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longkot.b\OneDrive - PTT GROUP\Notebooks\PTT-GSP Allocation\MostUpdated\"/>
    </mc:Choice>
  </mc:AlternateContent>
  <xr:revisionPtr revIDLastSave="30" documentId="11_208E731A382B92B17C94CB2678C252422DFBBB79" xr6:coauthVersionLast="41" xr6:coauthVersionMax="41" xr10:uidLastSave="{1849C388-36B6-4042-B29C-5F39E10D1A2D}"/>
  <bookViews>
    <workbookView xWindow="-110" yWindow="-110" windowWidth="19420" windowHeight="10420" tabRatio="920" activeTab="1" xr2:uid="{00000000-000D-0000-FFFF-FFFF00000000}"/>
  </bookViews>
  <sheets>
    <sheet name="Ability" sheetId="1" r:id="rId1"/>
    <sheet name="Ethane Balance" sheetId="2" r:id="rId2"/>
    <sheet name="C3LPG Balance" sheetId="118" r:id="rId3"/>
    <sheet name="NGL Balance" sheetId="8" r:id="rId4"/>
    <sheet name="Pentane Balance" sheetId="9" r:id="rId5"/>
    <sheet name="แผนจำหน่าย เม.ย. 64" sheetId="180" r:id="rId6"/>
    <sheet name="ปรับแผนจำหน่าย เม.ย. 64 (1)" sheetId="182" r:id="rId7"/>
    <sheet name="ปรับแผนจำหน่าย เม.ย. 64 (2)" sheetId="184" r:id="rId8"/>
    <sheet name="ปรับแผนจำหน่าย เม.ย. 64 (3)" sheetId="185" r:id="rId9"/>
    <sheet name="ปรับแผนจำหน่าย เม.ย. 64 (4)" sheetId="189" r:id="rId10"/>
    <sheet name="สรุปแผนจำหน่าย เม.ย. (Final)" sheetId="181" r:id="rId11"/>
    <sheet name="แผนจำหน่าย พ.ค. 64" sheetId="187" r:id="rId12"/>
    <sheet name="ปรับแผนจำหน่าย พ.ค. 64 (1)" sheetId="190" r:id="rId13"/>
    <sheet name="สรุปแผนจำหน่าย พ.ค. (Final)" sheetId="188" r:id="rId14"/>
    <sheet name="Link 2021" sheetId="186" r:id="rId15"/>
    <sheet name="Form แผนจำหน่าย" sheetId="121" state="hidden" r:id="rId16"/>
    <sheet name="Form ปรับแผนจำหน่าย" sheetId="123" state="hidden" r:id="rId17"/>
  </sheets>
  <externalReferences>
    <externalReference r:id="rId18"/>
    <externalReference r:id="rId19"/>
  </externalReferences>
  <definedNames>
    <definedName name="aas" localSheetId="2">#REF!</definedName>
    <definedName name="aas" localSheetId="16">#REF!</definedName>
    <definedName name="aas" localSheetId="15">#REF!</definedName>
    <definedName name="aas" localSheetId="14">#REF!</definedName>
    <definedName name="aas" localSheetId="12">#REF!</definedName>
    <definedName name="aas" localSheetId="6">#REF!</definedName>
    <definedName name="aas" localSheetId="7">#REF!</definedName>
    <definedName name="aas" localSheetId="8">#REF!</definedName>
    <definedName name="aas" localSheetId="9">#REF!</definedName>
    <definedName name="aas" localSheetId="11">#REF!</definedName>
    <definedName name="aas" localSheetId="5">#REF!</definedName>
    <definedName name="aas" localSheetId="13">#REF!</definedName>
    <definedName name="aas" localSheetId="10">#REF!</definedName>
    <definedName name="aas">#REF!</definedName>
    <definedName name="Apr" localSheetId="2">#REF!</definedName>
    <definedName name="Apr" localSheetId="16">#REF!</definedName>
    <definedName name="Apr" localSheetId="15">#REF!</definedName>
    <definedName name="Apr" localSheetId="14">#REF!</definedName>
    <definedName name="Apr" localSheetId="12">#REF!</definedName>
    <definedName name="Apr" localSheetId="6">#REF!</definedName>
    <definedName name="Apr" localSheetId="7">#REF!</definedName>
    <definedName name="Apr" localSheetId="8">#REF!</definedName>
    <definedName name="Apr" localSheetId="9">#REF!</definedName>
    <definedName name="Apr" localSheetId="11">#REF!</definedName>
    <definedName name="Apr" localSheetId="5">#REF!</definedName>
    <definedName name="Apr" localSheetId="13">#REF!</definedName>
    <definedName name="Apr" localSheetId="10">#REF!</definedName>
    <definedName name="Apr">#REF!</definedName>
    <definedName name="Aug" localSheetId="2">#REF!</definedName>
    <definedName name="Aug" localSheetId="16">#REF!</definedName>
    <definedName name="Aug" localSheetId="15">#REF!</definedName>
    <definedName name="Aug" localSheetId="14">#REF!</definedName>
    <definedName name="Aug" localSheetId="12">#REF!</definedName>
    <definedName name="Aug" localSheetId="6">#REF!</definedName>
    <definedName name="Aug" localSheetId="7">#REF!</definedName>
    <definedName name="Aug" localSheetId="8">#REF!</definedName>
    <definedName name="Aug" localSheetId="9">#REF!</definedName>
    <definedName name="Aug" localSheetId="11">#REF!</definedName>
    <definedName name="Aug" localSheetId="5">#REF!</definedName>
    <definedName name="Aug" localSheetId="13">#REF!</definedName>
    <definedName name="Aug" localSheetId="10">#REF!</definedName>
    <definedName name="Aug">#REF!</definedName>
    <definedName name="ctl" localSheetId="14" hidden="1">{#N/A,#N/A,FALSE,"แผนเดือน";#N/A,#N/A,FALSE,"รายคลัง";#N/A,#N/A,FALSE,"บรป.";#N/A,#N/A,FALSE,"SUPPLY SALE"}</definedName>
    <definedName name="ctl" hidden="1">{#N/A,#N/A,FALSE,"แผนเดือน";#N/A,#N/A,FALSE,"รายคลัง";#N/A,#N/A,FALSE,"บรป.";#N/A,#N/A,FALSE,"SUPPLY SALE"}</definedName>
    <definedName name="Dec" localSheetId="2">#REF!</definedName>
    <definedName name="Dec" localSheetId="16">#REF!</definedName>
    <definedName name="Dec" localSheetId="15">#REF!</definedName>
    <definedName name="Dec" localSheetId="14">#REF!</definedName>
    <definedName name="Dec" localSheetId="12">#REF!</definedName>
    <definedName name="Dec" localSheetId="6">#REF!</definedName>
    <definedName name="Dec" localSheetId="7">#REF!</definedName>
    <definedName name="Dec" localSheetId="8">#REF!</definedName>
    <definedName name="Dec" localSheetId="9">#REF!</definedName>
    <definedName name="Dec" localSheetId="11">#REF!</definedName>
    <definedName name="Dec" localSheetId="5">#REF!</definedName>
    <definedName name="Dec" localSheetId="13">#REF!</definedName>
    <definedName name="Dec" localSheetId="10">#REF!</definedName>
    <definedName name="Dec">#REF!</definedName>
    <definedName name="dsd" localSheetId="2">#REF!</definedName>
    <definedName name="dsd" localSheetId="16">#REF!</definedName>
    <definedName name="dsd" localSheetId="15">#REF!</definedName>
    <definedName name="dsd" localSheetId="14">#REF!</definedName>
    <definedName name="dsd" localSheetId="12">#REF!</definedName>
    <definedName name="dsd" localSheetId="6">#REF!</definedName>
    <definedName name="dsd" localSheetId="7">#REF!</definedName>
    <definedName name="dsd" localSheetId="8">#REF!</definedName>
    <definedName name="dsd" localSheetId="9">#REF!</definedName>
    <definedName name="dsd" localSheetId="11">#REF!</definedName>
    <definedName name="dsd" localSheetId="5">#REF!</definedName>
    <definedName name="dsd" localSheetId="13">#REF!</definedName>
    <definedName name="dsd" localSheetId="10">#REF!</definedName>
    <definedName name="dsd">#REF!</definedName>
    <definedName name="esso1" localSheetId="14" hidden="1">{#N/A,#N/A,FALSE,"แผนเดือน";#N/A,#N/A,FALSE,"รายคลัง";#N/A,#N/A,FALSE,"บรป.";#N/A,#N/A,FALSE,"SUPPLY SALE"}</definedName>
    <definedName name="esso1" hidden="1">{#N/A,#N/A,FALSE,"แผนเดือน";#N/A,#N/A,FALSE,"รายคลัง";#N/A,#N/A,FALSE,"บรป.";#N/A,#N/A,FALSE,"SUPPLY SALE"}</definedName>
    <definedName name="Feb" localSheetId="2">#REF!</definedName>
    <definedName name="Feb" localSheetId="16">#REF!</definedName>
    <definedName name="Feb" localSheetId="15">#REF!</definedName>
    <definedName name="Feb" localSheetId="14">#REF!</definedName>
    <definedName name="Feb" localSheetId="12">#REF!</definedName>
    <definedName name="Feb" localSheetId="6">#REF!</definedName>
    <definedName name="Feb" localSheetId="7">#REF!</definedName>
    <definedName name="Feb" localSheetId="8">#REF!</definedName>
    <definedName name="Feb" localSheetId="9">#REF!</definedName>
    <definedName name="Feb" localSheetId="11">#REF!</definedName>
    <definedName name="Feb" localSheetId="5">#REF!</definedName>
    <definedName name="Feb" localSheetId="13">#REF!</definedName>
    <definedName name="Feb" localSheetId="10">#REF!</definedName>
    <definedName name="Feb">#REF!</definedName>
    <definedName name="Jan" localSheetId="2">#REF!</definedName>
    <definedName name="Jan" localSheetId="16">#REF!</definedName>
    <definedName name="Jan" localSheetId="15">#REF!</definedName>
    <definedName name="Jan" localSheetId="14">#REF!</definedName>
    <definedName name="Jan" localSheetId="12">#REF!</definedName>
    <definedName name="Jan" localSheetId="6">#REF!</definedName>
    <definedName name="Jan" localSheetId="7">#REF!</definedName>
    <definedName name="Jan" localSheetId="8">#REF!</definedName>
    <definedName name="Jan" localSheetId="9">#REF!</definedName>
    <definedName name="Jan" localSheetId="11">#REF!</definedName>
    <definedName name="Jan" localSheetId="5">#REF!</definedName>
    <definedName name="Jan" localSheetId="13">#REF!</definedName>
    <definedName name="Jan" localSheetId="10">#REF!</definedName>
    <definedName name="Jan">#REF!</definedName>
    <definedName name="Jul" localSheetId="2">#REF!</definedName>
    <definedName name="Jul" localSheetId="16">#REF!</definedName>
    <definedName name="Jul" localSheetId="15">#REF!</definedName>
    <definedName name="Jul" localSheetId="14">#REF!</definedName>
    <definedName name="Jul" localSheetId="12">#REF!</definedName>
    <definedName name="Jul" localSheetId="6">#REF!</definedName>
    <definedName name="Jul" localSheetId="7">#REF!</definedName>
    <definedName name="Jul" localSheetId="8">#REF!</definedName>
    <definedName name="Jul" localSheetId="9">#REF!</definedName>
    <definedName name="Jul" localSheetId="11">#REF!</definedName>
    <definedName name="Jul" localSheetId="5">#REF!</definedName>
    <definedName name="Jul" localSheetId="13">#REF!</definedName>
    <definedName name="Jul" localSheetId="10">#REF!</definedName>
    <definedName name="Jul">#REF!</definedName>
    <definedName name="Jun" localSheetId="2">#REF!</definedName>
    <definedName name="Jun" localSheetId="16">#REF!</definedName>
    <definedName name="Jun" localSheetId="15">#REF!</definedName>
    <definedName name="Jun" localSheetId="14">#REF!</definedName>
    <definedName name="Jun" localSheetId="12">#REF!</definedName>
    <definedName name="Jun" localSheetId="6">#REF!</definedName>
    <definedName name="Jun" localSheetId="7">#REF!</definedName>
    <definedName name="Jun" localSheetId="8">#REF!</definedName>
    <definedName name="Jun" localSheetId="9">#REF!</definedName>
    <definedName name="Jun" localSheetId="11">#REF!</definedName>
    <definedName name="Jun" localSheetId="5">#REF!</definedName>
    <definedName name="Jun" localSheetId="13">#REF!</definedName>
    <definedName name="Jun" localSheetId="10">#REF!</definedName>
    <definedName name="Jun">#REF!</definedName>
    <definedName name="Mar" localSheetId="2">#REF!</definedName>
    <definedName name="Mar" localSheetId="16">#REF!</definedName>
    <definedName name="Mar" localSheetId="15">#REF!</definedName>
    <definedName name="Mar" localSheetId="14">#REF!</definedName>
    <definedName name="Mar" localSheetId="12">#REF!</definedName>
    <definedName name="Mar" localSheetId="6">#REF!</definedName>
    <definedName name="Mar" localSheetId="7">#REF!</definedName>
    <definedName name="Mar" localSheetId="8">#REF!</definedName>
    <definedName name="Mar" localSheetId="9">#REF!</definedName>
    <definedName name="Mar" localSheetId="11">#REF!</definedName>
    <definedName name="Mar" localSheetId="5">#REF!</definedName>
    <definedName name="Mar" localSheetId="13">#REF!</definedName>
    <definedName name="Mar" localSheetId="10">#REF!</definedName>
    <definedName name="Mar">#REF!</definedName>
    <definedName name="May" localSheetId="2">#REF!</definedName>
    <definedName name="May" localSheetId="16">#REF!</definedName>
    <definedName name="May" localSheetId="15">#REF!</definedName>
    <definedName name="May" localSheetId="14">#REF!</definedName>
    <definedName name="May" localSheetId="12">#REF!</definedName>
    <definedName name="May" localSheetId="6">#REF!</definedName>
    <definedName name="May" localSheetId="7">#REF!</definedName>
    <definedName name="May" localSheetId="8">#REF!</definedName>
    <definedName name="May" localSheetId="9">#REF!</definedName>
    <definedName name="May" localSheetId="11">#REF!</definedName>
    <definedName name="May" localSheetId="5">#REF!</definedName>
    <definedName name="May" localSheetId="13">#REF!</definedName>
    <definedName name="May" localSheetId="10">#REF!</definedName>
    <definedName name="May">#REF!</definedName>
    <definedName name="Nov" localSheetId="2">#REF!</definedName>
    <definedName name="Nov" localSheetId="16">#REF!</definedName>
    <definedName name="Nov" localSheetId="15">#REF!</definedName>
    <definedName name="Nov" localSheetId="14">#REF!</definedName>
    <definedName name="Nov" localSheetId="12">#REF!</definedName>
    <definedName name="Nov" localSheetId="6">#REF!</definedName>
    <definedName name="Nov" localSheetId="7">#REF!</definedName>
    <definedName name="Nov" localSheetId="8">#REF!</definedName>
    <definedName name="Nov" localSheetId="9">#REF!</definedName>
    <definedName name="Nov" localSheetId="11">#REF!</definedName>
    <definedName name="Nov" localSheetId="5">#REF!</definedName>
    <definedName name="Nov" localSheetId="13">#REF!</definedName>
    <definedName name="Nov" localSheetId="10">#REF!</definedName>
    <definedName name="Nov">#REF!</definedName>
    <definedName name="now" localSheetId="2">#REF!</definedName>
    <definedName name="now" localSheetId="16">#REF!</definedName>
    <definedName name="now" localSheetId="15">#REF!</definedName>
    <definedName name="now" localSheetId="14">#REF!</definedName>
    <definedName name="now" localSheetId="12">#REF!</definedName>
    <definedName name="now" localSheetId="6">#REF!</definedName>
    <definedName name="now" localSheetId="7">#REF!</definedName>
    <definedName name="now" localSheetId="8">#REF!</definedName>
    <definedName name="now" localSheetId="9">#REF!</definedName>
    <definedName name="now" localSheetId="11">#REF!</definedName>
    <definedName name="now" localSheetId="5">#REF!</definedName>
    <definedName name="now" localSheetId="13">#REF!</definedName>
    <definedName name="now" localSheetId="10">#REF!</definedName>
    <definedName name="now">#REF!</definedName>
    <definedName name="Oct" localSheetId="2">#REF!</definedName>
    <definedName name="Oct" localSheetId="16">#REF!</definedName>
    <definedName name="Oct" localSheetId="15">#REF!</definedName>
    <definedName name="Oct" localSheetId="14">#REF!</definedName>
    <definedName name="Oct" localSheetId="12">#REF!</definedName>
    <definedName name="Oct" localSheetId="6">#REF!</definedName>
    <definedName name="Oct" localSheetId="7">#REF!</definedName>
    <definedName name="Oct" localSheetId="8">#REF!</definedName>
    <definedName name="Oct" localSheetId="9">#REF!</definedName>
    <definedName name="Oct" localSheetId="11">#REF!</definedName>
    <definedName name="Oct" localSheetId="5">#REF!</definedName>
    <definedName name="Oct" localSheetId="13">#REF!</definedName>
    <definedName name="Oct" localSheetId="10">#REF!</definedName>
    <definedName name="Oct">#REF!</definedName>
    <definedName name="_xlnm.Print_Area" localSheetId="16">'Form ปรับแผนจำหน่าย'!$A$1:$O$88</definedName>
    <definedName name="_xlnm.Print_Area" localSheetId="15">'Form แผนจำหน่าย'!$A$1:$AV$91</definedName>
    <definedName name="_xlnm.Print_Area" localSheetId="12">'ปรับแผนจำหน่าย พ.ค. 64 (1)'!$A$1:$O$99</definedName>
    <definedName name="_xlnm.Print_Area" localSheetId="6">'ปรับแผนจำหน่าย เม.ย. 64 (1)'!$A$1:$O$99</definedName>
    <definedName name="_xlnm.Print_Area" localSheetId="7">'ปรับแผนจำหน่าย เม.ย. 64 (2)'!$A$1:$O$99</definedName>
    <definedName name="_xlnm.Print_Area" localSheetId="8">'ปรับแผนจำหน่าย เม.ย. 64 (3)'!$A$1:$O$99</definedName>
    <definedName name="_xlnm.Print_Area" localSheetId="9">'ปรับแผนจำหน่าย เม.ย. 64 (4)'!$A$1:$O$99</definedName>
    <definedName name="_xlnm.Print_Area" localSheetId="11">'แผนจำหน่าย พ.ค. 64'!$A$1:$BJ$101</definedName>
    <definedName name="_xlnm.Print_Area" localSheetId="5">'แผนจำหน่าย เม.ย. 64'!$A$1:$BI$101</definedName>
    <definedName name="_xlnm.Print_Area" localSheetId="13">'สรุปแผนจำหน่าย พ.ค. (Final)'!$A$1:$O$99</definedName>
    <definedName name="_xlnm.Print_Area" localSheetId="10">'สรุปแผนจำหน่าย เม.ย. (Final)'!$A$1:$O$99</definedName>
    <definedName name="Sep" localSheetId="2">#REF!</definedName>
    <definedName name="Sep" localSheetId="16">#REF!</definedName>
    <definedName name="Sep" localSheetId="15">#REF!</definedName>
    <definedName name="Sep" localSheetId="14">#REF!</definedName>
    <definedName name="Sep" localSheetId="12">#REF!</definedName>
    <definedName name="Sep" localSheetId="6">#REF!</definedName>
    <definedName name="Sep" localSheetId="7">#REF!</definedName>
    <definedName name="Sep" localSheetId="8">#REF!</definedName>
    <definedName name="Sep" localSheetId="9">#REF!</definedName>
    <definedName name="Sep" localSheetId="11">#REF!</definedName>
    <definedName name="Sep" localSheetId="5">#REF!</definedName>
    <definedName name="Sep" localSheetId="13">#REF!</definedName>
    <definedName name="Sep" localSheetId="10">#REF!</definedName>
    <definedName name="Sep">#REF!</definedName>
    <definedName name="su" localSheetId="2">#REF!</definedName>
    <definedName name="su" localSheetId="16">#REF!</definedName>
    <definedName name="su" localSheetId="15">#REF!</definedName>
    <definedName name="su" localSheetId="14">#REF!</definedName>
    <definedName name="su" localSheetId="12">#REF!</definedName>
    <definedName name="su" localSheetId="6">#REF!</definedName>
    <definedName name="su" localSheetId="7">#REF!</definedName>
    <definedName name="su" localSheetId="8">#REF!</definedName>
    <definedName name="su" localSheetId="9">#REF!</definedName>
    <definedName name="su" localSheetId="11">#REF!</definedName>
    <definedName name="su" localSheetId="5">#REF!</definedName>
    <definedName name="su" localSheetId="13">#REF!</definedName>
    <definedName name="su" localSheetId="10">#REF!</definedName>
    <definedName name="su">#REF!</definedName>
    <definedName name="wrn.LPG._.Monthly." localSheetId="14" hidden="1">{#N/A,#N/A,FALSE,"แผนเดือน";#N/A,#N/A,FALSE,"รายคลัง";#N/A,#N/A,FALSE,"บรป.";#N/A,#N/A,FALSE,"SUPPLY SALE"}</definedName>
    <definedName name="wrn.LPG._.Monthly." hidden="1">{#N/A,#N/A,FALSE,"แผนเดือน";#N/A,#N/A,FALSE,"รายคลัง";#N/A,#N/A,FALSE,"บรป.";#N/A,#N/A,FALSE,"SUPPLY SALE"}</definedName>
    <definedName name="ปรับ" localSheetId="2">#REF!</definedName>
    <definedName name="ปรับ" localSheetId="16">#REF!</definedName>
    <definedName name="ปรับ" localSheetId="15">#REF!</definedName>
    <definedName name="ปรับ" localSheetId="14">#REF!</definedName>
    <definedName name="ปรับ" localSheetId="12">#REF!</definedName>
    <definedName name="ปรับ" localSheetId="6">#REF!</definedName>
    <definedName name="ปรับ" localSheetId="7">#REF!</definedName>
    <definedName name="ปรับ" localSheetId="8">#REF!</definedName>
    <definedName name="ปรับ" localSheetId="9">#REF!</definedName>
    <definedName name="ปรับ" localSheetId="11">#REF!</definedName>
    <definedName name="ปรับ" localSheetId="5">#REF!</definedName>
    <definedName name="ปรับ" localSheetId="13">#REF!</definedName>
    <definedName name="ปรับ" localSheetId="10">#REF!</definedName>
    <definedName name="ปรับ">#REF!</definedName>
    <definedName name="ปรับแผน" localSheetId="2">#REF!</definedName>
    <definedName name="ปรับแผน" localSheetId="16">#REF!</definedName>
    <definedName name="ปรับแผน" localSheetId="15">#REF!</definedName>
    <definedName name="ปรับแผน" localSheetId="14">#REF!</definedName>
    <definedName name="ปรับแผน" localSheetId="12">#REF!</definedName>
    <definedName name="ปรับแผน" localSheetId="6">#REF!</definedName>
    <definedName name="ปรับแผน" localSheetId="7">#REF!</definedName>
    <definedName name="ปรับแผน" localSheetId="8">#REF!</definedName>
    <definedName name="ปรับแผน" localSheetId="9">#REF!</definedName>
    <definedName name="ปรับแผน" localSheetId="11">#REF!</definedName>
    <definedName name="ปรับแผน" localSheetId="5">#REF!</definedName>
    <definedName name="ปรับแผน" localSheetId="13">#REF!</definedName>
    <definedName name="ปรับแผน" localSheetId="10">#REF!</definedName>
    <definedName name="ปรับแผน">#REF!</definedName>
    <definedName name="ปรับแผน4" localSheetId="2">#REF!</definedName>
    <definedName name="ปรับแผน4" localSheetId="16">#REF!</definedName>
    <definedName name="ปรับแผน4" localSheetId="15">#REF!</definedName>
    <definedName name="ปรับแผน4" localSheetId="14">#REF!</definedName>
    <definedName name="ปรับแผน4" localSheetId="12">#REF!</definedName>
    <definedName name="ปรับแผน4" localSheetId="6">#REF!</definedName>
    <definedName name="ปรับแผน4" localSheetId="7">#REF!</definedName>
    <definedName name="ปรับแผน4" localSheetId="8">#REF!</definedName>
    <definedName name="ปรับแผน4" localSheetId="9">#REF!</definedName>
    <definedName name="ปรับแผน4" localSheetId="11">#REF!</definedName>
    <definedName name="ปรับแผน4" localSheetId="5">#REF!</definedName>
    <definedName name="ปรับแผน4" localSheetId="13">#REF!</definedName>
    <definedName name="ปรับแผน4" localSheetId="10">#REF!</definedName>
    <definedName name="ปรับแผน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23" i="2" l="1"/>
  <c r="AX89" i="180" l="1"/>
  <c r="AX90" i="180"/>
  <c r="AX91" i="180"/>
  <c r="AX92" i="180"/>
  <c r="AX93" i="180"/>
  <c r="F78" i="186" l="1"/>
  <c r="G78" i="186"/>
  <c r="H78" i="186"/>
  <c r="I78" i="186"/>
  <c r="J78" i="186"/>
  <c r="K78" i="186"/>
  <c r="L78" i="186"/>
  <c r="M78" i="186"/>
  <c r="N78" i="186"/>
  <c r="O78" i="186"/>
  <c r="P78" i="186"/>
  <c r="E78" i="186"/>
  <c r="E85" i="190"/>
  <c r="D85" i="190"/>
  <c r="E85" i="188"/>
  <c r="D85" i="188"/>
  <c r="F34" i="186" l="1"/>
  <c r="G34" i="186"/>
  <c r="H34" i="186"/>
  <c r="E34" i="186"/>
  <c r="F29" i="186"/>
  <c r="G29" i="186"/>
  <c r="H29" i="186"/>
  <c r="E29" i="186"/>
  <c r="E85" i="181"/>
  <c r="D85" i="181"/>
  <c r="F58" i="181"/>
  <c r="F78" i="181"/>
  <c r="F80" i="181"/>
  <c r="F83" i="181"/>
  <c r="F88" i="186"/>
  <c r="G88" i="186"/>
  <c r="H88" i="186"/>
  <c r="I88" i="186"/>
  <c r="J88" i="186"/>
  <c r="K88" i="186"/>
  <c r="L88" i="186"/>
  <c r="M88" i="186"/>
  <c r="N88" i="186"/>
  <c r="O88" i="186"/>
  <c r="P88" i="186"/>
  <c r="E88" i="186"/>
  <c r="E94" i="181" l="1"/>
  <c r="K29" i="186" l="1"/>
  <c r="L29" i="186"/>
  <c r="N29" i="186"/>
  <c r="O29" i="186"/>
  <c r="I29" i="186" l="1"/>
  <c r="J29" i="186" l="1"/>
  <c r="P29" i="186" l="1"/>
  <c r="M29" i="186"/>
  <c r="P34" i="186" l="1"/>
  <c r="O34" i="186"/>
  <c r="N34" i="186"/>
  <c r="M34" i="186"/>
  <c r="L34" i="186"/>
  <c r="K34" i="186"/>
  <c r="J34" i="186"/>
  <c r="I34" i="186"/>
  <c r="F24" i="181" l="1"/>
  <c r="F23" i="181"/>
  <c r="F22" i="181"/>
  <c r="F21" i="181"/>
  <c r="F19" i="181"/>
  <c r="F18" i="181"/>
  <c r="F10" i="186"/>
  <c r="G10" i="186"/>
  <c r="H10" i="186"/>
  <c r="F11" i="186"/>
  <c r="G11" i="186"/>
  <c r="H11" i="186"/>
  <c r="F12" i="186"/>
  <c r="G12" i="186"/>
  <c r="H12" i="186"/>
  <c r="F16" i="186"/>
  <c r="G16" i="186"/>
  <c r="H16" i="186"/>
  <c r="F17" i="186"/>
  <c r="G17" i="186"/>
  <c r="H17" i="186"/>
  <c r="F18" i="186"/>
  <c r="G18" i="186"/>
  <c r="H18" i="186"/>
  <c r="F19" i="186"/>
  <c r="G19" i="186"/>
  <c r="H19" i="186"/>
  <c r="F21" i="186"/>
  <c r="G21" i="186"/>
  <c r="H21" i="186"/>
  <c r="F22" i="186"/>
  <c r="G22" i="186"/>
  <c r="H22" i="186"/>
  <c r="F23" i="186"/>
  <c r="G23" i="186"/>
  <c r="H23" i="186"/>
  <c r="F24" i="186"/>
  <c r="G24" i="186"/>
  <c r="H24" i="186"/>
  <c r="F27" i="186"/>
  <c r="G27" i="186"/>
  <c r="H27" i="186"/>
  <c r="F28" i="186"/>
  <c r="G28" i="186"/>
  <c r="H28" i="186"/>
  <c r="F32" i="186"/>
  <c r="G32" i="186"/>
  <c r="H32" i="186"/>
  <c r="F33" i="186"/>
  <c r="G33" i="186"/>
  <c r="H33" i="186"/>
  <c r="F35" i="186"/>
  <c r="G35" i="186"/>
  <c r="H35" i="186"/>
  <c r="F36" i="186"/>
  <c r="G36" i="186"/>
  <c r="H36" i="186"/>
  <c r="F37" i="186"/>
  <c r="G37" i="186"/>
  <c r="H37" i="186"/>
  <c r="F38" i="186"/>
  <c r="G38" i="186"/>
  <c r="H38" i="186"/>
  <c r="F39" i="186"/>
  <c r="G39" i="186"/>
  <c r="H39" i="186"/>
  <c r="F42" i="186"/>
  <c r="G42" i="186"/>
  <c r="H42" i="186"/>
  <c r="F43" i="186"/>
  <c r="G43" i="186"/>
  <c r="H43" i="186"/>
  <c r="F44" i="186"/>
  <c r="G44" i="186"/>
  <c r="H44" i="186"/>
  <c r="F45" i="186"/>
  <c r="G45" i="186"/>
  <c r="H45" i="186"/>
  <c r="F46" i="186"/>
  <c r="G46" i="186"/>
  <c r="H46" i="186"/>
  <c r="F48" i="186"/>
  <c r="G48" i="186"/>
  <c r="H48" i="186"/>
  <c r="F49" i="186"/>
  <c r="G49" i="186"/>
  <c r="H49" i="186"/>
  <c r="F52" i="186"/>
  <c r="G52" i="186"/>
  <c r="H52" i="186"/>
  <c r="F54" i="186"/>
  <c r="G54" i="186"/>
  <c r="H54" i="186"/>
  <c r="F57" i="186"/>
  <c r="G57" i="186"/>
  <c r="H57" i="186"/>
  <c r="F58" i="186"/>
  <c r="G58" i="186"/>
  <c r="H58" i="186"/>
  <c r="F60" i="186"/>
  <c r="G60" i="186"/>
  <c r="H60" i="186"/>
  <c r="F61" i="186"/>
  <c r="G61" i="186"/>
  <c r="H61" i="186"/>
  <c r="F64" i="186"/>
  <c r="G64" i="186"/>
  <c r="H64" i="186"/>
  <c r="F66" i="186"/>
  <c r="G66" i="186"/>
  <c r="H66" i="186"/>
  <c r="F69" i="186"/>
  <c r="G69" i="186"/>
  <c r="H69" i="186"/>
  <c r="F71" i="186"/>
  <c r="G71" i="186"/>
  <c r="H71" i="186"/>
  <c r="F75" i="186"/>
  <c r="G75" i="186"/>
  <c r="H75" i="186"/>
  <c r="F80" i="186"/>
  <c r="G80" i="186"/>
  <c r="H80" i="186"/>
  <c r="F82" i="186"/>
  <c r="G82" i="186"/>
  <c r="H82" i="186"/>
  <c r="F83" i="186"/>
  <c r="G83" i="186"/>
  <c r="H83" i="186"/>
  <c r="F89" i="186"/>
  <c r="G89" i="186"/>
  <c r="H89" i="186"/>
  <c r="F91" i="186"/>
  <c r="G91" i="186"/>
  <c r="H91" i="186"/>
  <c r="F92" i="186"/>
  <c r="G92" i="186"/>
  <c r="H92" i="186"/>
  <c r="F93" i="186"/>
  <c r="G93" i="186"/>
  <c r="H93" i="186"/>
  <c r="F94" i="186"/>
  <c r="G94" i="186"/>
  <c r="H94" i="186"/>
  <c r="F98" i="186"/>
  <c r="G98" i="186"/>
  <c r="H98" i="186"/>
  <c r="E98" i="190" l="1"/>
  <c r="D98" i="190"/>
  <c r="E94" i="190"/>
  <c r="D94" i="190"/>
  <c r="E87" i="190"/>
  <c r="E96" i="190" s="1"/>
  <c r="D87" i="190"/>
  <c r="D96" i="190" s="1"/>
  <c r="E84" i="190"/>
  <c r="D84" i="190"/>
  <c r="C83" i="190"/>
  <c r="B83" i="190"/>
  <c r="C82" i="190"/>
  <c r="B82" i="190"/>
  <c r="C81" i="190"/>
  <c r="B81" i="190"/>
  <c r="C80" i="190"/>
  <c r="B80" i="190"/>
  <c r="C79" i="190"/>
  <c r="B79" i="190"/>
  <c r="C78" i="190"/>
  <c r="B78" i="190"/>
  <c r="C77" i="190"/>
  <c r="B77" i="190"/>
  <c r="C76" i="190"/>
  <c r="B76" i="190"/>
  <c r="C75" i="190"/>
  <c r="B75" i="190"/>
  <c r="C74" i="190"/>
  <c r="B74" i="190"/>
  <c r="C73" i="190"/>
  <c r="B73" i="190"/>
  <c r="C72" i="190"/>
  <c r="B72" i="190"/>
  <c r="C71" i="190"/>
  <c r="B71" i="190"/>
  <c r="C70" i="190"/>
  <c r="B70" i="190"/>
  <c r="C69" i="190"/>
  <c r="B69" i="190"/>
  <c r="C68" i="190"/>
  <c r="B68" i="190"/>
  <c r="C67" i="190"/>
  <c r="B67" i="190"/>
  <c r="C66" i="190"/>
  <c r="B66" i="190"/>
  <c r="C65" i="190"/>
  <c r="B65" i="190"/>
  <c r="C64" i="190"/>
  <c r="B64" i="190"/>
  <c r="C63" i="190"/>
  <c r="B63" i="190"/>
  <c r="C62" i="190"/>
  <c r="B62" i="190"/>
  <c r="C61" i="190"/>
  <c r="B61" i="190"/>
  <c r="C60" i="190"/>
  <c r="B60" i="190"/>
  <c r="C59" i="190"/>
  <c r="B59" i="190"/>
  <c r="C58" i="190"/>
  <c r="B58" i="190"/>
  <c r="C57" i="190"/>
  <c r="B57" i="190"/>
  <c r="C56" i="190"/>
  <c r="B56" i="190"/>
  <c r="C55" i="190"/>
  <c r="B55" i="190"/>
  <c r="C54" i="190"/>
  <c r="B54" i="190"/>
  <c r="C53" i="190"/>
  <c r="B53" i="190"/>
  <c r="C52" i="190"/>
  <c r="B52" i="190"/>
  <c r="C51" i="190"/>
  <c r="B51" i="190"/>
  <c r="C50" i="190"/>
  <c r="B50" i="190"/>
  <c r="C49" i="190"/>
  <c r="B49" i="190"/>
  <c r="C48" i="190"/>
  <c r="B48" i="190"/>
  <c r="C47" i="190"/>
  <c r="B47" i="190"/>
  <c r="C46" i="190"/>
  <c r="B46" i="190"/>
  <c r="C45" i="190"/>
  <c r="B45" i="190"/>
  <c r="C44" i="190"/>
  <c r="B44" i="190"/>
  <c r="C43" i="190"/>
  <c r="B43" i="190"/>
  <c r="C42" i="190"/>
  <c r="B42" i="190"/>
  <c r="C41" i="190"/>
  <c r="B41" i="190"/>
  <c r="C40" i="190"/>
  <c r="B40" i="190"/>
  <c r="C39" i="190"/>
  <c r="B39" i="190"/>
  <c r="C38" i="190"/>
  <c r="B38" i="190"/>
  <c r="C37" i="190"/>
  <c r="B37" i="190"/>
  <c r="C36" i="190"/>
  <c r="B36" i="190"/>
  <c r="C35" i="190"/>
  <c r="B35" i="190"/>
  <c r="C34" i="190"/>
  <c r="B34" i="190"/>
  <c r="C33" i="190"/>
  <c r="B33" i="190"/>
  <c r="C32" i="190"/>
  <c r="B32" i="190"/>
  <c r="C31" i="190"/>
  <c r="B31" i="190"/>
  <c r="C30" i="190"/>
  <c r="B30" i="190"/>
  <c r="C29" i="190"/>
  <c r="B29" i="190"/>
  <c r="C28" i="190"/>
  <c r="B28" i="190"/>
  <c r="C27" i="190"/>
  <c r="B27" i="190"/>
  <c r="E25" i="190"/>
  <c r="D25" i="190"/>
  <c r="E15" i="190"/>
  <c r="D15" i="190"/>
  <c r="O14" i="190"/>
  <c r="N14" i="190"/>
  <c r="M14" i="190"/>
  <c r="L14" i="190"/>
  <c r="K14" i="190"/>
  <c r="J14" i="190"/>
  <c r="I14" i="190"/>
  <c r="H14" i="190"/>
  <c r="G14" i="190"/>
  <c r="F14" i="190"/>
  <c r="E14" i="190"/>
  <c r="D14" i="190"/>
  <c r="E13" i="190"/>
  <c r="D13" i="190"/>
  <c r="BE5" i="9" l="1"/>
  <c r="BN28" i="8" l="1"/>
  <c r="BO16" i="2"/>
  <c r="BO15" i="2"/>
  <c r="BO14" i="2"/>
  <c r="BO20" i="2" s="1"/>
  <c r="BO13" i="2"/>
  <c r="BO10" i="2"/>
  <c r="BO9" i="2"/>
  <c r="BO8" i="2"/>
  <c r="BO7" i="2"/>
  <c r="BO6" i="2"/>
  <c r="BO5" i="2"/>
  <c r="BQ14" i="118"/>
  <c r="BQ12" i="118"/>
  <c r="BQ9" i="118"/>
  <c r="BQ8" i="118"/>
  <c r="BQ7" i="118"/>
  <c r="BQ6" i="118"/>
  <c r="BQ5" i="118"/>
  <c r="BO6" i="9"/>
  <c r="BO5" i="9"/>
  <c r="BO7" i="9" s="1"/>
  <c r="BN31" i="8"/>
  <c r="BN29" i="8"/>
  <c r="BN26" i="8"/>
  <c r="BN25" i="8"/>
  <c r="BN24" i="8"/>
  <c r="BN20" i="8"/>
  <c r="BN21" i="8" s="1"/>
  <c r="BN13" i="8"/>
  <c r="BN10" i="8"/>
  <c r="BN9" i="8"/>
  <c r="BN8" i="8"/>
  <c r="BN7" i="8"/>
  <c r="BN6" i="8"/>
  <c r="BN5" i="8"/>
  <c r="BO11" i="2" l="1"/>
  <c r="BQ10" i="118"/>
  <c r="BQ11" i="118" s="1"/>
  <c r="BN11" i="8"/>
  <c r="BN12" i="8" s="1"/>
  <c r="BO12" i="2"/>
  <c r="BO19" i="2"/>
  <c r="BO21" i="2" s="1"/>
  <c r="BN32" i="8" l="1"/>
  <c r="BO54" i="1" l="1"/>
  <c r="F12" i="181" l="1"/>
  <c r="F11" i="181"/>
  <c r="F10" i="181"/>
  <c r="E98" i="189" l="1"/>
  <c r="D98" i="189"/>
  <c r="E94" i="189"/>
  <c r="D94" i="189"/>
  <c r="E87" i="189"/>
  <c r="E96" i="189" s="1"/>
  <c r="D87" i="189"/>
  <c r="D96" i="189" s="1"/>
  <c r="E85" i="189"/>
  <c r="D85" i="189"/>
  <c r="E84" i="189"/>
  <c r="D84" i="189"/>
  <c r="C83" i="189"/>
  <c r="B83" i="189"/>
  <c r="C82" i="189"/>
  <c r="B82" i="189"/>
  <c r="C81" i="189"/>
  <c r="B81" i="189"/>
  <c r="C80" i="189"/>
  <c r="B80" i="189"/>
  <c r="C79" i="189"/>
  <c r="B79" i="189"/>
  <c r="C78" i="189"/>
  <c r="B78" i="189"/>
  <c r="C77" i="189"/>
  <c r="B77" i="189"/>
  <c r="C76" i="189"/>
  <c r="B76" i="189"/>
  <c r="C75" i="189"/>
  <c r="B75" i="189"/>
  <c r="C74" i="189"/>
  <c r="B74" i="189"/>
  <c r="C73" i="189"/>
  <c r="B73" i="189"/>
  <c r="C72" i="189"/>
  <c r="B72" i="189"/>
  <c r="C71" i="189"/>
  <c r="B71" i="189"/>
  <c r="C70" i="189"/>
  <c r="B70" i="189"/>
  <c r="C69" i="189"/>
  <c r="B69" i="189"/>
  <c r="C68" i="189"/>
  <c r="B68" i="189"/>
  <c r="C67" i="189"/>
  <c r="B67" i="189"/>
  <c r="C66" i="189"/>
  <c r="B66" i="189"/>
  <c r="C65" i="189"/>
  <c r="B65" i="189"/>
  <c r="C64" i="189"/>
  <c r="B64" i="189"/>
  <c r="C63" i="189"/>
  <c r="B63" i="189"/>
  <c r="C62" i="189"/>
  <c r="B62" i="189"/>
  <c r="C61" i="189"/>
  <c r="B61" i="189"/>
  <c r="C60" i="189"/>
  <c r="B60" i="189"/>
  <c r="C59" i="189"/>
  <c r="B59" i="189"/>
  <c r="C58" i="189"/>
  <c r="B58" i="189"/>
  <c r="C57" i="189"/>
  <c r="B57" i="189"/>
  <c r="C56" i="189"/>
  <c r="B56" i="189"/>
  <c r="C55" i="189"/>
  <c r="B55" i="189"/>
  <c r="C54" i="189"/>
  <c r="B54" i="189"/>
  <c r="C53" i="189"/>
  <c r="B53" i="189"/>
  <c r="C52" i="189"/>
  <c r="B52" i="189"/>
  <c r="C51" i="189"/>
  <c r="B51" i="189"/>
  <c r="C50" i="189"/>
  <c r="B50" i="189"/>
  <c r="C49" i="189"/>
  <c r="B49" i="189"/>
  <c r="C48" i="189"/>
  <c r="B48" i="189"/>
  <c r="C47" i="189"/>
  <c r="B47" i="189"/>
  <c r="C46" i="189"/>
  <c r="B46" i="189"/>
  <c r="C45" i="189"/>
  <c r="B45" i="189"/>
  <c r="C44" i="189"/>
  <c r="B44" i="189"/>
  <c r="C43" i="189"/>
  <c r="B43" i="189"/>
  <c r="C42" i="189"/>
  <c r="B42" i="189"/>
  <c r="C41" i="189"/>
  <c r="B41" i="189"/>
  <c r="C40" i="189"/>
  <c r="B40" i="189"/>
  <c r="C39" i="189"/>
  <c r="B39" i="189"/>
  <c r="C38" i="189"/>
  <c r="B38" i="189"/>
  <c r="C37" i="189"/>
  <c r="B37" i="189"/>
  <c r="C36" i="189"/>
  <c r="B36" i="189"/>
  <c r="C35" i="189"/>
  <c r="B35" i="189"/>
  <c r="C34" i="189"/>
  <c r="B34" i="189"/>
  <c r="C33" i="189"/>
  <c r="B33" i="189"/>
  <c r="C32" i="189"/>
  <c r="B32" i="189"/>
  <c r="C31" i="189"/>
  <c r="B31" i="189"/>
  <c r="C30" i="189"/>
  <c r="B30" i="189"/>
  <c r="C29" i="189"/>
  <c r="B29" i="189"/>
  <c r="C28" i="189"/>
  <c r="B28" i="189"/>
  <c r="C27" i="189"/>
  <c r="B27" i="189"/>
  <c r="E25" i="189"/>
  <c r="D25" i="189"/>
  <c r="E15" i="189"/>
  <c r="D15" i="189"/>
  <c r="O14" i="189"/>
  <c r="N14" i="189"/>
  <c r="M14" i="189"/>
  <c r="L14" i="189"/>
  <c r="K14" i="189"/>
  <c r="J14" i="189"/>
  <c r="I14" i="189"/>
  <c r="H14" i="189"/>
  <c r="G14" i="189"/>
  <c r="F14" i="189"/>
  <c r="E14" i="189"/>
  <c r="D14" i="189"/>
  <c r="E13" i="189"/>
  <c r="D13" i="189"/>
  <c r="E98" i="188" l="1"/>
  <c r="D98" i="188"/>
  <c r="F97" i="188"/>
  <c r="E94" i="188"/>
  <c r="D94" i="188"/>
  <c r="F93" i="188"/>
  <c r="F92" i="188"/>
  <c r="F91" i="188"/>
  <c r="F89" i="188"/>
  <c r="F88" i="188"/>
  <c r="E84" i="188"/>
  <c r="D84" i="188"/>
  <c r="C83" i="188"/>
  <c r="B83" i="188"/>
  <c r="F82" i="188"/>
  <c r="C82" i="188"/>
  <c r="B82" i="188"/>
  <c r="C81" i="188"/>
  <c r="B81" i="188"/>
  <c r="C80" i="188"/>
  <c r="B80" i="188"/>
  <c r="C79" i="188"/>
  <c r="B79" i="188"/>
  <c r="F78" i="188"/>
  <c r="C78" i="188"/>
  <c r="B78" i="188"/>
  <c r="C77" i="188"/>
  <c r="B77" i="188"/>
  <c r="F76" i="188"/>
  <c r="C76" i="188"/>
  <c r="B76" i="188"/>
  <c r="C75" i="188"/>
  <c r="B75" i="188"/>
  <c r="F74" i="188"/>
  <c r="C74" i="188"/>
  <c r="B74" i="188"/>
  <c r="C73" i="188"/>
  <c r="B73" i="188"/>
  <c r="C72" i="188"/>
  <c r="B72" i="188"/>
  <c r="C71" i="188"/>
  <c r="B71" i="188"/>
  <c r="C70" i="188"/>
  <c r="B70" i="188"/>
  <c r="C69" i="188"/>
  <c r="B69" i="188"/>
  <c r="C68" i="188"/>
  <c r="B68" i="188"/>
  <c r="C67" i="188"/>
  <c r="B67" i="188"/>
  <c r="C66" i="188"/>
  <c r="B66" i="188"/>
  <c r="F65" i="188"/>
  <c r="C65" i="188"/>
  <c r="B65" i="188"/>
  <c r="C64" i="188"/>
  <c r="B64" i="188"/>
  <c r="C63" i="188"/>
  <c r="B63" i="188"/>
  <c r="C62" i="188"/>
  <c r="B62" i="188"/>
  <c r="C61" i="188"/>
  <c r="B61" i="188"/>
  <c r="C60" i="188"/>
  <c r="B60" i="188"/>
  <c r="C59" i="188"/>
  <c r="B59" i="188"/>
  <c r="C58" i="188"/>
  <c r="B58" i="188"/>
  <c r="C57" i="188"/>
  <c r="B57" i="188"/>
  <c r="C56" i="188"/>
  <c r="B56" i="188"/>
  <c r="C55" i="188"/>
  <c r="B55" i="188"/>
  <c r="C54" i="188"/>
  <c r="B54" i="188"/>
  <c r="C53" i="188"/>
  <c r="B53" i="188"/>
  <c r="C52" i="188"/>
  <c r="B52" i="188"/>
  <c r="C51" i="188"/>
  <c r="B51" i="188"/>
  <c r="C50" i="188"/>
  <c r="B50" i="188"/>
  <c r="Q49" i="188"/>
  <c r="P49" i="188"/>
  <c r="C49" i="188"/>
  <c r="B49" i="188"/>
  <c r="Q48" i="188"/>
  <c r="P48" i="188"/>
  <c r="C48" i="188"/>
  <c r="B48" i="188"/>
  <c r="C47" i="188"/>
  <c r="B47" i="188"/>
  <c r="F46" i="188"/>
  <c r="C46" i="188"/>
  <c r="B46" i="188"/>
  <c r="C45" i="188"/>
  <c r="B45" i="188"/>
  <c r="F44" i="188"/>
  <c r="C44" i="188"/>
  <c r="B44" i="188"/>
  <c r="F43" i="188"/>
  <c r="C43" i="188"/>
  <c r="B43" i="188"/>
  <c r="C42" i="188"/>
  <c r="B42" i="188"/>
  <c r="C41" i="188"/>
  <c r="B41" i="188"/>
  <c r="C40" i="188"/>
  <c r="B40" i="188"/>
  <c r="C39" i="188"/>
  <c r="B39" i="188"/>
  <c r="C38" i="188"/>
  <c r="B38" i="188"/>
  <c r="F37" i="188"/>
  <c r="C37" i="188"/>
  <c r="B37" i="188"/>
  <c r="F36" i="188"/>
  <c r="C36" i="188"/>
  <c r="B36" i="188"/>
  <c r="F35" i="188"/>
  <c r="C35" i="188"/>
  <c r="B35" i="188"/>
  <c r="Q34" i="188"/>
  <c r="P34" i="188"/>
  <c r="F34" i="188"/>
  <c r="C34" i="188"/>
  <c r="B34" i="188"/>
  <c r="Q33" i="188"/>
  <c r="P33" i="188"/>
  <c r="F33" i="188"/>
  <c r="C33" i="188"/>
  <c r="B33" i="188"/>
  <c r="F32" i="188"/>
  <c r="C32" i="188"/>
  <c r="B32" i="188"/>
  <c r="C31" i="188"/>
  <c r="B31" i="188"/>
  <c r="C30" i="188"/>
  <c r="B30" i="188"/>
  <c r="F29" i="188"/>
  <c r="C29" i="188"/>
  <c r="B29" i="188"/>
  <c r="F28" i="188"/>
  <c r="C28" i="188"/>
  <c r="B28" i="188"/>
  <c r="F27" i="188"/>
  <c r="C27" i="188"/>
  <c r="B27" i="188"/>
  <c r="E25" i="188"/>
  <c r="D25" i="188"/>
  <c r="F24" i="188"/>
  <c r="F22" i="188"/>
  <c r="F17" i="188"/>
  <c r="F16" i="188"/>
  <c r="O14" i="188"/>
  <c r="N14" i="188"/>
  <c r="M14" i="188"/>
  <c r="L14" i="188"/>
  <c r="K14" i="188"/>
  <c r="J14" i="188"/>
  <c r="I14" i="188"/>
  <c r="H14" i="188"/>
  <c r="G14" i="188"/>
  <c r="E13" i="188"/>
  <c r="D13" i="188"/>
  <c r="F11" i="188"/>
  <c r="F10" i="188"/>
  <c r="DU101" i="8"/>
  <c r="DU97" i="8"/>
  <c r="DU98" i="8"/>
  <c r="DU99" i="8"/>
  <c r="DU100" i="8"/>
  <c r="DU96" i="8"/>
  <c r="DU66" i="8"/>
  <c r="DU65" i="8"/>
  <c r="DU60" i="8"/>
  <c r="DU61" i="8"/>
  <c r="DU62" i="8"/>
  <c r="DU63" i="8"/>
  <c r="DU64" i="8"/>
  <c r="DU59" i="8"/>
  <c r="R49" i="188" l="1"/>
  <c r="F13" i="188"/>
  <c r="R33" i="188"/>
  <c r="R34" i="188"/>
  <c r="R48" i="188"/>
  <c r="DV24" i="8"/>
  <c r="DV27" i="8"/>
  <c r="DU28" i="8"/>
  <c r="DU23" i="8"/>
  <c r="DU24" i="8"/>
  <c r="DU25" i="8"/>
  <c r="DU26" i="8"/>
  <c r="DU27" i="8"/>
  <c r="DU22" i="8"/>
  <c r="DP28" i="8"/>
  <c r="DV29" i="8" s="1"/>
  <c r="DP31" i="8"/>
  <c r="DP27" i="8"/>
  <c r="DV28" i="8" s="1"/>
  <c r="DP26" i="8"/>
  <c r="DP25" i="8"/>
  <c r="DV11" i="8" s="1"/>
  <c r="DP24" i="8"/>
  <c r="DP18" i="8"/>
  <c r="DV26" i="8" s="1"/>
  <c r="DP17" i="8"/>
  <c r="DV25" i="8" s="1"/>
  <c r="DP15" i="8"/>
  <c r="DV23" i="8" s="1"/>
  <c r="DP14" i="8"/>
  <c r="DV22" i="8" s="1"/>
  <c r="DP13" i="8"/>
  <c r="DP10" i="8"/>
  <c r="DV14" i="8" s="1"/>
  <c r="DP9" i="8"/>
  <c r="DV13" i="8" s="1"/>
  <c r="DP8" i="8"/>
  <c r="DV12" i="8" s="1"/>
  <c r="DP7" i="8"/>
  <c r="DV10" i="8" s="1"/>
  <c r="DP6" i="8"/>
  <c r="DV9" i="8" s="1"/>
  <c r="DP5" i="8"/>
  <c r="DV8" i="8" s="1"/>
  <c r="DP11" i="8" l="1"/>
  <c r="DP32" i="8" s="1"/>
  <c r="DP21" i="8"/>
  <c r="DP22" i="8" s="1"/>
  <c r="DP12" i="8" l="1"/>
  <c r="BA88" i="187"/>
  <c r="BA98" i="187" s="1"/>
  <c r="BB88" i="187"/>
  <c r="BB98" i="187" s="1"/>
  <c r="BC88" i="187"/>
  <c r="BC98" i="187" s="1"/>
  <c r="BD88" i="187"/>
  <c r="BD98" i="187" s="1"/>
  <c r="BE88" i="187"/>
  <c r="BE98" i="187" s="1"/>
  <c r="BF88" i="187"/>
  <c r="BF98" i="187" s="1"/>
  <c r="BG88" i="187"/>
  <c r="BG98" i="187" s="1"/>
  <c r="BH88" i="187"/>
  <c r="BH98" i="187" s="1"/>
  <c r="BI88" i="187"/>
  <c r="BI98" i="187" s="1"/>
  <c r="BJ88" i="187"/>
  <c r="BJ98" i="187" s="1"/>
  <c r="BA89" i="187"/>
  <c r="BB89" i="187"/>
  <c r="BC89" i="187"/>
  <c r="BD89" i="187"/>
  <c r="BE89" i="187"/>
  <c r="BF89" i="187"/>
  <c r="BG89" i="187"/>
  <c r="BH89" i="187"/>
  <c r="BI89" i="187"/>
  <c r="BJ89" i="187"/>
  <c r="BA90" i="187"/>
  <c r="BB90" i="187"/>
  <c r="BC90" i="187"/>
  <c r="BD90" i="187"/>
  <c r="BE90" i="187"/>
  <c r="BF90" i="187"/>
  <c r="BG90" i="187"/>
  <c r="BH90" i="187"/>
  <c r="BI90" i="187"/>
  <c r="BJ90" i="187"/>
  <c r="BA91" i="187"/>
  <c r="BB91" i="187"/>
  <c r="BC91" i="187"/>
  <c r="BD91" i="187"/>
  <c r="BE91" i="187"/>
  <c r="BF91" i="187"/>
  <c r="BG91" i="187"/>
  <c r="BH91" i="187"/>
  <c r="BI91" i="187"/>
  <c r="BJ91" i="187"/>
  <c r="BA92" i="187"/>
  <c r="BB92" i="187"/>
  <c r="BC92" i="187"/>
  <c r="BD92" i="187"/>
  <c r="BE92" i="187"/>
  <c r="BF92" i="187"/>
  <c r="BG92" i="187"/>
  <c r="BH92" i="187"/>
  <c r="BI92" i="187"/>
  <c r="BJ92" i="187"/>
  <c r="BA93" i="187"/>
  <c r="BB93" i="187"/>
  <c r="BC93" i="187"/>
  <c r="BD93" i="187"/>
  <c r="BE93" i="187"/>
  <c r="BF93" i="187"/>
  <c r="BG93" i="187"/>
  <c r="BH93" i="187"/>
  <c r="BI93" i="187"/>
  <c r="BJ93" i="187"/>
  <c r="BA94" i="187"/>
  <c r="BB94" i="187"/>
  <c r="BD94" i="187"/>
  <c r="BF94" i="187"/>
  <c r="BH94" i="187"/>
  <c r="BJ94" i="187"/>
  <c r="BA16" i="187"/>
  <c r="BB16" i="187"/>
  <c r="BC16" i="187"/>
  <c r="BD16" i="187"/>
  <c r="BE16" i="187"/>
  <c r="BF16" i="187"/>
  <c r="BG16" i="187"/>
  <c r="BH16" i="187"/>
  <c r="BI16" i="187"/>
  <c r="BJ16" i="187"/>
  <c r="BA17" i="187"/>
  <c r="BB17" i="187"/>
  <c r="BC17" i="187"/>
  <c r="BD17" i="187"/>
  <c r="BE17" i="187"/>
  <c r="BF17" i="187"/>
  <c r="BG17" i="187"/>
  <c r="BH17" i="187"/>
  <c r="BI17" i="187"/>
  <c r="BJ17" i="187"/>
  <c r="BA18" i="187"/>
  <c r="BB18" i="187"/>
  <c r="BC18" i="187"/>
  <c r="BD18" i="187"/>
  <c r="BE18" i="187"/>
  <c r="BF18" i="187"/>
  <c r="BG18" i="187"/>
  <c r="BH18" i="187"/>
  <c r="BI18" i="187"/>
  <c r="BI14" i="187" s="1"/>
  <c r="BJ18" i="187"/>
  <c r="BA19" i="187"/>
  <c r="BB19" i="187"/>
  <c r="BC19" i="187"/>
  <c r="BD19" i="187"/>
  <c r="BE19" i="187"/>
  <c r="BF19" i="187"/>
  <c r="BG19" i="187"/>
  <c r="BH19" i="187"/>
  <c r="BI19" i="187"/>
  <c r="BJ19" i="187"/>
  <c r="BA20" i="187"/>
  <c r="BB20" i="187"/>
  <c r="BC20" i="187"/>
  <c r="BD20" i="187"/>
  <c r="BE20" i="187"/>
  <c r="BF20" i="187"/>
  <c r="BG20" i="187"/>
  <c r="BH20" i="187"/>
  <c r="BI20" i="187"/>
  <c r="BJ20" i="187"/>
  <c r="BA21" i="187"/>
  <c r="BB21" i="187"/>
  <c r="BC21" i="187"/>
  <c r="BD21" i="187"/>
  <c r="BE21" i="187"/>
  <c r="BF21" i="187"/>
  <c r="BG21" i="187"/>
  <c r="BH21" i="187"/>
  <c r="BI21" i="187"/>
  <c r="BJ21" i="187"/>
  <c r="BA22" i="187"/>
  <c r="BB22" i="187"/>
  <c r="BC22" i="187"/>
  <c r="BD22" i="187"/>
  <c r="BE22" i="187"/>
  <c r="BF22" i="187"/>
  <c r="BG22" i="187"/>
  <c r="BH22" i="187"/>
  <c r="BI22" i="187"/>
  <c r="BJ22" i="187"/>
  <c r="BA23" i="187"/>
  <c r="BB23" i="187"/>
  <c r="BC23" i="187"/>
  <c r="BD23" i="187"/>
  <c r="BE23" i="187"/>
  <c r="BF23" i="187"/>
  <c r="BG23" i="187"/>
  <c r="BH23" i="187"/>
  <c r="BI23" i="187"/>
  <c r="BJ23" i="187"/>
  <c r="BA24" i="187"/>
  <c r="BB24" i="187"/>
  <c r="BC24" i="187"/>
  <c r="BD24" i="187"/>
  <c r="BE24" i="187"/>
  <c r="BF24" i="187"/>
  <c r="BG24" i="187"/>
  <c r="BH24" i="187"/>
  <c r="BI24" i="187"/>
  <c r="BJ24" i="187"/>
  <c r="BA25" i="187"/>
  <c r="BB25" i="187"/>
  <c r="BC25" i="187"/>
  <c r="BD25" i="187"/>
  <c r="BE25" i="187"/>
  <c r="BF25" i="187"/>
  <c r="BG25" i="187"/>
  <c r="BH25" i="187"/>
  <c r="BI25" i="187"/>
  <c r="BJ25" i="187"/>
  <c r="BE26" i="187"/>
  <c r="BA27" i="187"/>
  <c r="BB27" i="187"/>
  <c r="BC27" i="187"/>
  <c r="BD27" i="187"/>
  <c r="BE27" i="187"/>
  <c r="BF27" i="187"/>
  <c r="BG27" i="187"/>
  <c r="BH27" i="187"/>
  <c r="BI27" i="187"/>
  <c r="BJ27" i="187"/>
  <c r="BA28" i="187"/>
  <c r="BB28" i="187"/>
  <c r="BC28" i="187"/>
  <c r="BD28" i="187"/>
  <c r="BE28" i="187"/>
  <c r="BF28" i="187"/>
  <c r="BG28" i="187"/>
  <c r="BH28" i="187"/>
  <c r="BI28" i="187"/>
  <c r="BJ28" i="187"/>
  <c r="BA29" i="187"/>
  <c r="BB29" i="187"/>
  <c r="BC29" i="187"/>
  <c r="BD29" i="187"/>
  <c r="BE29" i="187"/>
  <c r="BF29" i="187"/>
  <c r="BG29" i="187"/>
  <c r="BH29" i="187"/>
  <c r="BI29" i="187"/>
  <c r="BJ29" i="187"/>
  <c r="BA30" i="187"/>
  <c r="BB30" i="187"/>
  <c r="BC30" i="187"/>
  <c r="BD30" i="187"/>
  <c r="BE30" i="187"/>
  <c r="BF30" i="187"/>
  <c r="BG30" i="187"/>
  <c r="BH30" i="187"/>
  <c r="BI30" i="187"/>
  <c r="BJ30" i="187"/>
  <c r="BA31" i="187"/>
  <c r="BB31" i="187"/>
  <c r="BC31" i="187"/>
  <c r="BD31" i="187"/>
  <c r="BE31" i="187"/>
  <c r="BF31" i="187"/>
  <c r="BG31" i="187"/>
  <c r="BH31" i="187"/>
  <c r="BI31" i="187"/>
  <c r="BJ31" i="187"/>
  <c r="BA32" i="187"/>
  <c r="BB32" i="187"/>
  <c r="BC32" i="187"/>
  <c r="BD32" i="187"/>
  <c r="BE32" i="187"/>
  <c r="BF32" i="187"/>
  <c r="BG32" i="187"/>
  <c r="BH32" i="187"/>
  <c r="BI32" i="187"/>
  <c r="BJ32" i="187"/>
  <c r="BA33" i="187"/>
  <c r="BB33" i="187"/>
  <c r="BC33" i="187"/>
  <c r="BD33" i="187"/>
  <c r="BE33" i="187"/>
  <c r="BF33" i="187"/>
  <c r="BG33" i="187"/>
  <c r="BH33" i="187"/>
  <c r="BI33" i="187"/>
  <c r="BJ33" i="187"/>
  <c r="BA34" i="187"/>
  <c r="BB34" i="187"/>
  <c r="BC34" i="187"/>
  <c r="BD34" i="187"/>
  <c r="BE34" i="187"/>
  <c r="BF34" i="187"/>
  <c r="BG34" i="187"/>
  <c r="BH34" i="187"/>
  <c r="BI34" i="187"/>
  <c r="BJ34" i="187"/>
  <c r="BA35" i="187"/>
  <c r="BB35" i="187"/>
  <c r="BC35" i="187"/>
  <c r="BD35" i="187"/>
  <c r="BE35" i="187"/>
  <c r="BF35" i="187"/>
  <c r="BG35" i="187"/>
  <c r="BH35" i="187"/>
  <c r="BI35" i="187"/>
  <c r="BJ35" i="187"/>
  <c r="BA36" i="187"/>
  <c r="BB36" i="187"/>
  <c r="BC36" i="187"/>
  <c r="BD36" i="187"/>
  <c r="BE36" i="187"/>
  <c r="BF36" i="187"/>
  <c r="BG36" i="187"/>
  <c r="BH36" i="187"/>
  <c r="BI36" i="187"/>
  <c r="BJ36" i="187"/>
  <c r="BA37" i="187"/>
  <c r="BB37" i="187"/>
  <c r="BC37" i="187"/>
  <c r="BD37" i="187"/>
  <c r="BE37" i="187"/>
  <c r="BF37" i="187"/>
  <c r="BG37" i="187"/>
  <c r="BH37" i="187"/>
  <c r="BI37" i="187"/>
  <c r="BJ37" i="187"/>
  <c r="BA38" i="187"/>
  <c r="BB38" i="187"/>
  <c r="BC38" i="187"/>
  <c r="BD38" i="187"/>
  <c r="BE38" i="187"/>
  <c r="BF38" i="187"/>
  <c r="BG38" i="187"/>
  <c r="BH38" i="187"/>
  <c r="BI38" i="187"/>
  <c r="BJ38" i="187"/>
  <c r="BA39" i="187"/>
  <c r="BB39" i="187"/>
  <c r="BC39" i="187"/>
  <c r="BD39" i="187"/>
  <c r="BE39" i="187"/>
  <c r="BF39" i="187"/>
  <c r="BG39" i="187"/>
  <c r="BH39" i="187"/>
  <c r="BI39" i="187"/>
  <c r="BJ39" i="187"/>
  <c r="BA40" i="187"/>
  <c r="BB40" i="187"/>
  <c r="BC40" i="187"/>
  <c r="BD40" i="187"/>
  <c r="BE40" i="187"/>
  <c r="BF40" i="187"/>
  <c r="BG40" i="187"/>
  <c r="BH40" i="187"/>
  <c r="BI40" i="187"/>
  <c r="BJ40" i="187"/>
  <c r="BA41" i="187"/>
  <c r="BB41" i="187"/>
  <c r="BC41" i="187"/>
  <c r="BD41" i="187"/>
  <c r="BE41" i="187"/>
  <c r="BF41" i="187"/>
  <c r="BG41" i="187"/>
  <c r="BH41" i="187"/>
  <c r="BI41" i="187"/>
  <c r="BJ41" i="187"/>
  <c r="BA42" i="187"/>
  <c r="BB42" i="187"/>
  <c r="BC42" i="187"/>
  <c r="BD42" i="187"/>
  <c r="BE42" i="187"/>
  <c r="BF42" i="187"/>
  <c r="BG42" i="187"/>
  <c r="BH42" i="187"/>
  <c r="BI42" i="187"/>
  <c r="BJ42" i="187"/>
  <c r="BA43" i="187"/>
  <c r="BB43" i="187"/>
  <c r="BC43" i="187"/>
  <c r="BD43" i="187"/>
  <c r="BE43" i="187"/>
  <c r="BF43" i="187"/>
  <c r="BG43" i="187"/>
  <c r="BH43" i="187"/>
  <c r="BI43" i="187"/>
  <c r="BJ43" i="187"/>
  <c r="BA44" i="187"/>
  <c r="BB44" i="187"/>
  <c r="BC44" i="187"/>
  <c r="BD44" i="187"/>
  <c r="BE44" i="187"/>
  <c r="BF44" i="187"/>
  <c r="BG44" i="187"/>
  <c r="BH44" i="187"/>
  <c r="BI44" i="187"/>
  <c r="BJ44" i="187"/>
  <c r="BA45" i="187"/>
  <c r="BB45" i="187"/>
  <c r="BC45" i="187"/>
  <c r="BD45" i="187"/>
  <c r="BE45" i="187"/>
  <c r="BF45" i="187"/>
  <c r="BG45" i="187"/>
  <c r="BH45" i="187"/>
  <c r="BI45" i="187"/>
  <c r="BJ45" i="187"/>
  <c r="BA46" i="187"/>
  <c r="BB46" i="187"/>
  <c r="BC46" i="187"/>
  <c r="BD46" i="187"/>
  <c r="BE46" i="187"/>
  <c r="BF46" i="187"/>
  <c r="BG46" i="187"/>
  <c r="BH46" i="187"/>
  <c r="BI46" i="187"/>
  <c r="BJ46" i="187"/>
  <c r="BA47" i="187"/>
  <c r="BB47" i="187"/>
  <c r="BC47" i="187"/>
  <c r="BD47" i="187"/>
  <c r="BE47" i="187"/>
  <c r="BF47" i="187"/>
  <c r="BG47" i="187"/>
  <c r="BH47" i="187"/>
  <c r="BI47" i="187"/>
  <c r="BJ47" i="187"/>
  <c r="BA48" i="187"/>
  <c r="BB48" i="187"/>
  <c r="BC48" i="187"/>
  <c r="BD48" i="187"/>
  <c r="BE48" i="187"/>
  <c r="BF48" i="187"/>
  <c r="BG48" i="187"/>
  <c r="BH48" i="187"/>
  <c r="BI48" i="187"/>
  <c r="BJ48" i="187"/>
  <c r="BA49" i="187"/>
  <c r="BB49" i="187"/>
  <c r="BC49" i="187"/>
  <c r="BD49" i="187"/>
  <c r="BE49" i="187"/>
  <c r="BF49" i="187"/>
  <c r="BG49" i="187"/>
  <c r="BH49" i="187"/>
  <c r="BI49" i="187"/>
  <c r="BJ49" i="187"/>
  <c r="BA50" i="187"/>
  <c r="BB50" i="187"/>
  <c r="BC50" i="187"/>
  <c r="BD50" i="187"/>
  <c r="BE50" i="187"/>
  <c r="BF50" i="187"/>
  <c r="BG50" i="187"/>
  <c r="BH50" i="187"/>
  <c r="BI50" i="187"/>
  <c r="BJ50" i="187"/>
  <c r="BA51" i="187"/>
  <c r="BB51" i="187"/>
  <c r="BC51" i="187"/>
  <c r="BD51" i="187"/>
  <c r="BE51" i="187"/>
  <c r="BF51" i="187"/>
  <c r="BG51" i="187"/>
  <c r="BH51" i="187"/>
  <c r="BI51" i="187"/>
  <c r="BJ51" i="187"/>
  <c r="BA52" i="187"/>
  <c r="BB52" i="187"/>
  <c r="BC52" i="187"/>
  <c r="BD52" i="187"/>
  <c r="BE52" i="187"/>
  <c r="BF52" i="187"/>
  <c r="BG52" i="187"/>
  <c r="BH52" i="187"/>
  <c r="BI52" i="187"/>
  <c r="BJ52" i="187"/>
  <c r="BA53" i="187"/>
  <c r="BB53" i="187"/>
  <c r="BC53" i="187"/>
  <c r="BD53" i="187"/>
  <c r="BE53" i="187"/>
  <c r="BF53" i="187"/>
  <c r="BG53" i="187"/>
  <c r="BH53" i="187"/>
  <c r="BI53" i="187"/>
  <c r="BJ53" i="187"/>
  <c r="BA54" i="187"/>
  <c r="BB54" i="187"/>
  <c r="BC54" i="187"/>
  <c r="BD54" i="187"/>
  <c r="BE54" i="187"/>
  <c r="BF54" i="187"/>
  <c r="BG54" i="187"/>
  <c r="BH54" i="187"/>
  <c r="BI54" i="187"/>
  <c r="BJ54" i="187"/>
  <c r="BA55" i="187"/>
  <c r="BB55" i="187"/>
  <c r="BC55" i="187"/>
  <c r="BD55" i="187"/>
  <c r="BE55" i="187"/>
  <c r="BF55" i="187"/>
  <c r="BG55" i="187"/>
  <c r="BH55" i="187"/>
  <c r="BI55" i="187"/>
  <c r="BJ55" i="187"/>
  <c r="BA56" i="187"/>
  <c r="BB56" i="187"/>
  <c r="BC56" i="187"/>
  <c r="BD56" i="187"/>
  <c r="BE56" i="187"/>
  <c r="BF56" i="187"/>
  <c r="BG56" i="187"/>
  <c r="BH56" i="187"/>
  <c r="BI56" i="187"/>
  <c r="BJ56" i="187"/>
  <c r="BA57" i="187"/>
  <c r="BB57" i="187"/>
  <c r="BC57" i="187"/>
  <c r="BD57" i="187"/>
  <c r="BE57" i="187"/>
  <c r="BF57" i="187"/>
  <c r="BG57" i="187"/>
  <c r="BH57" i="187"/>
  <c r="BI57" i="187"/>
  <c r="BJ57" i="187"/>
  <c r="BA58" i="187"/>
  <c r="BB58" i="187"/>
  <c r="BC58" i="187"/>
  <c r="BD58" i="187"/>
  <c r="BE58" i="187"/>
  <c r="BF58" i="187"/>
  <c r="BG58" i="187"/>
  <c r="BH58" i="187"/>
  <c r="BI58" i="187"/>
  <c r="BJ58" i="187"/>
  <c r="BA59" i="187"/>
  <c r="BB59" i="187"/>
  <c r="BC59" i="187"/>
  <c r="BD59" i="187"/>
  <c r="BE59" i="187"/>
  <c r="BF59" i="187"/>
  <c r="BG59" i="187"/>
  <c r="BH59" i="187"/>
  <c r="BI59" i="187"/>
  <c r="BJ59" i="187"/>
  <c r="BA60" i="187"/>
  <c r="BB60" i="187"/>
  <c r="BC60" i="187"/>
  <c r="BD60" i="187"/>
  <c r="BE60" i="187"/>
  <c r="BF60" i="187"/>
  <c r="BG60" i="187"/>
  <c r="BH60" i="187"/>
  <c r="BI60" i="187"/>
  <c r="BJ60" i="187"/>
  <c r="BA61" i="187"/>
  <c r="BB61" i="187"/>
  <c r="BC61" i="187"/>
  <c r="BD61" i="187"/>
  <c r="BE61" i="187"/>
  <c r="BF61" i="187"/>
  <c r="BG61" i="187"/>
  <c r="BH61" i="187"/>
  <c r="BI61" i="187"/>
  <c r="BJ61" i="187"/>
  <c r="BA62" i="187"/>
  <c r="BB62" i="187"/>
  <c r="BC62" i="187"/>
  <c r="BD62" i="187"/>
  <c r="BE62" i="187"/>
  <c r="BF62" i="187"/>
  <c r="BG62" i="187"/>
  <c r="BH62" i="187"/>
  <c r="BI62" i="187"/>
  <c r="BJ62" i="187"/>
  <c r="BA63" i="187"/>
  <c r="BB63" i="187"/>
  <c r="BC63" i="187"/>
  <c r="BD63" i="187"/>
  <c r="BE63" i="187"/>
  <c r="BF63" i="187"/>
  <c r="BG63" i="187"/>
  <c r="BH63" i="187"/>
  <c r="BI63" i="187"/>
  <c r="BJ63" i="187"/>
  <c r="BA64" i="187"/>
  <c r="BB64" i="187"/>
  <c r="BC64" i="187"/>
  <c r="BD64" i="187"/>
  <c r="BE64" i="187"/>
  <c r="BF64" i="187"/>
  <c r="BG64" i="187"/>
  <c r="BH64" i="187"/>
  <c r="BI64" i="187"/>
  <c r="BJ64" i="187"/>
  <c r="BA65" i="187"/>
  <c r="BB65" i="187"/>
  <c r="BC65" i="187"/>
  <c r="BD65" i="187"/>
  <c r="BE65" i="187"/>
  <c r="BF65" i="187"/>
  <c r="BG65" i="187"/>
  <c r="BH65" i="187"/>
  <c r="BI65" i="187"/>
  <c r="BJ65" i="187"/>
  <c r="BA66" i="187"/>
  <c r="BB66" i="187"/>
  <c r="BC66" i="187"/>
  <c r="BD66" i="187"/>
  <c r="BE66" i="187"/>
  <c r="BF66" i="187"/>
  <c r="BG66" i="187"/>
  <c r="BH66" i="187"/>
  <c r="BI66" i="187"/>
  <c r="BJ66" i="187"/>
  <c r="BA67" i="187"/>
  <c r="BB67" i="187"/>
  <c r="BC67" i="187"/>
  <c r="BD67" i="187"/>
  <c r="BE67" i="187"/>
  <c r="BF67" i="187"/>
  <c r="BG67" i="187"/>
  <c r="BH67" i="187"/>
  <c r="BI67" i="187"/>
  <c r="BJ67" i="187"/>
  <c r="BA68" i="187"/>
  <c r="BB68" i="187"/>
  <c r="BC68" i="187"/>
  <c r="BD68" i="187"/>
  <c r="BE68" i="187"/>
  <c r="BF68" i="187"/>
  <c r="BG68" i="187"/>
  <c r="BH68" i="187"/>
  <c r="BI68" i="187"/>
  <c r="BJ68" i="187"/>
  <c r="BA69" i="187"/>
  <c r="BB69" i="187"/>
  <c r="BC69" i="187"/>
  <c r="BD69" i="187"/>
  <c r="BE69" i="187"/>
  <c r="BF69" i="187"/>
  <c r="BG69" i="187"/>
  <c r="BH69" i="187"/>
  <c r="BI69" i="187"/>
  <c r="BJ69" i="187"/>
  <c r="BA70" i="187"/>
  <c r="BB70" i="187"/>
  <c r="BC70" i="187"/>
  <c r="BD70" i="187"/>
  <c r="BE70" i="187"/>
  <c r="BF70" i="187"/>
  <c r="BG70" i="187"/>
  <c r="BH70" i="187"/>
  <c r="BI70" i="187"/>
  <c r="BJ70" i="187"/>
  <c r="BA71" i="187"/>
  <c r="BB71" i="187"/>
  <c r="BC71" i="187"/>
  <c r="BD71" i="187"/>
  <c r="BE71" i="187"/>
  <c r="BF71" i="187"/>
  <c r="BG71" i="187"/>
  <c r="BH71" i="187"/>
  <c r="BI71" i="187"/>
  <c r="BJ71" i="187"/>
  <c r="BA72" i="187"/>
  <c r="BB72" i="187"/>
  <c r="BC72" i="187"/>
  <c r="BD72" i="187"/>
  <c r="BE72" i="187"/>
  <c r="BF72" i="187"/>
  <c r="BG72" i="187"/>
  <c r="BH72" i="187"/>
  <c r="BI72" i="187"/>
  <c r="BJ72" i="187"/>
  <c r="BA73" i="187"/>
  <c r="BB73" i="187"/>
  <c r="BC73" i="187"/>
  <c r="BD73" i="187"/>
  <c r="BE73" i="187"/>
  <c r="BF73" i="187"/>
  <c r="BG73" i="187"/>
  <c r="BH73" i="187"/>
  <c r="BI73" i="187"/>
  <c r="BJ73" i="187"/>
  <c r="BA74" i="187"/>
  <c r="BB74" i="187"/>
  <c r="BC74" i="187"/>
  <c r="BD74" i="187"/>
  <c r="BE74" i="187"/>
  <c r="BF74" i="187"/>
  <c r="BG74" i="187"/>
  <c r="BH74" i="187"/>
  <c r="BI74" i="187"/>
  <c r="BJ74" i="187"/>
  <c r="BA75" i="187"/>
  <c r="BB75" i="187"/>
  <c r="BC75" i="187"/>
  <c r="BD75" i="187"/>
  <c r="BE75" i="187"/>
  <c r="BF75" i="187"/>
  <c r="BG75" i="187"/>
  <c r="BH75" i="187"/>
  <c r="BI75" i="187"/>
  <c r="BJ75" i="187"/>
  <c r="BA76" i="187"/>
  <c r="BB76" i="187"/>
  <c r="BC76" i="187"/>
  <c r="BD76" i="187"/>
  <c r="BE76" i="187"/>
  <c r="BF76" i="187"/>
  <c r="BG76" i="187"/>
  <c r="BH76" i="187"/>
  <c r="BI76" i="187"/>
  <c r="BJ76" i="187"/>
  <c r="BA77" i="187"/>
  <c r="BB77" i="187"/>
  <c r="BC77" i="187"/>
  <c r="BD77" i="187"/>
  <c r="BE77" i="187"/>
  <c r="BF77" i="187"/>
  <c r="BG77" i="187"/>
  <c r="BH77" i="187"/>
  <c r="BI77" i="187"/>
  <c r="BJ77" i="187"/>
  <c r="BA78" i="187"/>
  <c r="BB78" i="187"/>
  <c r="BC78" i="187"/>
  <c r="BD78" i="187"/>
  <c r="BE78" i="187"/>
  <c r="BF78" i="187"/>
  <c r="BG78" i="187"/>
  <c r="BH78" i="187"/>
  <c r="BI78" i="187"/>
  <c r="BJ78" i="187"/>
  <c r="BA79" i="187"/>
  <c r="BB79" i="187"/>
  <c r="BC79" i="187"/>
  <c r="BD79" i="187"/>
  <c r="BE79" i="187"/>
  <c r="BF79" i="187"/>
  <c r="BG79" i="187"/>
  <c r="BH79" i="187"/>
  <c r="BI79" i="187"/>
  <c r="BJ79" i="187"/>
  <c r="BA80" i="187"/>
  <c r="BB80" i="187"/>
  <c r="BC80" i="187"/>
  <c r="BD80" i="187"/>
  <c r="BE80" i="187"/>
  <c r="BF80" i="187"/>
  <c r="BG80" i="187"/>
  <c r="BH80" i="187"/>
  <c r="BI80" i="187"/>
  <c r="BJ80" i="187"/>
  <c r="BA81" i="187"/>
  <c r="BB81" i="187"/>
  <c r="BC81" i="187"/>
  <c r="BD81" i="187"/>
  <c r="BE81" i="187"/>
  <c r="BF81" i="187"/>
  <c r="BG81" i="187"/>
  <c r="BH81" i="187"/>
  <c r="BI81" i="187"/>
  <c r="BJ81" i="187"/>
  <c r="BA82" i="187"/>
  <c r="BB82" i="187"/>
  <c r="BC82" i="187"/>
  <c r="BD82" i="187"/>
  <c r="BE82" i="187"/>
  <c r="BF82" i="187"/>
  <c r="BG82" i="187"/>
  <c r="BH82" i="187"/>
  <c r="BI82" i="187"/>
  <c r="BJ82" i="187"/>
  <c r="BA83" i="187"/>
  <c r="BB83" i="187"/>
  <c r="BC83" i="187"/>
  <c r="BD83" i="187"/>
  <c r="BE83" i="187"/>
  <c r="BF83" i="187"/>
  <c r="BG83" i="187"/>
  <c r="BH83" i="187"/>
  <c r="BI83" i="187"/>
  <c r="BJ83" i="187"/>
  <c r="V99" i="187"/>
  <c r="V100" i="187" s="1"/>
  <c r="U99" i="187"/>
  <c r="U100" i="187" s="1"/>
  <c r="T99" i="187"/>
  <c r="T100" i="187" s="1"/>
  <c r="S99" i="187"/>
  <c r="S100" i="187" s="1"/>
  <c r="R99" i="187"/>
  <c r="R100" i="187" s="1"/>
  <c r="Q99" i="187"/>
  <c r="Q100" i="187" s="1"/>
  <c r="P99" i="187"/>
  <c r="P100" i="187" s="1"/>
  <c r="O99" i="187"/>
  <c r="O100" i="187" s="1"/>
  <c r="N99" i="187"/>
  <c r="N100" i="187" s="1"/>
  <c r="M99" i="187"/>
  <c r="M100" i="187" s="1"/>
  <c r="L99" i="187"/>
  <c r="L100" i="187" s="1"/>
  <c r="K99" i="187"/>
  <c r="K100" i="187" s="1"/>
  <c r="J99" i="187"/>
  <c r="J100" i="187" s="1"/>
  <c r="I99" i="187"/>
  <c r="I100" i="187" s="1"/>
  <c r="H99" i="187"/>
  <c r="H100" i="187" s="1"/>
  <c r="G99" i="187"/>
  <c r="G100" i="187" s="1"/>
  <c r="F99" i="187"/>
  <c r="F100" i="187" s="1"/>
  <c r="E99" i="187"/>
  <c r="E100" i="187" s="1"/>
  <c r="D99" i="187"/>
  <c r="D100" i="187" s="1"/>
  <c r="K95" i="187"/>
  <c r="AZ94" i="187"/>
  <c r="AX94" i="187"/>
  <c r="AV94" i="187"/>
  <c r="AU94" i="187"/>
  <c r="AT94" i="187"/>
  <c r="AS94" i="187"/>
  <c r="AR94" i="187"/>
  <c r="AQ94" i="187"/>
  <c r="AP94" i="187"/>
  <c r="AO94" i="187"/>
  <c r="AN94" i="187"/>
  <c r="AM94" i="187"/>
  <c r="AL94" i="187"/>
  <c r="AK94" i="187"/>
  <c r="AJ94" i="187"/>
  <c r="AI94" i="187"/>
  <c r="AH94" i="187"/>
  <c r="AG94" i="187"/>
  <c r="AF94" i="187"/>
  <c r="AE94" i="187"/>
  <c r="AD94" i="187"/>
  <c r="AC94" i="187"/>
  <c r="AB94" i="187"/>
  <c r="AA94" i="187"/>
  <c r="Z94" i="187"/>
  <c r="Y94" i="187"/>
  <c r="X94" i="187"/>
  <c r="W94" i="187"/>
  <c r="V94" i="187"/>
  <c r="U94" i="187"/>
  <c r="T94" i="187"/>
  <c r="S94" i="187"/>
  <c r="R94" i="187"/>
  <c r="Q94" i="187"/>
  <c r="P94" i="187"/>
  <c r="O94" i="187"/>
  <c r="N94" i="187"/>
  <c r="M94" i="187"/>
  <c r="J94" i="187"/>
  <c r="I94" i="187"/>
  <c r="AZ93" i="187"/>
  <c r="AY93" i="187"/>
  <c r="AX93" i="187"/>
  <c r="AW93" i="187"/>
  <c r="AV93" i="187"/>
  <c r="AU93" i="187"/>
  <c r="U93" i="187"/>
  <c r="T93" i="187"/>
  <c r="S93" i="187"/>
  <c r="Q93" i="187"/>
  <c r="Q95" i="187" s="1"/>
  <c r="P93" i="187"/>
  <c r="P95" i="187" s="1"/>
  <c r="O93" i="187"/>
  <c r="N93" i="187"/>
  <c r="N95" i="187" s="1"/>
  <c r="M93" i="187"/>
  <c r="M95" i="187" s="1"/>
  <c r="L93" i="187"/>
  <c r="I93" i="187"/>
  <c r="I95" i="187" s="1"/>
  <c r="H93" i="187"/>
  <c r="H95" i="187" s="1"/>
  <c r="G93" i="187"/>
  <c r="G95" i="187" s="1"/>
  <c r="F93" i="187"/>
  <c r="E93" i="187"/>
  <c r="D93" i="187"/>
  <c r="AZ92" i="187"/>
  <c r="AY92" i="187"/>
  <c r="AX92" i="187"/>
  <c r="AW92" i="187"/>
  <c r="AV92" i="187"/>
  <c r="AU92" i="187"/>
  <c r="AT92" i="187"/>
  <c r="AS92" i="187"/>
  <c r="AR92" i="187"/>
  <c r="AQ92" i="187"/>
  <c r="AP92" i="187"/>
  <c r="AO92" i="187"/>
  <c r="AN92" i="187"/>
  <c r="AM92" i="187"/>
  <c r="AL92" i="187"/>
  <c r="AK92" i="187"/>
  <c r="AJ92" i="187"/>
  <c r="AI92" i="187"/>
  <c r="AH92" i="187"/>
  <c r="AG92" i="187"/>
  <c r="AF92" i="187"/>
  <c r="AE92" i="187"/>
  <c r="AD92" i="187"/>
  <c r="AC92" i="187"/>
  <c r="AB92" i="187"/>
  <c r="AA92" i="187"/>
  <c r="Z92" i="187"/>
  <c r="Y92" i="187"/>
  <c r="X92" i="187"/>
  <c r="W92" i="187"/>
  <c r="V92" i="187"/>
  <c r="U92" i="187"/>
  <c r="T92" i="187"/>
  <c r="S92" i="187"/>
  <c r="R92" i="187"/>
  <c r="Q92" i="187"/>
  <c r="P92" i="187"/>
  <c r="O92" i="187"/>
  <c r="N92" i="187"/>
  <c r="M92" i="187"/>
  <c r="L92" i="187"/>
  <c r="K92" i="187"/>
  <c r="J92" i="187"/>
  <c r="I92" i="187"/>
  <c r="H92" i="187"/>
  <c r="G92" i="187"/>
  <c r="F92" i="187"/>
  <c r="E92" i="187"/>
  <c r="D92" i="187"/>
  <c r="AZ91" i="187"/>
  <c r="AY91" i="187"/>
  <c r="AX91" i="187"/>
  <c r="AW91" i="187"/>
  <c r="AV91" i="187"/>
  <c r="AU91" i="187"/>
  <c r="AT91" i="187"/>
  <c r="AS91" i="187"/>
  <c r="AR91" i="187"/>
  <c r="AQ91" i="187"/>
  <c r="AP91" i="187"/>
  <c r="AO91" i="187"/>
  <c r="AN91" i="187"/>
  <c r="AM91" i="187"/>
  <c r="AL91" i="187"/>
  <c r="AK91" i="187"/>
  <c r="AJ91" i="187"/>
  <c r="AI91" i="187"/>
  <c r="AH91" i="187"/>
  <c r="AG91" i="187"/>
  <c r="AF91" i="187"/>
  <c r="AE91" i="187"/>
  <c r="AD91" i="187"/>
  <c r="AC91" i="187"/>
  <c r="AB91" i="187"/>
  <c r="AA91" i="187"/>
  <c r="Z91" i="187"/>
  <c r="Y91" i="187"/>
  <c r="X91" i="187"/>
  <c r="W91" i="187"/>
  <c r="V91" i="187"/>
  <c r="U91" i="187"/>
  <c r="T91" i="187"/>
  <c r="S91" i="187"/>
  <c r="R91" i="187"/>
  <c r="Q91" i="187"/>
  <c r="P91" i="187"/>
  <c r="O91" i="187"/>
  <c r="N91" i="187"/>
  <c r="M91" i="187"/>
  <c r="L91" i="187"/>
  <c r="K91" i="187"/>
  <c r="J91" i="187"/>
  <c r="I91" i="187"/>
  <c r="H91" i="187"/>
  <c r="G91" i="187"/>
  <c r="F91" i="187"/>
  <c r="E91" i="187"/>
  <c r="D91" i="187"/>
  <c r="AZ90" i="187"/>
  <c r="AY90" i="187"/>
  <c r="AX90" i="187"/>
  <c r="AW90" i="187"/>
  <c r="AV90" i="187"/>
  <c r="AU90" i="187"/>
  <c r="AT90" i="187"/>
  <c r="AS90" i="187"/>
  <c r="AR90" i="187"/>
  <c r="AQ90" i="187"/>
  <c r="AP90" i="187"/>
  <c r="AO90" i="187"/>
  <c r="AN90" i="187"/>
  <c r="AM90" i="187"/>
  <c r="AL90" i="187"/>
  <c r="AK90" i="187"/>
  <c r="AJ90" i="187"/>
  <c r="AI90" i="187"/>
  <c r="AH90" i="187"/>
  <c r="AG90" i="187"/>
  <c r="AF90" i="187"/>
  <c r="AE90" i="187"/>
  <c r="AD90" i="187"/>
  <c r="AC90" i="187"/>
  <c r="AB90" i="187"/>
  <c r="AA90" i="187"/>
  <c r="Z90" i="187"/>
  <c r="Y90" i="187"/>
  <c r="X90" i="187"/>
  <c r="W90" i="187"/>
  <c r="V90" i="187"/>
  <c r="U90" i="187"/>
  <c r="T90" i="187"/>
  <c r="S90" i="187"/>
  <c r="R90" i="187"/>
  <c r="Q90" i="187"/>
  <c r="P90" i="187"/>
  <c r="O90" i="187"/>
  <c r="N90" i="187"/>
  <c r="M90" i="187"/>
  <c r="L90" i="187"/>
  <c r="K90" i="187"/>
  <c r="J90" i="187"/>
  <c r="I90" i="187"/>
  <c r="H90" i="187"/>
  <c r="G90" i="187"/>
  <c r="F90" i="187"/>
  <c r="E90" i="187"/>
  <c r="D90" i="187"/>
  <c r="AZ89" i="187"/>
  <c r="AY89" i="187"/>
  <c r="AX89" i="187"/>
  <c r="AW89" i="187"/>
  <c r="AV89" i="187"/>
  <c r="AU89" i="187"/>
  <c r="AT89" i="187"/>
  <c r="AS89" i="187"/>
  <c r="AR89" i="187"/>
  <c r="AQ89" i="187"/>
  <c r="AP89" i="187"/>
  <c r="AO89" i="187"/>
  <c r="AN89" i="187"/>
  <c r="AM89" i="187"/>
  <c r="AL89" i="187"/>
  <c r="AK89" i="187"/>
  <c r="AJ89" i="187"/>
  <c r="AI89" i="187"/>
  <c r="AH89" i="187"/>
  <c r="AG89" i="187"/>
  <c r="AF89" i="187"/>
  <c r="AE89" i="187"/>
  <c r="AD89" i="187"/>
  <c r="AC89" i="187"/>
  <c r="AB89" i="187"/>
  <c r="AA89" i="187"/>
  <c r="Z89" i="187"/>
  <c r="Y89" i="187"/>
  <c r="X89" i="187"/>
  <c r="W89" i="187"/>
  <c r="V89" i="187"/>
  <c r="U89" i="187"/>
  <c r="T89" i="187"/>
  <c r="S89" i="187"/>
  <c r="R89" i="187"/>
  <c r="Q89" i="187"/>
  <c r="P89" i="187"/>
  <c r="O89" i="187"/>
  <c r="N89" i="187"/>
  <c r="M89" i="187"/>
  <c r="L89" i="187"/>
  <c r="K89" i="187"/>
  <c r="J89" i="187"/>
  <c r="I89" i="187"/>
  <c r="H89" i="187"/>
  <c r="G89" i="187"/>
  <c r="F89" i="187"/>
  <c r="E89" i="187"/>
  <c r="D89" i="187"/>
  <c r="AZ88" i="187"/>
  <c r="AZ98" i="187" s="1"/>
  <c r="AY88" i="187"/>
  <c r="AY98" i="187" s="1"/>
  <c r="AX88" i="187"/>
  <c r="AX98" i="187" s="1"/>
  <c r="AW88" i="187"/>
  <c r="AW98" i="187" s="1"/>
  <c r="AV88" i="187"/>
  <c r="AV98" i="187" s="1"/>
  <c r="AU88" i="187"/>
  <c r="AU98" i="187" s="1"/>
  <c r="AT88" i="187"/>
  <c r="AT98" i="187" s="1"/>
  <c r="AS88" i="187"/>
  <c r="AS98" i="187" s="1"/>
  <c r="AR88" i="187"/>
  <c r="AR98" i="187" s="1"/>
  <c r="AQ88" i="187"/>
  <c r="AQ98" i="187" s="1"/>
  <c r="AP88" i="187"/>
  <c r="AP98" i="187" s="1"/>
  <c r="AO88" i="187"/>
  <c r="AO98" i="187" s="1"/>
  <c r="AN88" i="187"/>
  <c r="AN98" i="187" s="1"/>
  <c r="AM88" i="187"/>
  <c r="AM98" i="187" s="1"/>
  <c r="AL88" i="187"/>
  <c r="AL98" i="187" s="1"/>
  <c r="AK88" i="187"/>
  <c r="AK98" i="187" s="1"/>
  <c r="AJ88" i="187"/>
  <c r="AJ98" i="187" s="1"/>
  <c r="AI88" i="187"/>
  <c r="AI98" i="187" s="1"/>
  <c r="AH88" i="187"/>
  <c r="AH98" i="187" s="1"/>
  <c r="AG88" i="187"/>
  <c r="AG98" i="187" s="1"/>
  <c r="AF88" i="187"/>
  <c r="AF98" i="187" s="1"/>
  <c r="AE88" i="187"/>
  <c r="AE98" i="187" s="1"/>
  <c r="AD88" i="187"/>
  <c r="AD98" i="187" s="1"/>
  <c r="AC88" i="187"/>
  <c r="AC98" i="187" s="1"/>
  <c r="AB88" i="187"/>
  <c r="AB98" i="187" s="1"/>
  <c r="AA88" i="187"/>
  <c r="AA98" i="187" s="1"/>
  <c r="Z88" i="187"/>
  <c r="Z98" i="187" s="1"/>
  <c r="Y88" i="187"/>
  <c r="Y98" i="187" s="1"/>
  <c r="X88" i="187"/>
  <c r="X98" i="187" s="1"/>
  <c r="W88" i="187"/>
  <c r="W98" i="187" s="1"/>
  <c r="V88" i="187"/>
  <c r="V98" i="187" s="1"/>
  <c r="U88" i="187"/>
  <c r="U98" i="187" s="1"/>
  <c r="T88" i="187"/>
  <c r="T98" i="187" s="1"/>
  <c r="S88" i="187"/>
  <c r="S98" i="187" s="1"/>
  <c r="R88" i="187"/>
  <c r="R98" i="187" s="1"/>
  <c r="Q88" i="187"/>
  <c r="Q98" i="187" s="1"/>
  <c r="P88" i="187"/>
  <c r="P98" i="187" s="1"/>
  <c r="O88" i="187"/>
  <c r="O98" i="187" s="1"/>
  <c r="N88" i="187"/>
  <c r="N98" i="187" s="1"/>
  <c r="M88" i="187"/>
  <c r="M98" i="187" s="1"/>
  <c r="L88" i="187"/>
  <c r="L98" i="187" s="1"/>
  <c r="K88" i="187"/>
  <c r="K98" i="187" s="1"/>
  <c r="J88" i="187"/>
  <c r="J98" i="187" s="1"/>
  <c r="I88" i="187"/>
  <c r="I98" i="187" s="1"/>
  <c r="H88" i="187"/>
  <c r="H98" i="187" s="1"/>
  <c r="G88" i="187"/>
  <c r="G98" i="187" s="1"/>
  <c r="F88" i="187"/>
  <c r="F98" i="187" s="1"/>
  <c r="E88" i="187"/>
  <c r="E98" i="187" s="1"/>
  <c r="D88" i="187"/>
  <c r="D98" i="187" s="1"/>
  <c r="AZ83" i="187"/>
  <c r="AY83" i="187"/>
  <c r="AX83" i="187"/>
  <c r="AW83" i="187"/>
  <c r="AV83" i="187"/>
  <c r="AU83" i="187"/>
  <c r="C83" i="187"/>
  <c r="B83" i="187"/>
  <c r="AZ82" i="187"/>
  <c r="AY82" i="187"/>
  <c r="AX82" i="187"/>
  <c r="AW82" i="187"/>
  <c r="AV82" i="187"/>
  <c r="AU82" i="187"/>
  <c r="AT82" i="187"/>
  <c r="AS82" i="187"/>
  <c r="AR82" i="187"/>
  <c r="AQ82" i="187"/>
  <c r="AP82" i="187"/>
  <c r="AO82" i="187"/>
  <c r="AN82" i="187"/>
  <c r="AM82" i="187"/>
  <c r="AL82" i="187"/>
  <c r="AK82" i="187"/>
  <c r="C82" i="187"/>
  <c r="B82" i="187"/>
  <c r="AZ81" i="187"/>
  <c r="AY81" i="187"/>
  <c r="AX81" i="187"/>
  <c r="AW81" i="187"/>
  <c r="AV81" i="187"/>
  <c r="AU81" i="187"/>
  <c r="AT81" i="187"/>
  <c r="AS81" i="187"/>
  <c r="AR81" i="187"/>
  <c r="AQ81" i="187"/>
  <c r="AP81" i="187"/>
  <c r="AO81" i="187"/>
  <c r="AN81" i="187"/>
  <c r="AM81" i="187"/>
  <c r="AL81" i="187"/>
  <c r="AK81" i="187"/>
  <c r="C81" i="187"/>
  <c r="B81" i="187"/>
  <c r="AZ80" i="187"/>
  <c r="AY80" i="187"/>
  <c r="AX80" i="187"/>
  <c r="AW80" i="187"/>
  <c r="AV80" i="187"/>
  <c r="AU80" i="187"/>
  <c r="AT80" i="187"/>
  <c r="AS80" i="187"/>
  <c r="AR80" i="187"/>
  <c r="C80" i="187"/>
  <c r="B80" i="187"/>
  <c r="AZ79" i="187"/>
  <c r="AY79" i="187"/>
  <c r="AX79" i="187"/>
  <c r="AW79" i="187"/>
  <c r="AV79" i="187"/>
  <c r="AU79" i="187"/>
  <c r="AT79" i="187"/>
  <c r="AS79" i="187"/>
  <c r="AR79" i="187"/>
  <c r="AQ79" i="187"/>
  <c r="AP79" i="187"/>
  <c r="AO79" i="187"/>
  <c r="AN79" i="187"/>
  <c r="AM79" i="187"/>
  <c r="AL79" i="187"/>
  <c r="AK79" i="187"/>
  <c r="C79" i="187"/>
  <c r="B79" i="187"/>
  <c r="AZ78" i="187"/>
  <c r="AY78" i="187"/>
  <c r="AX78" i="187"/>
  <c r="AW78" i="187"/>
  <c r="AV78" i="187"/>
  <c r="AU78" i="187"/>
  <c r="AT78" i="187"/>
  <c r="AS78" i="187"/>
  <c r="AR78" i="187"/>
  <c r="AQ78" i="187"/>
  <c r="AP78" i="187"/>
  <c r="AO78" i="187"/>
  <c r="AN78" i="187"/>
  <c r="AM78" i="187"/>
  <c r="AL78" i="187"/>
  <c r="AK78" i="187"/>
  <c r="C78" i="187"/>
  <c r="B78" i="187"/>
  <c r="AZ77" i="187"/>
  <c r="AY77" i="187"/>
  <c r="AX77" i="187"/>
  <c r="AW77" i="187"/>
  <c r="AV77" i="187"/>
  <c r="C77" i="187"/>
  <c r="B77" i="187"/>
  <c r="AZ76" i="187"/>
  <c r="AY76" i="187"/>
  <c r="AX76" i="187"/>
  <c r="AW76" i="187"/>
  <c r="AV76" i="187"/>
  <c r="AU76" i="187"/>
  <c r="AT76" i="187"/>
  <c r="AS76" i="187"/>
  <c r="AR76" i="187"/>
  <c r="AQ76" i="187"/>
  <c r="AP76" i="187"/>
  <c r="AO76" i="187"/>
  <c r="AN76" i="187"/>
  <c r="AM76" i="187"/>
  <c r="AL76" i="187"/>
  <c r="C76" i="187"/>
  <c r="B76" i="187"/>
  <c r="AZ75" i="187"/>
  <c r="AY75" i="187"/>
  <c r="AX75" i="187"/>
  <c r="AW75" i="187"/>
  <c r="AV75" i="187"/>
  <c r="AU75" i="187"/>
  <c r="AT75" i="187"/>
  <c r="AS75" i="187"/>
  <c r="AR75" i="187"/>
  <c r="AQ75" i="187"/>
  <c r="AP75" i="187"/>
  <c r="AO75" i="187"/>
  <c r="AN75" i="187"/>
  <c r="AM75" i="187"/>
  <c r="AL75" i="187"/>
  <c r="AK75" i="187"/>
  <c r="C75" i="187"/>
  <c r="B75" i="187"/>
  <c r="AZ74" i="187"/>
  <c r="AY74" i="187"/>
  <c r="AX74" i="187"/>
  <c r="AW74" i="187"/>
  <c r="AV74" i="187"/>
  <c r="AU74" i="187"/>
  <c r="AT74" i="187"/>
  <c r="AS74" i="187"/>
  <c r="AR74" i="187"/>
  <c r="AQ74" i="187"/>
  <c r="AP74" i="187"/>
  <c r="AO74" i="187"/>
  <c r="AN74" i="187"/>
  <c r="AM74" i="187"/>
  <c r="AL74" i="187"/>
  <c r="AK74" i="187"/>
  <c r="C74" i="187"/>
  <c r="B74" i="187"/>
  <c r="AZ73" i="187"/>
  <c r="AY73" i="187"/>
  <c r="AX73" i="187"/>
  <c r="AW73" i="187"/>
  <c r="AV73" i="187"/>
  <c r="AU73" i="187"/>
  <c r="AT73" i="187"/>
  <c r="AS73" i="187"/>
  <c r="AR73" i="187"/>
  <c r="AQ73" i="187"/>
  <c r="AP73" i="187"/>
  <c r="AO73" i="187"/>
  <c r="AN73" i="187"/>
  <c r="AM73" i="187"/>
  <c r="AL73" i="187"/>
  <c r="AK73" i="187"/>
  <c r="C73" i="187"/>
  <c r="B73" i="187"/>
  <c r="AZ72" i="187"/>
  <c r="AY72" i="187"/>
  <c r="AX72" i="187"/>
  <c r="AW72" i="187"/>
  <c r="AV72" i="187"/>
  <c r="AU72" i="187"/>
  <c r="AT72" i="187"/>
  <c r="AS72" i="187"/>
  <c r="AR72" i="187"/>
  <c r="AQ72" i="187"/>
  <c r="AP72" i="187"/>
  <c r="AO72" i="187"/>
  <c r="AN72" i="187"/>
  <c r="AM72" i="187"/>
  <c r="AL72" i="187"/>
  <c r="AK72" i="187"/>
  <c r="C72" i="187"/>
  <c r="B72" i="187"/>
  <c r="AZ71" i="187"/>
  <c r="AY71" i="187"/>
  <c r="AX71" i="187"/>
  <c r="AW71" i="187"/>
  <c r="AV71" i="187"/>
  <c r="AU71" i="187"/>
  <c r="AT71" i="187"/>
  <c r="AS71" i="187"/>
  <c r="AR71" i="187"/>
  <c r="AQ71" i="187"/>
  <c r="AP71" i="187"/>
  <c r="AO71" i="187"/>
  <c r="AN71" i="187"/>
  <c r="AM71" i="187"/>
  <c r="AL71" i="187"/>
  <c r="AK71" i="187"/>
  <c r="C71" i="187"/>
  <c r="B71" i="187"/>
  <c r="AZ70" i="187"/>
  <c r="AY70" i="187"/>
  <c r="AX70" i="187"/>
  <c r="AW70" i="187"/>
  <c r="AV70" i="187"/>
  <c r="AU70" i="187"/>
  <c r="AT70" i="187"/>
  <c r="AS70" i="187"/>
  <c r="AR70" i="187"/>
  <c r="AQ70" i="187"/>
  <c r="AP70" i="187"/>
  <c r="AO70" i="187"/>
  <c r="AN70" i="187"/>
  <c r="AM70" i="187"/>
  <c r="AL70" i="187"/>
  <c r="AK70" i="187"/>
  <c r="C70" i="187"/>
  <c r="B70" i="187"/>
  <c r="AZ69" i="187"/>
  <c r="AY69" i="187"/>
  <c r="AX69" i="187"/>
  <c r="AW69" i="187"/>
  <c r="AV69" i="187"/>
  <c r="AU69" i="187"/>
  <c r="AT69" i="187"/>
  <c r="AS69" i="187"/>
  <c r="AR69" i="187"/>
  <c r="AQ69" i="187"/>
  <c r="AP69" i="187"/>
  <c r="AO69" i="187"/>
  <c r="AN69" i="187"/>
  <c r="AM69" i="187"/>
  <c r="AL69" i="187"/>
  <c r="AK69" i="187"/>
  <c r="C69" i="187"/>
  <c r="B69" i="187"/>
  <c r="AZ68" i="187"/>
  <c r="AY68" i="187"/>
  <c r="AX68" i="187"/>
  <c r="AW68" i="187"/>
  <c r="AV68" i="187"/>
  <c r="AU68" i="187"/>
  <c r="AT68" i="187"/>
  <c r="AS68" i="187"/>
  <c r="AR68" i="187"/>
  <c r="AQ68" i="187"/>
  <c r="AP68" i="187"/>
  <c r="AO68" i="187"/>
  <c r="AN68" i="187"/>
  <c r="AM68" i="187"/>
  <c r="AL68" i="187"/>
  <c r="AK68" i="187"/>
  <c r="C68" i="187"/>
  <c r="B68" i="187"/>
  <c r="AZ67" i="187"/>
  <c r="AY67" i="187"/>
  <c r="AX67" i="187"/>
  <c r="AW67" i="187"/>
  <c r="AV67" i="187"/>
  <c r="AU67" i="187"/>
  <c r="AT67" i="187"/>
  <c r="AS67" i="187"/>
  <c r="AR67" i="187"/>
  <c r="AQ67" i="187"/>
  <c r="AP67" i="187"/>
  <c r="AO67" i="187"/>
  <c r="AN67" i="187"/>
  <c r="AM67" i="187"/>
  <c r="AL67" i="187"/>
  <c r="AK67" i="187"/>
  <c r="C67" i="187"/>
  <c r="B67" i="187"/>
  <c r="AZ66" i="187"/>
  <c r="AY66" i="187"/>
  <c r="AX66" i="187"/>
  <c r="AW66" i="187"/>
  <c r="AV66" i="187"/>
  <c r="AU66" i="187"/>
  <c r="AT66" i="187"/>
  <c r="AS66" i="187"/>
  <c r="AR66" i="187"/>
  <c r="AQ66" i="187"/>
  <c r="AP66" i="187"/>
  <c r="AO66" i="187"/>
  <c r="AN66" i="187"/>
  <c r="AM66" i="187"/>
  <c r="AL66" i="187"/>
  <c r="AK66" i="187"/>
  <c r="C66" i="187"/>
  <c r="B66" i="187"/>
  <c r="AZ65" i="187"/>
  <c r="AY65" i="187"/>
  <c r="AX65" i="187"/>
  <c r="AW65" i="187"/>
  <c r="AV65" i="187"/>
  <c r="AU65" i="187"/>
  <c r="AT65" i="187"/>
  <c r="AS65" i="187"/>
  <c r="AR65" i="187"/>
  <c r="AQ65" i="187"/>
  <c r="AP65" i="187"/>
  <c r="AO65" i="187"/>
  <c r="AN65" i="187"/>
  <c r="AM65" i="187"/>
  <c r="AL65" i="187"/>
  <c r="AK65" i="187"/>
  <c r="C65" i="187"/>
  <c r="B65" i="187"/>
  <c r="AZ64" i="187"/>
  <c r="AY64" i="187"/>
  <c r="AX64" i="187"/>
  <c r="AW64" i="187"/>
  <c r="AV64" i="187"/>
  <c r="AU64" i="187"/>
  <c r="AT64" i="187"/>
  <c r="AS64" i="187"/>
  <c r="AR64" i="187"/>
  <c r="AQ64" i="187"/>
  <c r="AP64" i="187"/>
  <c r="AO64" i="187"/>
  <c r="AN64" i="187"/>
  <c r="AM64" i="187"/>
  <c r="AL64" i="187"/>
  <c r="AK64" i="187"/>
  <c r="C64" i="187"/>
  <c r="B64" i="187"/>
  <c r="AZ63" i="187"/>
  <c r="AY63" i="187"/>
  <c r="AX63" i="187"/>
  <c r="AW63" i="187"/>
  <c r="AV63" i="187"/>
  <c r="AU63" i="187"/>
  <c r="AT63" i="187"/>
  <c r="AS63" i="187"/>
  <c r="AR63" i="187"/>
  <c r="AQ63" i="187"/>
  <c r="AP63" i="187"/>
  <c r="AO63" i="187"/>
  <c r="AN63" i="187"/>
  <c r="AM63" i="187"/>
  <c r="AL63" i="187"/>
  <c r="AK63" i="187"/>
  <c r="C63" i="187"/>
  <c r="B63" i="187"/>
  <c r="AZ62" i="187"/>
  <c r="AY62" i="187"/>
  <c r="AX62" i="187"/>
  <c r="AW62" i="187"/>
  <c r="AV62" i="187"/>
  <c r="AU62" i="187"/>
  <c r="AT62" i="187"/>
  <c r="AS62" i="187"/>
  <c r="AR62" i="187"/>
  <c r="AQ62" i="187"/>
  <c r="AP62" i="187"/>
  <c r="AO62" i="187"/>
  <c r="AN62" i="187"/>
  <c r="AM62" i="187"/>
  <c r="AL62" i="187"/>
  <c r="AK62" i="187"/>
  <c r="C62" i="187"/>
  <c r="B62" i="187"/>
  <c r="AZ61" i="187"/>
  <c r="AY61" i="187"/>
  <c r="AX61" i="187"/>
  <c r="AW61" i="187"/>
  <c r="AV61" i="187"/>
  <c r="AU61" i="187"/>
  <c r="AT61" i="187"/>
  <c r="AS61" i="187"/>
  <c r="AR61" i="187"/>
  <c r="AQ61" i="187"/>
  <c r="AP61" i="187"/>
  <c r="AO61" i="187"/>
  <c r="AN61" i="187"/>
  <c r="AM61" i="187"/>
  <c r="AL61" i="187"/>
  <c r="AK61" i="187"/>
  <c r="C61" i="187"/>
  <c r="B61" i="187"/>
  <c r="AZ60" i="187"/>
  <c r="AY60" i="187"/>
  <c r="AX60" i="187"/>
  <c r="AW60" i="187"/>
  <c r="AV60" i="187"/>
  <c r="AU60" i="187"/>
  <c r="AT60" i="187"/>
  <c r="AS60" i="187"/>
  <c r="AR60" i="187"/>
  <c r="AQ60" i="187"/>
  <c r="AP60" i="187"/>
  <c r="AO60" i="187"/>
  <c r="AN60" i="187"/>
  <c r="AM60" i="187"/>
  <c r="AL60" i="187"/>
  <c r="AK60" i="187"/>
  <c r="C60" i="187"/>
  <c r="B60" i="187"/>
  <c r="AZ59" i="187"/>
  <c r="AY59" i="187"/>
  <c r="AX59" i="187"/>
  <c r="AW59" i="187"/>
  <c r="AV59" i="187"/>
  <c r="AU59" i="187"/>
  <c r="AT59" i="187"/>
  <c r="AS59" i="187"/>
  <c r="AR59" i="187"/>
  <c r="AQ59" i="187"/>
  <c r="AP59" i="187"/>
  <c r="AO59" i="187"/>
  <c r="AN59" i="187"/>
  <c r="AM59" i="187"/>
  <c r="C59" i="187"/>
  <c r="B59" i="187"/>
  <c r="AZ58" i="187"/>
  <c r="AY58" i="187"/>
  <c r="AX58" i="187"/>
  <c r="AW58" i="187"/>
  <c r="C58" i="187"/>
  <c r="B58" i="187"/>
  <c r="AZ57" i="187"/>
  <c r="AY57" i="187"/>
  <c r="AX57" i="187"/>
  <c r="AW57" i="187"/>
  <c r="AV57" i="187"/>
  <c r="AU57" i="187"/>
  <c r="AT57" i="187"/>
  <c r="AS57" i="187"/>
  <c r="AR57" i="187"/>
  <c r="AQ57" i="187"/>
  <c r="AP57" i="187"/>
  <c r="AO57" i="187"/>
  <c r="AN57" i="187"/>
  <c r="AM57" i="187"/>
  <c r="AL57" i="187"/>
  <c r="AK57" i="187"/>
  <c r="C57" i="187"/>
  <c r="B57" i="187"/>
  <c r="AZ56" i="187"/>
  <c r="AY56" i="187"/>
  <c r="AX56" i="187"/>
  <c r="AW56" i="187"/>
  <c r="AV56" i="187"/>
  <c r="AU56" i="187"/>
  <c r="AT56" i="187"/>
  <c r="AS56" i="187"/>
  <c r="AR56" i="187"/>
  <c r="AQ56" i="187"/>
  <c r="AP56" i="187"/>
  <c r="AO56" i="187"/>
  <c r="AN56" i="187"/>
  <c r="AM56" i="187"/>
  <c r="AL56" i="187"/>
  <c r="AK56" i="187"/>
  <c r="C56" i="187"/>
  <c r="B56" i="187"/>
  <c r="AZ55" i="187"/>
  <c r="AY55" i="187"/>
  <c r="AX55" i="187"/>
  <c r="AW55" i="187"/>
  <c r="AV55" i="187"/>
  <c r="AU55" i="187"/>
  <c r="AT55" i="187"/>
  <c r="AS55" i="187"/>
  <c r="AR55" i="187"/>
  <c r="AQ55" i="187"/>
  <c r="AP55" i="187"/>
  <c r="AO55" i="187"/>
  <c r="AN55" i="187"/>
  <c r="AM55" i="187"/>
  <c r="AL55" i="187"/>
  <c r="AK55" i="187"/>
  <c r="C55" i="187"/>
  <c r="B55" i="187"/>
  <c r="AZ54" i="187"/>
  <c r="AY54" i="187"/>
  <c r="AX54" i="187"/>
  <c r="AW54" i="187"/>
  <c r="AV54" i="187"/>
  <c r="AU54" i="187"/>
  <c r="AT54" i="187"/>
  <c r="AS54" i="187"/>
  <c r="AR54" i="187"/>
  <c r="AQ54" i="187"/>
  <c r="AP54" i="187"/>
  <c r="AO54" i="187"/>
  <c r="AN54" i="187"/>
  <c r="AM54" i="187"/>
  <c r="AL54" i="187"/>
  <c r="AK54" i="187"/>
  <c r="C54" i="187"/>
  <c r="B54" i="187"/>
  <c r="AZ53" i="187"/>
  <c r="AY53" i="187"/>
  <c r="AX53" i="187"/>
  <c r="AW53" i="187"/>
  <c r="AV53" i="187"/>
  <c r="AU53" i="187"/>
  <c r="AT53" i="187"/>
  <c r="AS53" i="187"/>
  <c r="AR53" i="187"/>
  <c r="AQ53" i="187"/>
  <c r="AP53" i="187"/>
  <c r="AO53" i="187"/>
  <c r="AN53" i="187"/>
  <c r="AM53" i="187"/>
  <c r="AL53" i="187"/>
  <c r="AK53" i="187"/>
  <c r="C53" i="187"/>
  <c r="B53" i="187"/>
  <c r="AZ52" i="187"/>
  <c r="AY52" i="187"/>
  <c r="AX52" i="187"/>
  <c r="AW52" i="187"/>
  <c r="AV52" i="187"/>
  <c r="AU52" i="187"/>
  <c r="AT52" i="187"/>
  <c r="AS52" i="187"/>
  <c r="AR52" i="187"/>
  <c r="AQ52" i="187"/>
  <c r="AP52" i="187"/>
  <c r="AO52" i="187"/>
  <c r="AN52" i="187"/>
  <c r="AM52" i="187"/>
  <c r="AL52" i="187"/>
  <c r="AK52" i="187"/>
  <c r="C52" i="187"/>
  <c r="B52" i="187"/>
  <c r="AZ51" i="187"/>
  <c r="AY51" i="187"/>
  <c r="AX51" i="187"/>
  <c r="AW51" i="187"/>
  <c r="AV51" i="187"/>
  <c r="AU51" i="187"/>
  <c r="AT51" i="187"/>
  <c r="AS51" i="187"/>
  <c r="AR51" i="187"/>
  <c r="AQ51" i="187"/>
  <c r="AP51" i="187"/>
  <c r="AO51" i="187"/>
  <c r="AN51" i="187"/>
  <c r="AM51" i="187"/>
  <c r="AL51" i="187"/>
  <c r="AK51" i="187"/>
  <c r="C51" i="187"/>
  <c r="B51" i="187"/>
  <c r="AZ50" i="187"/>
  <c r="AY50" i="187"/>
  <c r="AX50" i="187"/>
  <c r="AW50" i="187"/>
  <c r="AV50" i="187"/>
  <c r="AU50" i="187"/>
  <c r="AT50" i="187"/>
  <c r="AS50" i="187"/>
  <c r="AR50" i="187"/>
  <c r="AQ50" i="187"/>
  <c r="AP50" i="187"/>
  <c r="AO50" i="187"/>
  <c r="AN50" i="187"/>
  <c r="AM50" i="187"/>
  <c r="AL50" i="187"/>
  <c r="AK50" i="187"/>
  <c r="C50" i="187"/>
  <c r="B50" i="187"/>
  <c r="AZ49" i="187"/>
  <c r="AY49" i="187"/>
  <c r="AX49" i="187"/>
  <c r="AW49" i="187"/>
  <c r="AV49" i="187"/>
  <c r="AU49" i="187"/>
  <c r="AT49" i="187"/>
  <c r="AS49" i="187"/>
  <c r="AR49" i="187"/>
  <c r="AQ49" i="187"/>
  <c r="AP49" i="187"/>
  <c r="AO49" i="187"/>
  <c r="AN49" i="187"/>
  <c r="AM49" i="187"/>
  <c r="AL49" i="187"/>
  <c r="AK49" i="187"/>
  <c r="C49" i="187"/>
  <c r="B49" i="187"/>
  <c r="AZ48" i="187"/>
  <c r="AY48" i="187"/>
  <c r="AX48" i="187"/>
  <c r="AW48" i="187"/>
  <c r="AV48" i="187"/>
  <c r="AU48" i="187"/>
  <c r="AT48" i="187"/>
  <c r="AS48" i="187"/>
  <c r="AR48" i="187"/>
  <c r="AQ48" i="187"/>
  <c r="AP48" i="187"/>
  <c r="AO48" i="187"/>
  <c r="AN48" i="187"/>
  <c r="AM48" i="187"/>
  <c r="AL48" i="187"/>
  <c r="AK48" i="187"/>
  <c r="C48" i="187"/>
  <c r="B48" i="187"/>
  <c r="AZ47" i="187"/>
  <c r="AY47" i="187"/>
  <c r="AX47" i="187"/>
  <c r="AW47" i="187"/>
  <c r="AV47" i="187"/>
  <c r="AU47" i="187"/>
  <c r="AT47" i="187"/>
  <c r="AS47" i="187"/>
  <c r="AR47" i="187"/>
  <c r="C47" i="187"/>
  <c r="B47" i="187"/>
  <c r="AZ46" i="187"/>
  <c r="AY46" i="187"/>
  <c r="AX46" i="187"/>
  <c r="AW46" i="187"/>
  <c r="AV46" i="187"/>
  <c r="AU46" i="187"/>
  <c r="AT46" i="187"/>
  <c r="AS46" i="187"/>
  <c r="AR46" i="187"/>
  <c r="AQ46" i="187"/>
  <c r="AP46" i="187"/>
  <c r="AO46" i="187"/>
  <c r="AN46" i="187"/>
  <c r="AM46" i="187"/>
  <c r="AL46" i="187"/>
  <c r="AK46" i="187"/>
  <c r="C46" i="187"/>
  <c r="B46" i="187"/>
  <c r="AZ45" i="187"/>
  <c r="AY45" i="187"/>
  <c r="AX45" i="187"/>
  <c r="AW45" i="187"/>
  <c r="AV45" i="187"/>
  <c r="AU45" i="187"/>
  <c r="AT45" i="187"/>
  <c r="AS45" i="187"/>
  <c r="AR45" i="187"/>
  <c r="AQ45" i="187"/>
  <c r="AP45" i="187"/>
  <c r="AO45" i="187"/>
  <c r="AN45" i="187"/>
  <c r="AM45" i="187"/>
  <c r="AL45" i="187"/>
  <c r="AK45" i="187"/>
  <c r="C45" i="187"/>
  <c r="B45" i="187"/>
  <c r="AZ44" i="187"/>
  <c r="AY44" i="187"/>
  <c r="AX44" i="187"/>
  <c r="AW44" i="187"/>
  <c r="AV44" i="187"/>
  <c r="AU44" i="187"/>
  <c r="AT44" i="187"/>
  <c r="AS44" i="187"/>
  <c r="C44" i="187"/>
  <c r="B44" i="187"/>
  <c r="AZ43" i="187"/>
  <c r="AY43" i="187"/>
  <c r="AX43" i="187"/>
  <c r="AW43" i="187"/>
  <c r="AV43" i="187"/>
  <c r="AU43" i="187"/>
  <c r="AT43" i="187"/>
  <c r="AS43" i="187"/>
  <c r="AR43" i="187"/>
  <c r="AQ43" i="187"/>
  <c r="AP43" i="187"/>
  <c r="AO43" i="187"/>
  <c r="AN43" i="187"/>
  <c r="AM43" i="187"/>
  <c r="AL43" i="187"/>
  <c r="AK43" i="187"/>
  <c r="C43" i="187"/>
  <c r="B43" i="187"/>
  <c r="AZ42" i="187"/>
  <c r="AY42" i="187"/>
  <c r="AX42" i="187"/>
  <c r="AW42" i="187"/>
  <c r="AV42" i="187"/>
  <c r="AU42" i="187"/>
  <c r="AT42" i="187"/>
  <c r="AS42" i="187"/>
  <c r="AR42" i="187"/>
  <c r="AQ42" i="187"/>
  <c r="AP42" i="187"/>
  <c r="AO42" i="187"/>
  <c r="AN42" i="187"/>
  <c r="AM42" i="187"/>
  <c r="AL42" i="187"/>
  <c r="AK42" i="187"/>
  <c r="C42" i="187"/>
  <c r="B42" i="187"/>
  <c r="AZ41" i="187"/>
  <c r="AY41" i="187"/>
  <c r="AX41" i="187"/>
  <c r="AW41" i="187"/>
  <c r="AV41" i="187"/>
  <c r="AU41" i="187"/>
  <c r="AT41" i="187"/>
  <c r="AS41" i="187"/>
  <c r="AR41" i="187"/>
  <c r="AQ41" i="187"/>
  <c r="AP41" i="187"/>
  <c r="AO41" i="187"/>
  <c r="AN41" i="187"/>
  <c r="AM41" i="187"/>
  <c r="AL41" i="187"/>
  <c r="AK41" i="187"/>
  <c r="C41" i="187"/>
  <c r="B41" i="187"/>
  <c r="AZ40" i="187"/>
  <c r="AY40" i="187"/>
  <c r="AX40" i="187"/>
  <c r="AW40" i="187"/>
  <c r="AV40" i="187"/>
  <c r="AU40" i="187"/>
  <c r="AT40" i="187"/>
  <c r="AS40" i="187"/>
  <c r="AR40" i="187"/>
  <c r="AQ40" i="187"/>
  <c r="AP40" i="187"/>
  <c r="AO40" i="187"/>
  <c r="AN40" i="187"/>
  <c r="AM40" i="187"/>
  <c r="AL40" i="187"/>
  <c r="AK40" i="187"/>
  <c r="AJ40" i="187"/>
  <c r="AI40" i="187"/>
  <c r="AH40" i="187"/>
  <c r="AG40" i="187"/>
  <c r="AF40" i="187"/>
  <c r="AE40" i="187"/>
  <c r="AD40" i="187"/>
  <c r="AC40" i="187"/>
  <c r="C40" i="187"/>
  <c r="B40" i="187"/>
  <c r="AZ39" i="187"/>
  <c r="AY39" i="187"/>
  <c r="AX39" i="187"/>
  <c r="AW39" i="187"/>
  <c r="AV39" i="187"/>
  <c r="AU39" i="187"/>
  <c r="AT39" i="187"/>
  <c r="AS39" i="187"/>
  <c r="AR39" i="187"/>
  <c r="AQ39" i="187"/>
  <c r="AP39" i="187"/>
  <c r="AO39" i="187"/>
  <c r="AN39" i="187"/>
  <c r="AM39" i="187"/>
  <c r="AL39" i="187"/>
  <c r="AK39" i="187"/>
  <c r="AJ39" i="187"/>
  <c r="AI39" i="187"/>
  <c r="AH39" i="187"/>
  <c r="AG39" i="187"/>
  <c r="AF39" i="187"/>
  <c r="AE39" i="187"/>
  <c r="AD39" i="187"/>
  <c r="AC39" i="187"/>
  <c r="C39" i="187"/>
  <c r="B39" i="187"/>
  <c r="AZ38" i="187"/>
  <c r="AY38" i="187"/>
  <c r="AX38" i="187"/>
  <c r="AW38" i="187"/>
  <c r="AV38" i="187"/>
  <c r="AU38" i="187"/>
  <c r="AT38" i="187"/>
  <c r="AS38" i="187"/>
  <c r="AR38" i="187"/>
  <c r="AQ38" i="187"/>
  <c r="AP38" i="187"/>
  <c r="AO38" i="187"/>
  <c r="AN38" i="187"/>
  <c r="AM38" i="187"/>
  <c r="AL38" i="187"/>
  <c r="AK38" i="187"/>
  <c r="AJ38" i="187"/>
  <c r="AI38" i="187"/>
  <c r="AH38" i="187"/>
  <c r="C38" i="187"/>
  <c r="B38" i="187"/>
  <c r="AZ37" i="187"/>
  <c r="AY37" i="187"/>
  <c r="AX37" i="187"/>
  <c r="AW37" i="187"/>
  <c r="AV37" i="187"/>
  <c r="AU37" i="187"/>
  <c r="AT37" i="187"/>
  <c r="AS37" i="187"/>
  <c r="AR37" i="187"/>
  <c r="AQ37" i="187"/>
  <c r="AP37" i="187"/>
  <c r="AO37" i="187"/>
  <c r="AN37" i="187"/>
  <c r="AM37" i="187"/>
  <c r="AL37" i="187"/>
  <c r="AK37" i="187"/>
  <c r="AJ37" i="187"/>
  <c r="AI37" i="187"/>
  <c r="AH37" i="187"/>
  <c r="AG37" i="187"/>
  <c r="AF37" i="187"/>
  <c r="AE37" i="187"/>
  <c r="AD37" i="187"/>
  <c r="AC37" i="187"/>
  <c r="C37" i="187"/>
  <c r="B37" i="187"/>
  <c r="AZ36" i="187"/>
  <c r="AY36" i="187"/>
  <c r="AX36" i="187"/>
  <c r="AW36" i="187"/>
  <c r="AV36" i="187"/>
  <c r="AU36" i="187"/>
  <c r="AT36" i="187"/>
  <c r="AS36" i="187"/>
  <c r="AR36" i="187"/>
  <c r="AQ36" i="187"/>
  <c r="AP36" i="187"/>
  <c r="AO36" i="187"/>
  <c r="AN36" i="187"/>
  <c r="AM36" i="187"/>
  <c r="AL36" i="187"/>
  <c r="AK36" i="187"/>
  <c r="AJ36" i="187"/>
  <c r="AI36" i="187"/>
  <c r="AH36" i="187"/>
  <c r="AG36" i="187"/>
  <c r="AF36" i="187"/>
  <c r="AE36" i="187"/>
  <c r="AD36" i="187"/>
  <c r="AC36" i="187"/>
  <c r="AB36" i="187"/>
  <c r="AA36" i="187"/>
  <c r="Z36" i="187"/>
  <c r="Y36" i="187"/>
  <c r="X36" i="187"/>
  <c r="T36" i="187"/>
  <c r="S36" i="187"/>
  <c r="C36" i="187"/>
  <c r="B36" i="187"/>
  <c r="AZ35" i="187"/>
  <c r="AY35" i="187"/>
  <c r="AX35" i="187"/>
  <c r="AW35" i="187"/>
  <c r="AV35" i="187"/>
  <c r="AU35" i="187"/>
  <c r="AT35" i="187"/>
  <c r="C35" i="187"/>
  <c r="B35" i="187"/>
  <c r="AZ34" i="187"/>
  <c r="AY34" i="187"/>
  <c r="AX34" i="187"/>
  <c r="AW34" i="187"/>
  <c r="AV34" i="187"/>
  <c r="AU34" i="187"/>
  <c r="AT34" i="187"/>
  <c r="AS34" i="187"/>
  <c r="AR34" i="187"/>
  <c r="AQ34" i="187"/>
  <c r="AP34" i="187"/>
  <c r="AO34" i="187"/>
  <c r="AN34" i="187"/>
  <c r="AM34" i="187"/>
  <c r="AL34" i="187"/>
  <c r="AK34" i="187"/>
  <c r="AJ34" i="187"/>
  <c r="AI34" i="187"/>
  <c r="AH34" i="187"/>
  <c r="AG34" i="187"/>
  <c r="AF34" i="187"/>
  <c r="AE34" i="187"/>
  <c r="AD34" i="187"/>
  <c r="AC34" i="187"/>
  <c r="AB34" i="187"/>
  <c r="AA34" i="187"/>
  <c r="Z34" i="187"/>
  <c r="Y34" i="187"/>
  <c r="X34" i="187"/>
  <c r="C34" i="187"/>
  <c r="B34" i="187"/>
  <c r="AZ33" i="187"/>
  <c r="AY33" i="187"/>
  <c r="AX33" i="187"/>
  <c r="AW33" i="187"/>
  <c r="AV33" i="187"/>
  <c r="AU33" i="187"/>
  <c r="AT33" i="187"/>
  <c r="AS33" i="187"/>
  <c r="AR33" i="187"/>
  <c r="AQ33" i="187"/>
  <c r="AP33" i="187"/>
  <c r="AO33" i="187"/>
  <c r="AN33" i="187"/>
  <c r="AM33" i="187"/>
  <c r="AL33" i="187"/>
  <c r="AK33" i="187"/>
  <c r="AJ33" i="187"/>
  <c r="AI33" i="187"/>
  <c r="AH33" i="187"/>
  <c r="C33" i="187"/>
  <c r="B33" i="187"/>
  <c r="AZ32" i="187"/>
  <c r="AY32" i="187"/>
  <c r="AX32" i="187"/>
  <c r="AW32" i="187"/>
  <c r="AV32" i="187"/>
  <c r="AU32" i="187"/>
  <c r="AT32" i="187"/>
  <c r="AS32" i="187"/>
  <c r="AR32" i="187"/>
  <c r="AQ32" i="187"/>
  <c r="AP32" i="187"/>
  <c r="AO32" i="187"/>
  <c r="AN32" i="187"/>
  <c r="AM32" i="187"/>
  <c r="AL32" i="187"/>
  <c r="AK32" i="187"/>
  <c r="AJ32" i="187"/>
  <c r="AI32" i="187"/>
  <c r="AH32" i="187"/>
  <c r="AG32" i="187"/>
  <c r="AF32" i="187"/>
  <c r="AE32" i="187"/>
  <c r="AD32" i="187"/>
  <c r="AC32" i="187"/>
  <c r="AB32" i="187"/>
  <c r="AA32" i="187"/>
  <c r="Z32" i="187"/>
  <c r="Y32" i="187"/>
  <c r="X32" i="187"/>
  <c r="W32" i="187"/>
  <c r="V32" i="187"/>
  <c r="U32" i="187"/>
  <c r="T32" i="187"/>
  <c r="S32" i="187"/>
  <c r="R32" i="187"/>
  <c r="Q32" i="187"/>
  <c r="P32" i="187"/>
  <c r="O32" i="187"/>
  <c r="N32" i="187"/>
  <c r="M32" i="187"/>
  <c r="L32" i="187"/>
  <c r="K32" i="187"/>
  <c r="J32" i="187"/>
  <c r="I32" i="187"/>
  <c r="H32" i="187"/>
  <c r="G32" i="187"/>
  <c r="F32" i="187"/>
  <c r="E32" i="187"/>
  <c r="D32" i="187"/>
  <c r="C32" i="187"/>
  <c r="B32" i="187"/>
  <c r="AZ31" i="187"/>
  <c r="AY31" i="187"/>
  <c r="AX31" i="187"/>
  <c r="AW31" i="187"/>
  <c r="AV31" i="187"/>
  <c r="C31" i="187"/>
  <c r="B31" i="187"/>
  <c r="AZ30" i="187"/>
  <c r="AY30" i="187"/>
  <c r="AX30" i="187"/>
  <c r="AW30" i="187"/>
  <c r="AV30" i="187"/>
  <c r="C30" i="187"/>
  <c r="B30" i="187"/>
  <c r="AZ29" i="187"/>
  <c r="AY29" i="187"/>
  <c r="AX29" i="187"/>
  <c r="AW29" i="187"/>
  <c r="AV29" i="187"/>
  <c r="AU29" i="187"/>
  <c r="AT29" i="187"/>
  <c r="AS29" i="187"/>
  <c r="AR29" i="187"/>
  <c r="AQ29" i="187"/>
  <c r="AP29" i="187"/>
  <c r="AO29" i="187"/>
  <c r="AN29" i="187"/>
  <c r="AM29" i="187"/>
  <c r="AL29" i="187"/>
  <c r="AK29" i="187"/>
  <c r="AJ29" i="187"/>
  <c r="AI29" i="187"/>
  <c r="AH29" i="187"/>
  <c r="AG29" i="187"/>
  <c r="AF29" i="187"/>
  <c r="AE29" i="187"/>
  <c r="AD29" i="187"/>
  <c r="AC29" i="187"/>
  <c r="AB29" i="187"/>
  <c r="AA29" i="187"/>
  <c r="Z29" i="187"/>
  <c r="Y29" i="187"/>
  <c r="X29" i="187"/>
  <c r="W29" i="187"/>
  <c r="V29" i="187"/>
  <c r="U29" i="187"/>
  <c r="T29" i="187"/>
  <c r="S29" i="187"/>
  <c r="R29" i="187"/>
  <c r="Q29" i="187"/>
  <c r="P29" i="187"/>
  <c r="O29" i="187"/>
  <c r="N29" i="187"/>
  <c r="M29" i="187"/>
  <c r="L29" i="187"/>
  <c r="K29" i="187"/>
  <c r="J29" i="187"/>
  <c r="I29" i="187"/>
  <c r="H29" i="187"/>
  <c r="G29" i="187"/>
  <c r="F29" i="187"/>
  <c r="E29" i="187"/>
  <c r="D29" i="187"/>
  <c r="C29" i="187"/>
  <c r="B29" i="187"/>
  <c r="AZ28" i="187"/>
  <c r="AY28" i="187"/>
  <c r="AX28" i="187"/>
  <c r="AW28" i="187"/>
  <c r="AV28" i="187"/>
  <c r="AU28" i="187"/>
  <c r="AT28" i="187"/>
  <c r="AS28" i="187"/>
  <c r="AR28" i="187"/>
  <c r="AQ28" i="187"/>
  <c r="AP28" i="187"/>
  <c r="AO28" i="187"/>
  <c r="AN28" i="187"/>
  <c r="AM28" i="187"/>
  <c r="AL28" i="187"/>
  <c r="AK28" i="187"/>
  <c r="AJ28" i="187"/>
  <c r="AI28" i="187"/>
  <c r="AH28" i="187"/>
  <c r="AG28" i="187"/>
  <c r="AF28" i="187"/>
  <c r="AE28" i="187"/>
  <c r="AD28" i="187"/>
  <c r="AC28" i="187"/>
  <c r="AB28" i="187"/>
  <c r="AA28" i="187"/>
  <c r="Z28" i="187"/>
  <c r="Y28" i="187"/>
  <c r="X28" i="187"/>
  <c r="W28" i="187"/>
  <c r="V28" i="187"/>
  <c r="U28" i="187"/>
  <c r="T28" i="187"/>
  <c r="S28" i="187"/>
  <c r="R28" i="187"/>
  <c r="Q28" i="187"/>
  <c r="P28" i="187"/>
  <c r="O28" i="187"/>
  <c r="N28" i="187"/>
  <c r="M28" i="187"/>
  <c r="L28" i="187"/>
  <c r="K28" i="187"/>
  <c r="J28" i="187"/>
  <c r="I28" i="187"/>
  <c r="H28" i="187"/>
  <c r="G28" i="187"/>
  <c r="F28" i="187"/>
  <c r="E28" i="187"/>
  <c r="D28" i="187"/>
  <c r="C28" i="187"/>
  <c r="B28" i="187"/>
  <c r="AZ27" i="187"/>
  <c r="AY27" i="187"/>
  <c r="AX27" i="187"/>
  <c r="AW27" i="187"/>
  <c r="AV27" i="187"/>
  <c r="AU27" i="187"/>
  <c r="AT27" i="187"/>
  <c r="AS27" i="187"/>
  <c r="AR27" i="187"/>
  <c r="AQ27" i="187"/>
  <c r="AP27" i="187"/>
  <c r="AO27" i="187"/>
  <c r="AN27" i="187"/>
  <c r="AM27" i="187"/>
  <c r="AL27" i="187"/>
  <c r="AK27" i="187"/>
  <c r="AJ27" i="187"/>
  <c r="AJ84" i="187" s="1"/>
  <c r="AI27" i="187"/>
  <c r="AI84" i="187" s="1"/>
  <c r="AH27" i="187"/>
  <c r="AH84" i="187" s="1"/>
  <c r="AG27" i="187"/>
  <c r="AG84" i="187" s="1"/>
  <c r="AF27" i="187"/>
  <c r="AF84" i="187" s="1"/>
  <c r="AE27" i="187"/>
  <c r="AE84" i="187" s="1"/>
  <c r="AD27" i="187"/>
  <c r="AD84" i="187" s="1"/>
  <c r="AC27" i="187"/>
  <c r="AC84" i="187" s="1"/>
  <c r="AB27" i="187"/>
  <c r="AB84" i="187" s="1"/>
  <c r="AA27" i="187"/>
  <c r="AA84" i="187" s="1"/>
  <c r="Z27" i="187"/>
  <c r="Z84" i="187" s="1"/>
  <c r="Y27" i="187"/>
  <c r="Y84" i="187" s="1"/>
  <c r="X27" i="187"/>
  <c r="X84" i="187" s="1"/>
  <c r="W27" i="187"/>
  <c r="W84" i="187" s="1"/>
  <c r="V27" i="187"/>
  <c r="V84" i="187" s="1"/>
  <c r="U27" i="187"/>
  <c r="U84" i="187" s="1"/>
  <c r="T27" i="187"/>
  <c r="T84" i="187" s="1"/>
  <c r="S27" i="187"/>
  <c r="S84" i="187" s="1"/>
  <c r="R27" i="187"/>
  <c r="R84" i="187" s="1"/>
  <c r="Q27" i="187"/>
  <c r="Q84" i="187" s="1"/>
  <c r="P27" i="187"/>
  <c r="P84" i="187" s="1"/>
  <c r="O27" i="187"/>
  <c r="O84" i="187" s="1"/>
  <c r="N27" i="187"/>
  <c r="N84" i="187" s="1"/>
  <c r="M27" i="187"/>
  <c r="M84" i="187" s="1"/>
  <c r="L27" i="187"/>
  <c r="L84" i="187" s="1"/>
  <c r="K27" i="187"/>
  <c r="K84" i="187" s="1"/>
  <c r="J27" i="187"/>
  <c r="J84" i="187" s="1"/>
  <c r="I27" i="187"/>
  <c r="I84" i="187" s="1"/>
  <c r="H27" i="187"/>
  <c r="H84" i="187" s="1"/>
  <c r="G27" i="187"/>
  <c r="G84" i="187" s="1"/>
  <c r="F27" i="187"/>
  <c r="F84" i="187" s="1"/>
  <c r="E27" i="187"/>
  <c r="E84" i="187" s="1"/>
  <c r="D27" i="187"/>
  <c r="D84" i="187" s="1"/>
  <c r="C27" i="187"/>
  <c r="B27" i="187"/>
  <c r="AZ25" i="187"/>
  <c r="AY25" i="187"/>
  <c r="AX25" i="187"/>
  <c r="AW25" i="187"/>
  <c r="AV25" i="187"/>
  <c r="AU25" i="187"/>
  <c r="AT25" i="187"/>
  <c r="AS25" i="187"/>
  <c r="AR25" i="187"/>
  <c r="AQ25" i="187"/>
  <c r="AP25" i="187"/>
  <c r="AO25" i="187"/>
  <c r="AN25" i="187"/>
  <c r="AM25" i="187"/>
  <c r="AL25" i="187"/>
  <c r="AK25" i="187"/>
  <c r="E25" i="187"/>
  <c r="F25" i="187" s="1"/>
  <c r="AZ24" i="187"/>
  <c r="AY24" i="187"/>
  <c r="AX24" i="187"/>
  <c r="AW24" i="187"/>
  <c r="AZ23" i="187"/>
  <c r="AY23" i="187"/>
  <c r="AX23" i="187"/>
  <c r="AW23" i="187"/>
  <c r="AV23" i="187"/>
  <c r="AU23" i="187"/>
  <c r="AT23" i="187"/>
  <c r="AS23" i="187"/>
  <c r="AR23" i="187"/>
  <c r="AQ23" i="187"/>
  <c r="AP23" i="187"/>
  <c r="AO23" i="187"/>
  <c r="AN23" i="187"/>
  <c r="AM23" i="187"/>
  <c r="AL23" i="187"/>
  <c r="AK23" i="187"/>
  <c r="AJ23" i="187"/>
  <c r="AI23" i="187"/>
  <c r="AH23" i="187"/>
  <c r="AG23" i="187"/>
  <c r="AF23" i="187"/>
  <c r="AE23" i="187"/>
  <c r="AD23" i="187"/>
  <c r="AC23" i="187"/>
  <c r="AB23" i="187"/>
  <c r="AA23" i="187"/>
  <c r="Z23" i="187"/>
  <c r="Y23" i="187"/>
  <c r="X23" i="187"/>
  <c r="W23" i="187"/>
  <c r="V23" i="187"/>
  <c r="U23" i="187"/>
  <c r="T23" i="187"/>
  <c r="S23" i="187"/>
  <c r="R23" i="187"/>
  <c r="Q23" i="187"/>
  <c r="P23" i="187"/>
  <c r="O23" i="187"/>
  <c r="N23" i="187"/>
  <c r="M23" i="187"/>
  <c r="L23" i="187"/>
  <c r="K23" i="187"/>
  <c r="J23" i="187"/>
  <c r="I23" i="187"/>
  <c r="H23" i="187"/>
  <c r="G23" i="187"/>
  <c r="F23" i="187"/>
  <c r="E23" i="187"/>
  <c r="D23" i="187"/>
  <c r="AZ22" i="187"/>
  <c r="AY22" i="187"/>
  <c r="AX22" i="187"/>
  <c r="AW22" i="187"/>
  <c r="AV22" i="187"/>
  <c r="AU22" i="187"/>
  <c r="AT22" i="187"/>
  <c r="AS22" i="187"/>
  <c r="AR22" i="187"/>
  <c r="AQ22" i="187"/>
  <c r="AP22" i="187"/>
  <c r="AO22" i="187"/>
  <c r="AN22" i="187"/>
  <c r="AM22" i="187"/>
  <c r="AL22" i="187"/>
  <c r="AK22" i="187"/>
  <c r="AJ22" i="187"/>
  <c r="AI22" i="187"/>
  <c r="AH22" i="187"/>
  <c r="AG22" i="187"/>
  <c r="AF22" i="187"/>
  <c r="AE22" i="187"/>
  <c r="AD22" i="187"/>
  <c r="AC22" i="187"/>
  <c r="AB22" i="187"/>
  <c r="AA22" i="187"/>
  <c r="Z22" i="187"/>
  <c r="Y22" i="187"/>
  <c r="X22" i="187"/>
  <c r="W22" i="187"/>
  <c r="V22" i="187"/>
  <c r="U22" i="187"/>
  <c r="T22" i="187"/>
  <c r="S22" i="187"/>
  <c r="R22" i="187"/>
  <c r="Q22" i="187"/>
  <c r="P22" i="187"/>
  <c r="O22" i="187"/>
  <c r="N22" i="187"/>
  <c r="M22" i="187"/>
  <c r="L22" i="187"/>
  <c r="K22" i="187"/>
  <c r="J22" i="187"/>
  <c r="I22" i="187"/>
  <c r="H22" i="187"/>
  <c r="G22" i="187"/>
  <c r="F22" i="187"/>
  <c r="E22" i="187"/>
  <c r="D22" i="187"/>
  <c r="AZ21" i="187"/>
  <c r="AY21" i="187"/>
  <c r="AX21" i="187"/>
  <c r="AW21" i="187"/>
  <c r="AV21" i="187"/>
  <c r="AU21" i="187"/>
  <c r="AZ20" i="187"/>
  <c r="AY20" i="187"/>
  <c r="AX20" i="187"/>
  <c r="AW20" i="187"/>
  <c r="AV20" i="187"/>
  <c r="AZ19" i="187"/>
  <c r="AY19" i="187"/>
  <c r="AX19" i="187"/>
  <c r="AW19" i="187"/>
  <c r="AV19" i="187"/>
  <c r="AU19" i="187"/>
  <c r="AT19" i="187"/>
  <c r="AS19" i="187"/>
  <c r="AR19" i="187"/>
  <c r="AQ19" i="187"/>
  <c r="AP19" i="187"/>
  <c r="AO19" i="187"/>
  <c r="AN19" i="187"/>
  <c r="AM19" i="187"/>
  <c r="AL19" i="187"/>
  <c r="AK19" i="187"/>
  <c r="AZ18" i="187"/>
  <c r="AY18" i="187"/>
  <c r="AX18" i="187"/>
  <c r="AW18" i="187"/>
  <c r="AV18" i="187"/>
  <c r="AU18" i="187"/>
  <c r="AT18" i="187"/>
  <c r="AS18" i="187"/>
  <c r="AR18" i="187"/>
  <c r="AQ18" i="187"/>
  <c r="AP18" i="187"/>
  <c r="AO18" i="187"/>
  <c r="AN18" i="187"/>
  <c r="AM18" i="187"/>
  <c r="AL18" i="187"/>
  <c r="AZ17" i="187"/>
  <c r="AY17" i="187"/>
  <c r="AX17" i="187"/>
  <c r="AW17" i="187"/>
  <c r="AV17" i="187"/>
  <c r="AU17" i="187"/>
  <c r="AT17" i="187"/>
  <c r="AS17" i="187"/>
  <c r="AR17" i="187"/>
  <c r="AQ17" i="187"/>
  <c r="AP17" i="187"/>
  <c r="AO17" i="187"/>
  <c r="AN17" i="187"/>
  <c r="AM17" i="187"/>
  <c r="AL17" i="187"/>
  <c r="AK17" i="187"/>
  <c r="AJ17" i="187"/>
  <c r="AI17" i="187"/>
  <c r="AH17" i="187"/>
  <c r="AG17" i="187"/>
  <c r="AF17" i="187"/>
  <c r="AE17" i="187"/>
  <c r="AD17" i="187"/>
  <c r="AC17" i="187"/>
  <c r="AB17" i="187"/>
  <c r="AA17" i="187"/>
  <c r="Z17" i="187"/>
  <c r="Y17" i="187"/>
  <c r="X17" i="187"/>
  <c r="W17" i="187"/>
  <c r="V17" i="187"/>
  <c r="U17" i="187"/>
  <c r="T17" i="187"/>
  <c r="S17" i="187"/>
  <c r="R17" i="187"/>
  <c r="Q17" i="187"/>
  <c r="P17" i="187"/>
  <c r="O17" i="187"/>
  <c r="N17" i="187"/>
  <c r="M17" i="187"/>
  <c r="L17" i="187"/>
  <c r="K17" i="187"/>
  <c r="J17" i="187"/>
  <c r="I17" i="187"/>
  <c r="H17" i="187"/>
  <c r="G17" i="187"/>
  <c r="F17" i="187"/>
  <c r="E17" i="187"/>
  <c r="D17" i="187"/>
  <c r="AZ16" i="187"/>
  <c r="AY16" i="187"/>
  <c r="AX16" i="187"/>
  <c r="AW16" i="187"/>
  <c r="AV16" i="187"/>
  <c r="AU16" i="187"/>
  <c r="AT16" i="187"/>
  <c r="AS16" i="187"/>
  <c r="AR16" i="187"/>
  <c r="AQ16" i="187"/>
  <c r="AP16" i="187"/>
  <c r="AO16" i="187"/>
  <c r="AN16" i="187"/>
  <c r="AM16" i="187"/>
  <c r="AL16" i="187"/>
  <c r="AK16" i="187"/>
  <c r="AJ16" i="187"/>
  <c r="AI16" i="187"/>
  <c r="AH16" i="187"/>
  <c r="AG16" i="187"/>
  <c r="AF16" i="187"/>
  <c r="AE16" i="187"/>
  <c r="AD16" i="187"/>
  <c r="AC16" i="187"/>
  <c r="AB16" i="187"/>
  <c r="AA16" i="187"/>
  <c r="Z16" i="187"/>
  <c r="Y16" i="187"/>
  <c r="X16" i="187"/>
  <c r="W16" i="187"/>
  <c r="V16" i="187"/>
  <c r="U16" i="187"/>
  <c r="T16" i="187"/>
  <c r="S16" i="187"/>
  <c r="R16" i="187"/>
  <c r="Q16" i="187"/>
  <c r="P16" i="187"/>
  <c r="O16" i="187"/>
  <c r="N16" i="187"/>
  <c r="M16" i="187"/>
  <c r="L16" i="187"/>
  <c r="K16" i="187"/>
  <c r="J16" i="187"/>
  <c r="I16" i="187"/>
  <c r="H16" i="187"/>
  <c r="G16" i="187"/>
  <c r="F16" i="187"/>
  <c r="E16" i="187"/>
  <c r="D16" i="187"/>
  <c r="AU12" i="187"/>
  <c r="AT12" i="187"/>
  <c r="AS12" i="187"/>
  <c r="AR12" i="187"/>
  <c r="AQ12" i="187"/>
  <c r="AP12" i="187"/>
  <c r="AO12" i="187"/>
  <c r="AN12" i="187"/>
  <c r="AM12" i="187"/>
  <c r="AL12" i="187"/>
  <c r="AK12" i="187"/>
  <c r="AU11" i="187"/>
  <c r="H11" i="187"/>
  <c r="G11" i="187"/>
  <c r="F11" i="187"/>
  <c r="E11" i="187"/>
  <c r="D11" i="187"/>
  <c r="AU10" i="187"/>
  <c r="BG14" i="187" l="1"/>
  <c r="BF85" i="187"/>
  <c r="BC14" i="187"/>
  <c r="AS14" i="187"/>
  <c r="BJ85" i="187"/>
  <c r="BG26" i="187"/>
  <c r="U95" i="187"/>
  <c r="BB85" i="187"/>
  <c r="BH84" i="187"/>
  <c r="BD84" i="187"/>
  <c r="BI26" i="187"/>
  <c r="BE14" i="187"/>
  <c r="BA14" i="187"/>
  <c r="BA84" i="187"/>
  <c r="BC26" i="187"/>
  <c r="AM85" i="187"/>
  <c r="BA26" i="187"/>
  <c r="AN85" i="187"/>
  <c r="AR85" i="187"/>
  <c r="AV85" i="187"/>
  <c r="BA95" i="187"/>
  <c r="AV95" i="187"/>
  <c r="AZ95" i="187"/>
  <c r="T95" i="187"/>
  <c r="R26" i="187"/>
  <c r="V26" i="187"/>
  <c r="Z26" i="187"/>
  <c r="AD26" i="187"/>
  <c r="AH26" i="187"/>
  <c r="D26" i="187"/>
  <c r="T26" i="187"/>
  <c r="X26" i="187"/>
  <c r="AJ26" i="187"/>
  <c r="AO14" i="187"/>
  <c r="AN14" i="187"/>
  <c r="AR14" i="187"/>
  <c r="AV14" i="187"/>
  <c r="AZ14" i="187"/>
  <c r="AZ85" i="187"/>
  <c r="AL85" i="187"/>
  <c r="AP85" i="187"/>
  <c r="Y26" i="187"/>
  <c r="AC26" i="187"/>
  <c r="AK85" i="187"/>
  <c r="AO85" i="187"/>
  <c r="AS85" i="187"/>
  <c r="AW85" i="187"/>
  <c r="S26" i="187"/>
  <c r="W26" i="187"/>
  <c r="AA26" i="187"/>
  <c r="AE26" i="187"/>
  <c r="AI26" i="187"/>
  <c r="AM26" i="187"/>
  <c r="AQ26" i="187"/>
  <c r="AU26" i="187"/>
  <c r="AY26" i="187"/>
  <c r="AT85" i="187"/>
  <c r="AL26" i="187"/>
  <c r="AP26" i="187"/>
  <c r="AT26" i="187"/>
  <c r="AX26" i="187"/>
  <c r="E26" i="187"/>
  <c r="U26" i="187"/>
  <c r="AG26" i="187"/>
  <c r="AB26" i="187"/>
  <c r="AF26" i="187"/>
  <c r="BF95" i="187"/>
  <c r="F26" i="187"/>
  <c r="BH26" i="187"/>
  <c r="AQ85" i="187"/>
  <c r="AU85" i="187"/>
  <c r="AY85" i="187"/>
  <c r="AX85" i="187"/>
  <c r="BG85" i="187"/>
  <c r="BG84" i="187"/>
  <c r="BB95" i="187"/>
  <c r="AU84" i="187"/>
  <c r="BC85" i="187"/>
  <c r="BI85" i="187"/>
  <c r="BE85" i="187"/>
  <c r="BA85" i="187"/>
  <c r="BI84" i="187"/>
  <c r="BE84" i="187"/>
  <c r="BC84" i="187"/>
  <c r="BJ95" i="187"/>
  <c r="AM84" i="187"/>
  <c r="AY84" i="187"/>
  <c r="AQ14" i="187"/>
  <c r="AX14" i="187"/>
  <c r="AN26" i="187"/>
  <c r="AR26" i="187"/>
  <c r="AV26" i="187"/>
  <c r="AZ26" i="187"/>
  <c r="BD26" i="187"/>
  <c r="AQ84" i="187"/>
  <c r="AU13" i="187"/>
  <c r="AM14" i="187"/>
  <c r="AY14" i="187"/>
  <c r="AO26" i="187"/>
  <c r="AS26" i="187"/>
  <c r="AW14" i="187"/>
  <c r="AN84" i="187"/>
  <c r="AR84" i="187"/>
  <c r="AV84" i="187"/>
  <c r="AZ84" i="187"/>
  <c r="BH85" i="187"/>
  <c r="BD85" i="187"/>
  <c r="BJ84" i="187"/>
  <c r="BF84" i="187"/>
  <c r="BB84" i="187"/>
  <c r="AK84" i="187"/>
  <c r="AO84" i="187"/>
  <c r="AS84" i="187"/>
  <c r="AW84" i="187"/>
  <c r="AX95" i="187"/>
  <c r="O95" i="187"/>
  <c r="S95" i="187"/>
  <c r="BH14" i="187"/>
  <c r="BD14" i="187"/>
  <c r="BJ14" i="187"/>
  <c r="BF26" i="187"/>
  <c r="BB14" i="187"/>
  <c r="BH95" i="187"/>
  <c r="BD95" i="187"/>
  <c r="AL84" i="187"/>
  <c r="AP84" i="187"/>
  <c r="AT84" i="187"/>
  <c r="AX84" i="187"/>
  <c r="AU95" i="187"/>
  <c r="BF14" i="187"/>
  <c r="BJ26" i="187"/>
  <c r="BB26" i="187"/>
  <c r="AL14" i="187"/>
  <c r="AP14" i="187"/>
  <c r="AT14" i="187"/>
  <c r="AW26" i="187"/>
  <c r="G25" i="187"/>
  <c r="BP14" i="118"/>
  <c r="BP12" i="118"/>
  <c r="BP9" i="118"/>
  <c r="BP8" i="118"/>
  <c r="BP7" i="118"/>
  <c r="BP6" i="118"/>
  <c r="BP5" i="118"/>
  <c r="BC5" i="8"/>
  <c r="BD5" i="8"/>
  <c r="BE5" i="8"/>
  <c r="BF5" i="8"/>
  <c r="BG5" i="8"/>
  <c r="BH5" i="8"/>
  <c r="BI5" i="8"/>
  <c r="BJ5" i="8"/>
  <c r="BK5" i="8"/>
  <c r="BL5" i="8"/>
  <c r="BM5" i="8"/>
  <c r="BC6" i="8"/>
  <c r="BD6" i="8"/>
  <c r="BE6" i="8"/>
  <c r="BF6" i="8"/>
  <c r="BG6" i="8"/>
  <c r="BH6" i="8"/>
  <c r="BI6" i="8"/>
  <c r="BJ6" i="8"/>
  <c r="BK6" i="8"/>
  <c r="BL6" i="8"/>
  <c r="BM6" i="8"/>
  <c r="BC7" i="8"/>
  <c r="BD7" i="8"/>
  <c r="BE7" i="8"/>
  <c r="BF7" i="8"/>
  <c r="BG7" i="8"/>
  <c r="BH7" i="8"/>
  <c r="BI7" i="8"/>
  <c r="BJ7" i="8"/>
  <c r="BK7" i="8"/>
  <c r="BL7" i="8"/>
  <c r="BM7" i="8"/>
  <c r="BC8" i="8"/>
  <c r="BD8" i="8"/>
  <c r="BE8" i="8"/>
  <c r="BF8" i="8"/>
  <c r="BG8" i="8"/>
  <c r="BH8" i="8"/>
  <c r="BI8" i="8"/>
  <c r="BJ8" i="8"/>
  <c r="BK8" i="8"/>
  <c r="BL8" i="8"/>
  <c r="BM8" i="8"/>
  <c r="BC9" i="8"/>
  <c r="BD9" i="8"/>
  <c r="BE9" i="8"/>
  <c r="BF9" i="8"/>
  <c r="BG9" i="8"/>
  <c r="BH9" i="8"/>
  <c r="BI9" i="8"/>
  <c r="BJ9" i="8"/>
  <c r="BK9" i="8"/>
  <c r="BL9" i="8"/>
  <c r="BM9" i="8"/>
  <c r="BC10" i="8"/>
  <c r="BD10" i="8"/>
  <c r="BE10" i="8"/>
  <c r="BF10" i="8"/>
  <c r="BG10" i="8"/>
  <c r="BH10" i="8"/>
  <c r="BI10" i="8"/>
  <c r="BJ10" i="8"/>
  <c r="BK10" i="8"/>
  <c r="BL10" i="8"/>
  <c r="BM10" i="8"/>
  <c r="BC5" i="9"/>
  <c r="BD5" i="9"/>
  <c r="BF5" i="9"/>
  <c r="BG5" i="9"/>
  <c r="BH5" i="9"/>
  <c r="BI5" i="9"/>
  <c r="BJ5" i="9"/>
  <c r="BK5" i="9"/>
  <c r="BL5" i="9"/>
  <c r="BM5" i="9"/>
  <c r="BN5" i="9"/>
  <c r="BN7" i="9" s="1"/>
  <c r="BJ99" i="187" s="1"/>
  <c r="BJ100" i="187" s="1"/>
  <c r="BN6" i="9"/>
  <c r="BH11" i="8" l="1"/>
  <c r="BH12" i="8" s="1"/>
  <c r="BP10" i="118"/>
  <c r="BP11" i="118" s="1"/>
  <c r="BL11" i="8"/>
  <c r="BL12" i="8" s="1"/>
  <c r="BD11" i="8"/>
  <c r="BD12" i="8" s="1"/>
  <c r="BK11" i="8"/>
  <c r="BK12" i="8" s="1"/>
  <c r="BG11" i="8"/>
  <c r="BG12" i="8" s="1"/>
  <c r="BJ11" i="8"/>
  <c r="BJ12" i="8" s="1"/>
  <c r="BE11" i="8"/>
  <c r="BE12" i="8" s="1"/>
  <c r="BC11" i="8"/>
  <c r="BC12" i="8" s="1"/>
  <c r="BF11" i="8"/>
  <c r="BF12" i="8" s="1"/>
  <c r="BM11" i="8"/>
  <c r="BM12" i="8" s="1"/>
  <c r="BI11" i="8"/>
  <c r="BI12" i="8" s="1"/>
  <c r="H25" i="187"/>
  <c r="G26" i="187"/>
  <c r="E27" i="186"/>
  <c r="E28" i="186"/>
  <c r="E32" i="186"/>
  <c r="E33" i="186"/>
  <c r="E35" i="186"/>
  <c r="E36" i="186"/>
  <c r="E37" i="186"/>
  <c r="E38" i="186"/>
  <c r="E39" i="186"/>
  <c r="E42" i="186"/>
  <c r="E43" i="186"/>
  <c r="E44" i="186"/>
  <c r="E45" i="186"/>
  <c r="E46" i="186"/>
  <c r="E48" i="186"/>
  <c r="E49" i="186"/>
  <c r="E52" i="186"/>
  <c r="E54" i="186"/>
  <c r="E57" i="186"/>
  <c r="E58" i="186"/>
  <c r="E60" i="186"/>
  <c r="E61" i="186"/>
  <c r="E64" i="186"/>
  <c r="E66" i="186"/>
  <c r="E69" i="186"/>
  <c r="I69" i="186"/>
  <c r="E71" i="186"/>
  <c r="E75" i="186"/>
  <c r="E80" i="186"/>
  <c r="I80" i="186"/>
  <c r="E82" i="186"/>
  <c r="E83" i="186"/>
  <c r="E89" i="186"/>
  <c r="I89" i="186"/>
  <c r="E91" i="186"/>
  <c r="I91" i="186"/>
  <c r="E92" i="186"/>
  <c r="I92" i="186"/>
  <c r="E93" i="186"/>
  <c r="I93" i="186"/>
  <c r="E94" i="186"/>
  <c r="I94" i="186"/>
  <c r="E98" i="186"/>
  <c r="E16" i="186"/>
  <c r="E17" i="186"/>
  <c r="E18" i="186"/>
  <c r="E19" i="186"/>
  <c r="E21" i="186"/>
  <c r="E22" i="186"/>
  <c r="E23" i="186"/>
  <c r="E24" i="186"/>
  <c r="E11" i="186"/>
  <c r="E12" i="186"/>
  <c r="P94" i="186"/>
  <c r="O94" i="186"/>
  <c r="N94" i="186"/>
  <c r="M94" i="186"/>
  <c r="L94" i="186"/>
  <c r="K94" i="186"/>
  <c r="J94" i="186"/>
  <c r="P93" i="186"/>
  <c r="O93" i="186"/>
  <c r="N93" i="186"/>
  <c r="M93" i="186"/>
  <c r="L93" i="186"/>
  <c r="K93" i="186"/>
  <c r="J93" i="186"/>
  <c r="P92" i="186"/>
  <c r="O92" i="186"/>
  <c r="N92" i="186"/>
  <c r="M92" i="186"/>
  <c r="L92" i="186"/>
  <c r="K92" i="186"/>
  <c r="J92" i="186"/>
  <c r="P91" i="186"/>
  <c r="O91" i="186"/>
  <c r="N91" i="186"/>
  <c r="M91" i="186"/>
  <c r="L91" i="186"/>
  <c r="K91" i="186"/>
  <c r="J91" i="186"/>
  <c r="P89" i="186"/>
  <c r="O89" i="186"/>
  <c r="N89" i="186"/>
  <c r="M89" i="186"/>
  <c r="L89" i="186"/>
  <c r="K89" i="186"/>
  <c r="J89" i="186"/>
  <c r="D83" i="186"/>
  <c r="C83" i="186"/>
  <c r="D82" i="186"/>
  <c r="C82" i="186"/>
  <c r="D81" i="186"/>
  <c r="C81" i="186"/>
  <c r="P80" i="186"/>
  <c r="O80" i="186"/>
  <c r="N80" i="186"/>
  <c r="M80" i="186"/>
  <c r="L80" i="186"/>
  <c r="K80" i="186"/>
  <c r="J80" i="186"/>
  <c r="D80" i="186"/>
  <c r="C80" i="186"/>
  <c r="D79" i="186"/>
  <c r="C79" i="186"/>
  <c r="D78" i="186"/>
  <c r="C78" i="186"/>
  <c r="D77" i="186"/>
  <c r="C77" i="186"/>
  <c r="D76" i="186"/>
  <c r="C76" i="186"/>
  <c r="D75" i="186"/>
  <c r="C75" i="186"/>
  <c r="D74" i="186"/>
  <c r="C74" i="186"/>
  <c r="D73" i="186"/>
  <c r="C73" i="186"/>
  <c r="D72" i="186"/>
  <c r="C72" i="186"/>
  <c r="D71" i="186"/>
  <c r="C71" i="186"/>
  <c r="D70" i="186"/>
  <c r="C70" i="186"/>
  <c r="P69" i="186"/>
  <c r="O69" i="186"/>
  <c r="N69" i="186"/>
  <c r="M69" i="186"/>
  <c r="L69" i="186"/>
  <c r="K69" i="186"/>
  <c r="J69" i="186"/>
  <c r="D69" i="186"/>
  <c r="C69" i="186"/>
  <c r="D68" i="186"/>
  <c r="C68" i="186"/>
  <c r="D67" i="186"/>
  <c r="C67" i="186"/>
  <c r="D66" i="186"/>
  <c r="C66" i="186"/>
  <c r="D65" i="186"/>
  <c r="C65" i="186"/>
  <c r="D64" i="186"/>
  <c r="C64" i="186"/>
  <c r="D63" i="186"/>
  <c r="C63" i="186"/>
  <c r="D62" i="186"/>
  <c r="C62" i="186"/>
  <c r="D61" i="186"/>
  <c r="C61" i="186"/>
  <c r="D60" i="186"/>
  <c r="C60" i="186"/>
  <c r="D59" i="186"/>
  <c r="C59" i="186"/>
  <c r="D58" i="186"/>
  <c r="C58" i="186"/>
  <c r="D57" i="186"/>
  <c r="C57" i="186"/>
  <c r="D56" i="186"/>
  <c r="C56" i="186"/>
  <c r="D55" i="186"/>
  <c r="C55" i="186"/>
  <c r="D54" i="186"/>
  <c r="C54" i="186"/>
  <c r="D53" i="186"/>
  <c r="C53" i="186"/>
  <c r="D52" i="186"/>
  <c r="C52" i="186"/>
  <c r="D51" i="186"/>
  <c r="C51" i="186"/>
  <c r="D50" i="186"/>
  <c r="C50" i="186"/>
  <c r="D49" i="186"/>
  <c r="C49" i="186"/>
  <c r="D48" i="186"/>
  <c r="C48" i="186"/>
  <c r="D47" i="186"/>
  <c r="C47" i="186"/>
  <c r="D46" i="186"/>
  <c r="C46" i="186"/>
  <c r="D45" i="186"/>
  <c r="C45" i="186"/>
  <c r="D44" i="186"/>
  <c r="C44" i="186"/>
  <c r="D43" i="186"/>
  <c r="C43" i="186"/>
  <c r="D42" i="186"/>
  <c r="C42" i="186"/>
  <c r="D41" i="186"/>
  <c r="C41" i="186"/>
  <c r="D40" i="186"/>
  <c r="C40" i="186"/>
  <c r="D39" i="186"/>
  <c r="C39" i="186"/>
  <c r="D38" i="186"/>
  <c r="C38" i="186"/>
  <c r="D37" i="186"/>
  <c r="C37" i="186"/>
  <c r="D36" i="186"/>
  <c r="C36" i="186"/>
  <c r="D35" i="186"/>
  <c r="C35" i="186"/>
  <c r="D34" i="186"/>
  <c r="C34" i="186"/>
  <c r="D33" i="186"/>
  <c r="C33" i="186"/>
  <c r="D32" i="186"/>
  <c r="C32" i="186"/>
  <c r="D31" i="186"/>
  <c r="C31" i="186"/>
  <c r="D30" i="186"/>
  <c r="C30" i="186"/>
  <c r="D29" i="186"/>
  <c r="C29" i="186"/>
  <c r="D28" i="186"/>
  <c r="C28" i="186"/>
  <c r="D27" i="186"/>
  <c r="C27" i="186"/>
  <c r="I25" i="187" l="1"/>
  <c r="H26" i="187"/>
  <c r="E14" i="185"/>
  <c r="E98" i="185"/>
  <c r="D98" i="185"/>
  <c r="E94" i="185"/>
  <c r="D94" i="185"/>
  <c r="E87" i="185"/>
  <c r="E96" i="185" s="1"/>
  <c r="D87" i="185"/>
  <c r="D96" i="185" s="1"/>
  <c r="E85" i="185"/>
  <c r="D85" i="185"/>
  <c r="E84" i="185"/>
  <c r="D84" i="185"/>
  <c r="C83" i="185"/>
  <c r="B83" i="185"/>
  <c r="C82" i="185"/>
  <c r="B82" i="185"/>
  <c r="C81" i="185"/>
  <c r="B81" i="185"/>
  <c r="C80" i="185"/>
  <c r="B80" i="185"/>
  <c r="C79" i="185"/>
  <c r="B79" i="185"/>
  <c r="C78" i="185"/>
  <c r="B78" i="185"/>
  <c r="C77" i="185"/>
  <c r="B77" i="185"/>
  <c r="C76" i="185"/>
  <c r="B76" i="185"/>
  <c r="C75" i="185"/>
  <c r="B75" i="185"/>
  <c r="C74" i="185"/>
  <c r="B74" i="185"/>
  <c r="C73" i="185"/>
  <c r="B73" i="185"/>
  <c r="C72" i="185"/>
  <c r="B72" i="185"/>
  <c r="C71" i="185"/>
  <c r="B71" i="185"/>
  <c r="C70" i="185"/>
  <c r="B70" i="185"/>
  <c r="C69" i="185"/>
  <c r="B69" i="185"/>
  <c r="C68" i="185"/>
  <c r="B68" i="185"/>
  <c r="C67" i="185"/>
  <c r="B67" i="185"/>
  <c r="C66" i="185"/>
  <c r="B66" i="185"/>
  <c r="C65" i="185"/>
  <c r="B65" i="185"/>
  <c r="C64" i="185"/>
  <c r="B64" i="185"/>
  <c r="C63" i="185"/>
  <c r="B63" i="185"/>
  <c r="C62" i="185"/>
  <c r="B62" i="185"/>
  <c r="C61" i="185"/>
  <c r="B61" i="185"/>
  <c r="C60" i="185"/>
  <c r="B60" i="185"/>
  <c r="C59" i="185"/>
  <c r="B59" i="185"/>
  <c r="C58" i="185"/>
  <c r="B58" i="185"/>
  <c r="C57" i="185"/>
  <c r="B57" i="185"/>
  <c r="C56" i="185"/>
  <c r="B56" i="185"/>
  <c r="C55" i="185"/>
  <c r="B55" i="185"/>
  <c r="C54" i="185"/>
  <c r="B54" i="185"/>
  <c r="C53" i="185"/>
  <c r="B53" i="185"/>
  <c r="C52" i="185"/>
  <c r="B52" i="185"/>
  <c r="C51" i="185"/>
  <c r="B51" i="185"/>
  <c r="C50" i="185"/>
  <c r="B50" i="185"/>
  <c r="C49" i="185"/>
  <c r="B49" i="185"/>
  <c r="C48" i="185"/>
  <c r="B48" i="185"/>
  <c r="C47" i="185"/>
  <c r="B47" i="185"/>
  <c r="C46" i="185"/>
  <c r="B46" i="185"/>
  <c r="C45" i="185"/>
  <c r="B45" i="185"/>
  <c r="C44" i="185"/>
  <c r="B44" i="185"/>
  <c r="C43" i="185"/>
  <c r="B43" i="185"/>
  <c r="C42" i="185"/>
  <c r="B42" i="185"/>
  <c r="C41" i="185"/>
  <c r="B41" i="185"/>
  <c r="C40" i="185"/>
  <c r="B40" i="185"/>
  <c r="C39" i="185"/>
  <c r="B39" i="185"/>
  <c r="C38" i="185"/>
  <c r="B38" i="185"/>
  <c r="C37" i="185"/>
  <c r="B37" i="185"/>
  <c r="C36" i="185"/>
  <c r="B36" i="185"/>
  <c r="C35" i="185"/>
  <c r="B35" i="185"/>
  <c r="C34" i="185"/>
  <c r="B34" i="185"/>
  <c r="C33" i="185"/>
  <c r="B33" i="185"/>
  <c r="C32" i="185"/>
  <c r="B32" i="185"/>
  <c r="C31" i="185"/>
  <c r="B31" i="185"/>
  <c r="C30" i="185"/>
  <c r="B30" i="185"/>
  <c r="C29" i="185"/>
  <c r="B29" i="185"/>
  <c r="C28" i="185"/>
  <c r="B28" i="185"/>
  <c r="C27" i="185"/>
  <c r="B27" i="185"/>
  <c r="E25" i="185"/>
  <c r="D25" i="185"/>
  <c r="E15" i="185"/>
  <c r="D15" i="185"/>
  <c r="O14" i="185"/>
  <c r="N14" i="185"/>
  <c r="M14" i="185"/>
  <c r="L14" i="185"/>
  <c r="K14" i="185"/>
  <c r="J14" i="185"/>
  <c r="I14" i="185"/>
  <c r="H14" i="185"/>
  <c r="G14" i="185"/>
  <c r="F14" i="185"/>
  <c r="D14" i="185"/>
  <c r="E13" i="185"/>
  <c r="D13" i="185"/>
  <c r="I26" i="187" l="1"/>
  <c r="J25" i="187"/>
  <c r="E98" i="184"/>
  <c r="D98" i="184"/>
  <c r="E94" i="184"/>
  <c r="D94" i="184"/>
  <c r="E87" i="184"/>
  <c r="E96" i="184" s="1"/>
  <c r="D87" i="184"/>
  <c r="D96" i="184" s="1"/>
  <c r="E85" i="184"/>
  <c r="D85" i="184"/>
  <c r="E84" i="184"/>
  <c r="D84" i="184"/>
  <c r="C83" i="184"/>
  <c r="B83" i="184"/>
  <c r="C82" i="184"/>
  <c r="B82" i="184"/>
  <c r="C81" i="184"/>
  <c r="B81" i="184"/>
  <c r="C80" i="184"/>
  <c r="B80" i="184"/>
  <c r="C79" i="184"/>
  <c r="B79" i="184"/>
  <c r="C78" i="184"/>
  <c r="B78" i="184"/>
  <c r="C77" i="184"/>
  <c r="B77" i="184"/>
  <c r="C76" i="184"/>
  <c r="B76" i="184"/>
  <c r="C75" i="184"/>
  <c r="B75" i="184"/>
  <c r="C74" i="184"/>
  <c r="B74" i="184"/>
  <c r="C73" i="184"/>
  <c r="B73" i="184"/>
  <c r="C72" i="184"/>
  <c r="B72" i="184"/>
  <c r="C71" i="184"/>
  <c r="B71" i="184"/>
  <c r="C70" i="184"/>
  <c r="B70" i="184"/>
  <c r="C69" i="184"/>
  <c r="B69" i="184"/>
  <c r="C68" i="184"/>
  <c r="B68" i="184"/>
  <c r="C67" i="184"/>
  <c r="B67" i="184"/>
  <c r="C66" i="184"/>
  <c r="B66" i="184"/>
  <c r="C65" i="184"/>
  <c r="B65" i="184"/>
  <c r="C64" i="184"/>
  <c r="B64" i="184"/>
  <c r="C63" i="184"/>
  <c r="B63" i="184"/>
  <c r="C62" i="184"/>
  <c r="B62" i="184"/>
  <c r="C61" i="184"/>
  <c r="B61" i="184"/>
  <c r="C60" i="184"/>
  <c r="B60" i="184"/>
  <c r="C59" i="184"/>
  <c r="B59" i="184"/>
  <c r="C58" i="184"/>
  <c r="B58" i="184"/>
  <c r="C57" i="184"/>
  <c r="B57" i="184"/>
  <c r="C56" i="184"/>
  <c r="B56" i="184"/>
  <c r="C55" i="184"/>
  <c r="B55" i="184"/>
  <c r="C54" i="184"/>
  <c r="B54" i="184"/>
  <c r="C53" i="184"/>
  <c r="B53" i="184"/>
  <c r="C52" i="184"/>
  <c r="B52" i="184"/>
  <c r="C51" i="184"/>
  <c r="B51" i="184"/>
  <c r="C50" i="184"/>
  <c r="B50" i="184"/>
  <c r="C49" i="184"/>
  <c r="B49" i="184"/>
  <c r="C48" i="184"/>
  <c r="B48" i="184"/>
  <c r="C47" i="184"/>
  <c r="B47" i="184"/>
  <c r="C46" i="184"/>
  <c r="B46" i="184"/>
  <c r="C45" i="184"/>
  <c r="B45" i="184"/>
  <c r="C44" i="184"/>
  <c r="B44" i="184"/>
  <c r="C43" i="184"/>
  <c r="B43" i="184"/>
  <c r="C42" i="184"/>
  <c r="B42" i="184"/>
  <c r="C41" i="184"/>
  <c r="B41" i="184"/>
  <c r="C40" i="184"/>
  <c r="B40" i="184"/>
  <c r="C39" i="184"/>
  <c r="B39" i="184"/>
  <c r="C38" i="184"/>
  <c r="B38" i="184"/>
  <c r="C37" i="184"/>
  <c r="B37" i="184"/>
  <c r="C36" i="184"/>
  <c r="B36" i="184"/>
  <c r="C35" i="184"/>
  <c r="B35" i="184"/>
  <c r="C34" i="184"/>
  <c r="B34" i="184"/>
  <c r="C33" i="184"/>
  <c r="B33" i="184"/>
  <c r="C32" i="184"/>
  <c r="B32" i="184"/>
  <c r="C31" i="184"/>
  <c r="B31" i="184"/>
  <c r="C30" i="184"/>
  <c r="B30" i="184"/>
  <c r="C29" i="184"/>
  <c r="B29" i="184"/>
  <c r="C28" i="184"/>
  <c r="B28" i="184"/>
  <c r="C27" i="184"/>
  <c r="B27" i="184"/>
  <c r="E25" i="184"/>
  <c r="D25" i="184"/>
  <c r="E15" i="184"/>
  <c r="D15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E13" i="184"/>
  <c r="D13" i="184"/>
  <c r="J26" i="187" l="1"/>
  <c r="K25" i="187"/>
  <c r="BN16" i="2"/>
  <c r="BJ12" i="187" s="1"/>
  <c r="BN15" i="2"/>
  <c r="BJ11" i="187" s="1"/>
  <c r="BN14" i="2"/>
  <c r="BN13" i="2"/>
  <c r="BN10" i="2"/>
  <c r="BN9" i="2"/>
  <c r="BN8" i="2"/>
  <c r="BN7" i="2"/>
  <c r="BN6" i="2"/>
  <c r="BN5" i="2"/>
  <c r="BM31" i="8"/>
  <c r="BM29" i="8"/>
  <c r="BM26" i="8"/>
  <c r="BM25" i="8"/>
  <c r="BM24" i="8"/>
  <c r="BM20" i="8"/>
  <c r="BM21" i="8" s="1"/>
  <c r="BM13" i="8"/>
  <c r="BN19" i="2" l="1"/>
  <c r="BJ10" i="187"/>
  <c r="BJ13" i="187" s="1"/>
  <c r="L25" i="187"/>
  <c r="K26" i="187"/>
  <c r="BM32" i="8"/>
  <c r="BN11" i="2"/>
  <c r="BN12" i="2" s="1"/>
  <c r="BN20" i="2"/>
  <c r="BN54" i="1"/>
  <c r="M25" i="187" l="1"/>
  <c r="L26" i="187"/>
  <c r="BN21" i="2"/>
  <c r="M26" i="187" l="1"/>
  <c r="N25" i="187"/>
  <c r="E98" i="182"/>
  <c r="D98" i="182"/>
  <c r="E94" i="182"/>
  <c r="D94" i="182"/>
  <c r="E87" i="182"/>
  <c r="E96" i="182" s="1"/>
  <c r="D87" i="182"/>
  <c r="D96" i="182" s="1"/>
  <c r="E85" i="182"/>
  <c r="D85" i="182"/>
  <c r="E84" i="182"/>
  <c r="D84" i="182"/>
  <c r="C83" i="182"/>
  <c r="B83" i="182"/>
  <c r="C82" i="182"/>
  <c r="B82" i="182"/>
  <c r="C81" i="182"/>
  <c r="B81" i="182"/>
  <c r="C80" i="182"/>
  <c r="B80" i="182"/>
  <c r="C79" i="182"/>
  <c r="B79" i="182"/>
  <c r="C78" i="182"/>
  <c r="B78" i="182"/>
  <c r="C77" i="182"/>
  <c r="B77" i="182"/>
  <c r="C76" i="182"/>
  <c r="B76" i="182"/>
  <c r="C75" i="182"/>
  <c r="B75" i="182"/>
  <c r="C74" i="182"/>
  <c r="B74" i="182"/>
  <c r="C73" i="182"/>
  <c r="B73" i="182"/>
  <c r="C72" i="182"/>
  <c r="B72" i="182"/>
  <c r="C71" i="182"/>
  <c r="B71" i="182"/>
  <c r="C70" i="182"/>
  <c r="B70" i="182"/>
  <c r="C69" i="182"/>
  <c r="B69" i="182"/>
  <c r="C68" i="182"/>
  <c r="B68" i="182"/>
  <c r="C67" i="182"/>
  <c r="B67" i="182"/>
  <c r="C66" i="182"/>
  <c r="B66" i="182"/>
  <c r="C65" i="182"/>
  <c r="B65" i="182"/>
  <c r="C64" i="182"/>
  <c r="B64" i="182"/>
  <c r="C63" i="182"/>
  <c r="B63" i="182"/>
  <c r="C62" i="182"/>
  <c r="B62" i="182"/>
  <c r="C61" i="182"/>
  <c r="B61" i="182"/>
  <c r="C60" i="182"/>
  <c r="B60" i="182"/>
  <c r="C59" i="182"/>
  <c r="B59" i="182"/>
  <c r="C58" i="182"/>
  <c r="B58" i="182"/>
  <c r="C57" i="182"/>
  <c r="B57" i="182"/>
  <c r="C56" i="182"/>
  <c r="B56" i="182"/>
  <c r="C55" i="182"/>
  <c r="B55" i="182"/>
  <c r="C54" i="182"/>
  <c r="B54" i="182"/>
  <c r="C53" i="182"/>
  <c r="B53" i="182"/>
  <c r="C52" i="182"/>
  <c r="B52" i="182"/>
  <c r="C51" i="182"/>
  <c r="B51" i="182"/>
  <c r="C50" i="182"/>
  <c r="B50" i="182"/>
  <c r="C49" i="182"/>
  <c r="B49" i="182"/>
  <c r="C48" i="182"/>
  <c r="B48" i="182"/>
  <c r="C47" i="182"/>
  <c r="B47" i="182"/>
  <c r="C46" i="182"/>
  <c r="B46" i="182"/>
  <c r="C45" i="182"/>
  <c r="B45" i="182"/>
  <c r="C44" i="182"/>
  <c r="B44" i="182"/>
  <c r="C43" i="182"/>
  <c r="B43" i="182"/>
  <c r="C42" i="182"/>
  <c r="B42" i="182"/>
  <c r="C41" i="182"/>
  <c r="B41" i="182"/>
  <c r="C40" i="182"/>
  <c r="B40" i="182"/>
  <c r="C39" i="182"/>
  <c r="B39" i="182"/>
  <c r="C38" i="182"/>
  <c r="B38" i="182"/>
  <c r="C37" i="182"/>
  <c r="B37" i="182"/>
  <c r="C36" i="182"/>
  <c r="B36" i="182"/>
  <c r="C35" i="182"/>
  <c r="B35" i="182"/>
  <c r="C34" i="182"/>
  <c r="B34" i="182"/>
  <c r="C33" i="182"/>
  <c r="B33" i="182"/>
  <c r="C32" i="182"/>
  <c r="B32" i="182"/>
  <c r="C31" i="182"/>
  <c r="B31" i="182"/>
  <c r="C30" i="182"/>
  <c r="B30" i="182"/>
  <c r="C29" i="182"/>
  <c r="B29" i="182"/>
  <c r="C28" i="182"/>
  <c r="B28" i="182"/>
  <c r="C27" i="182"/>
  <c r="B27" i="182"/>
  <c r="E25" i="182"/>
  <c r="D25" i="182"/>
  <c r="E15" i="182"/>
  <c r="D15" i="182"/>
  <c r="O14" i="182"/>
  <c r="N14" i="182"/>
  <c r="M14" i="182"/>
  <c r="L14" i="182"/>
  <c r="K14" i="182"/>
  <c r="J14" i="182"/>
  <c r="I14" i="182"/>
  <c r="H14" i="182"/>
  <c r="G14" i="182"/>
  <c r="F14" i="182"/>
  <c r="E14" i="182"/>
  <c r="D14" i="182"/>
  <c r="E13" i="182"/>
  <c r="D13" i="182"/>
  <c r="N26" i="187" l="1"/>
  <c r="O25" i="187"/>
  <c r="P25" i="187" l="1"/>
  <c r="O26" i="187"/>
  <c r="DO15" i="8"/>
  <c r="Q25" i="187" l="1"/>
  <c r="Q26" i="187" s="1"/>
  <c r="P26" i="187"/>
  <c r="DO18" i="8" l="1"/>
  <c r="DO31" i="8" l="1"/>
  <c r="DO28" i="8"/>
  <c r="DO27" i="8"/>
  <c r="DO26" i="8"/>
  <c r="DO25" i="8"/>
  <c r="DO24" i="8"/>
  <c r="DO17" i="8"/>
  <c r="DO14" i="8"/>
  <c r="DO13" i="8"/>
  <c r="DO10" i="8"/>
  <c r="DO9" i="8"/>
  <c r="DO8" i="8"/>
  <c r="DO7" i="8"/>
  <c r="DO6" i="8"/>
  <c r="DO5" i="8"/>
  <c r="DO21" i="8" l="1"/>
  <c r="DO22" i="8" s="1"/>
  <c r="DO11" i="8"/>
  <c r="DO12" i="8" s="1"/>
  <c r="AZ89" i="180"/>
  <c r="BA89" i="180"/>
  <c r="BB89" i="180"/>
  <c r="BC89" i="180"/>
  <c r="BD89" i="180"/>
  <c r="BE89" i="180"/>
  <c r="BF89" i="180"/>
  <c r="BG89" i="180"/>
  <c r="BH89" i="180"/>
  <c r="BI89" i="180"/>
  <c r="AZ90" i="180"/>
  <c r="BA90" i="180"/>
  <c r="BB90" i="180"/>
  <c r="BC90" i="180"/>
  <c r="BD90" i="180"/>
  <c r="BE90" i="180"/>
  <c r="BF90" i="180"/>
  <c r="BG90" i="180"/>
  <c r="BH90" i="180"/>
  <c r="BI90" i="180"/>
  <c r="AZ91" i="180"/>
  <c r="BA91" i="180"/>
  <c r="BB91" i="180"/>
  <c r="BC91" i="180"/>
  <c r="BD91" i="180"/>
  <c r="BE91" i="180"/>
  <c r="BF91" i="180"/>
  <c r="BG91" i="180"/>
  <c r="BH91" i="180"/>
  <c r="BI91" i="180"/>
  <c r="AZ92" i="180"/>
  <c r="BA92" i="180"/>
  <c r="BB92" i="180"/>
  <c r="BC92" i="180"/>
  <c r="BD92" i="180"/>
  <c r="BE92" i="180"/>
  <c r="BF92" i="180"/>
  <c r="BG92" i="180"/>
  <c r="BH92" i="180"/>
  <c r="BI92" i="180"/>
  <c r="AZ93" i="180"/>
  <c r="BA93" i="180"/>
  <c r="BB93" i="180"/>
  <c r="BC93" i="180"/>
  <c r="BD93" i="180"/>
  <c r="BE93" i="180"/>
  <c r="BF93" i="180"/>
  <c r="BG93" i="180"/>
  <c r="BH93" i="180"/>
  <c r="BI93" i="180"/>
  <c r="BA94" i="180"/>
  <c r="BB94" i="180"/>
  <c r="BH94" i="180"/>
  <c r="AZ27" i="180"/>
  <c r="BA27" i="180"/>
  <c r="BB27" i="180"/>
  <c r="BC27" i="180"/>
  <c r="BD27" i="180"/>
  <c r="BE27" i="180"/>
  <c r="BF27" i="180"/>
  <c r="BG27" i="180"/>
  <c r="BH27" i="180"/>
  <c r="BI27" i="180"/>
  <c r="AZ28" i="180"/>
  <c r="BA28" i="180"/>
  <c r="BB28" i="180"/>
  <c r="BC28" i="180"/>
  <c r="BD28" i="180"/>
  <c r="BE28" i="180"/>
  <c r="BF28" i="180"/>
  <c r="BG28" i="180"/>
  <c r="BH28" i="180"/>
  <c r="BI28" i="180"/>
  <c r="AZ29" i="180"/>
  <c r="BA29" i="180"/>
  <c r="BB29" i="180"/>
  <c r="BC29" i="180"/>
  <c r="BD29" i="180"/>
  <c r="BE29" i="180"/>
  <c r="BF29" i="180"/>
  <c r="BG29" i="180"/>
  <c r="BH29" i="180"/>
  <c r="BI29" i="180"/>
  <c r="AZ30" i="180"/>
  <c r="BA30" i="180"/>
  <c r="BB30" i="180"/>
  <c r="BC30" i="180"/>
  <c r="BD30" i="180"/>
  <c r="BE30" i="180"/>
  <c r="BF30" i="180"/>
  <c r="BG30" i="180"/>
  <c r="BH30" i="180"/>
  <c r="BI30" i="180"/>
  <c r="AZ31" i="180"/>
  <c r="BA31" i="180"/>
  <c r="BB31" i="180"/>
  <c r="BC31" i="180"/>
  <c r="BD31" i="180"/>
  <c r="BE31" i="180"/>
  <c r="BF31" i="180"/>
  <c r="BG31" i="180"/>
  <c r="BH31" i="180"/>
  <c r="BI31" i="180"/>
  <c r="AZ32" i="180"/>
  <c r="BA32" i="180"/>
  <c r="BB32" i="180"/>
  <c r="BC32" i="180"/>
  <c r="BD32" i="180"/>
  <c r="BE32" i="180"/>
  <c r="BF32" i="180"/>
  <c r="BG32" i="180"/>
  <c r="BH32" i="180"/>
  <c r="BI32" i="180"/>
  <c r="AZ33" i="180"/>
  <c r="BA33" i="180"/>
  <c r="BB33" i="180"/>
  <c r="BC33" i="180"/>
  <c r="BD33" i="180"/>
  <c r="BE33" i="180"/>
  <c r="BF33" i="180"/>
  <c r="BG33" i="180"/>
  <c r="BH33" i="180"/>
  <c r="BI33" i="180"/>
  <c r="AZ34" i="180"/>
  <c r="BA34" i="180"/>
  <c r="BB34" i="180"/>
  <c r="BC34" i="180"/>
  <c r="BD34" i="180"/>
  <c r="BE34" i="180"/>
  <c r="BF34" i="180"/>
  <c r="BG34" i="180"/>
  <c r="BH34" i="180"/>
  <c r="BI34" i="180"/>
  <c r="AZ35" i="180"/>
  <c r="BA35" i="180"/>
  <c r="BB35" i="180"/>
  <c r="BC35" i="180"/>
  <c r="BD35" i="180"/>
  <c r="BE35" i="180"/>
  <c r="BF35" i="180"/>
  <c r="BG35" i="180"/>
  <c r="BH35" i="180"/>
  <c r="BI35" i="180"/>
  <c r="AZ36" i="180"/>
  <c r="BA36" i="180"/>
  <c r="BB36" i="180"/>
  <c r="BC36" i="180"/>
  <c r="BD36" i="180"/>
  <c r="BE36" i="180"/>
  <c r="BF36" i="180"/>
  <c r="BG36" i="180"/>
  <c r="BH36" i="180"/>
  <c r="BI36" i="180"/>
  <c r="AZ37" i="180"/>
  <c r="BA37" i="180"/>
  <c r="BB37" i="180"/>
  <c r="BC37" i="180"/>
  <c r="BD37" i="180"/>
  <c r="BE37" i="180"/>
  <c r="BF37" i="180"/>
  <c r="BG37" i="180"/>
  <c r="BH37" i="180"/>
  <c r="BI37" i="180"/>
  <c r="AZ38" i="180"/>
  <c r="BA38" i="180"/>
  <c r="BB38" i="180"/>
  <c r="BC38" i="180"/>
  <c r="BD38" i="180"/>
  <c r="BE38" i="180"/>
  <c r="BF38" i="180"/>
  <c r="BG38" i="180"/>
  <c r="BH38" i="180"/>
  <c r="BI38" i="180"/>
  <c r="AZ39" i="180"/>
  <c r="BA39" i="180"/>
  <c r="BB39" i="180"/>
  <c r="BC39" i="180"/>
  <c r="BD39" i="180"/>
  <c r="BE39" i="180"/>
  <c r="BF39" i="180"/>
  <c r="BG39" i="180"/>
  <c r="BH39" i="180"/>
  <c r="BI39" i="180"/>
  <c r="AZ40" i="180"/>
  <c r="BA40" i="180"/>
  <c r="BB40" i="180"/>
  <c r="BC40" i="180"/>
  <c r="BD40" i="180"/>
  <c r="BE40" i="180"/>
  <c r="BF40" i="180"/>
  <c r="BG40" i="180"/>
  <c r="BH40" i="180"/>
  <c r="BI40" i="180"/>
  <c r="AZ41" i="180"/>
  <c r="BA41" i="180"/>
  <c r="BB41" i="180"/>
  <c r="BC41" i="180"/>
  <c r="BD41" i="180"/>
  <c r="BE41" i="180"/>
  <c r="BF41" i="180"/>
  <c r="BG41" i="180"/>
  <c r="BH41" i="180"/>
  <c r="BI41" i="180"/>
  <c r="AZ42" i="180"/>
  <c r="BA42" i="180"/>
  <c r="BB42" i="180"/>
  <c r="BC42" i="180"/>
  <c r="BD42" i="180"/>
  <c r="BE42" i="180"/>
  <c r="BF42" i="180"/>
  <c r="BG42" i="180"/>
  <c r="BH42" i="180"/>
  <c r="BI42" i="180"/>
  <c r="AZ43" i="180"/>
  <c r="BA43" i="180"/>
  <c r="BB43" i="180"/>
  <c r="BC43" i="180"/>
  <c r="BD43" i="180"/>
  <c r="BE43" i="180"/>
  <c r="BF43" i="180"/>
  <c r="BG43" i="180"/>
  <c r="BH43" i="180"/>
  <c r="BI43" i="180"/>
  <c r="AZ44" i="180"/>
  <c r="BA44" i="180"/>
  <c r="BB44" i="180"/>
  <c r="BC44" i="180"/>
  <c r="BD44" i="180"/>
  <c r="BE44" i="180"/>
  <c r="BF44" i="180"/>
  <c r="BG44" i="180"/>
  <c r="BH44" i="180"/>
  <c r="BI44" i="180"/>
  <c r="AZ45" i="180"/>
  <c r="BA45" i="180"/>
  <c r="BB45" i="180"/>
  <c r="BC45" i="180"/>
  <c r="BD45" i="180"/>
  <c r="BE45" i="180"/>
  <c r="BF45" i="180"/>
  <c r="BG45" i="180"/>
  <c r="BH45" i="180"/>
  <c r="BI45" i="180"/>
  <c r="AZ46" i="180"/>
  <c r="BA46" i="180"/>
  <c r="BB46" i="180"/>
  <c r="BC46" i="180"/>
  <c r="BD46" i="180"/>
  <c r="BE46" i="180"/>
  <c r="BF46" i="180"/>
  <c r="BG46" i="180"/>
  <c r="BH46" i="180"/>
  <c r="BI46" i="180"/>
  <c r="AZ47" i="180"/>
  <c r="BA47" i="180"/>
  <c r="BB47" i="180"/>
  <c r="BC47" i="180"/>
  <c r="BD47" i="180"/>
  <c r="BE47" i="180"/>
  <c r="BF47" i="180"/>
  <c r="BG47" i="180"/>
  <c r="BH47" i="180"/>
  <c r="BI47" i="180"/>
  <c r="AZ48" i="180"/>
  <c r="BA48" i="180"/>
  <c r="BB48" i="180"/>
  <c r="BC48" i="180"/>
  <c r="BD48" i="180"/>
  <c r="BE48" i="180"/>
  <c r="BF48" i="180"/>
  <c r="BG48" i="180"/>
  <c r="BH48" i="180"/>
  <c r="BI48" i="180"/>
  <c r="AZ49" i="180"/>
  <c r="BA49" i="180"/>
  <c r="BB49" i="180"/>
  <c r="BC49" i="180"/>
  <c r="BD49" i="180"/>
  <c r="BE49" i="180"/>
  <c r="BF49" i="180"/>
  <c r="BG49" i="180"/>
  <c r="BH49" i="180"/>
  <c r="BI49" i="180"/>
  <c r="AZ50" i="180"/>
  <c r="BA50" i="180"/>
  <c r="BB50" i="180"/>
  <c r="BC50" i="180"/>
  <c r="BD50" i="180"/>
  <c r="BE50" i="180"/>
  <c r="BF50" i="180"/>
  <c r="BG50" i="180"/>
  <c r="BH50" i="180"/>
  <c r="BI50" i="180"/>
  <c r="AZ51" i="180"/>
  <c r="BA51" i="180"/>
  <c r="BB51" i="180"/>
  <c r="BC51" i="180"/>
  <c r="BD51" i="180"/>
  <c r="BE51" i="180"/>
  <c r="BF51" i="180"/>
  <c r="BG51" i="180"/>
  <c r="BH51" i="180"/>
  <c r="BI51" i="180"/>
  <c r="AZ52" i="180"/>
  <c r="BA52" i="180"/>
  <c r="BB52" i="180"/>
  <c r="BC52" i="180"/>
  <c r="BD52" i="180"/>
  <c r="BE52" i="180"/>
  <c r="BF52" i="180"/>
  <c r="BG52" i="180"/>
  <c r="BH52" i="180"/>
  <c r="BI52" i="180"/>
  <c r="AZ53" i="180"/>
  <c r="BA53" i="180"/>
  <c r="BB53" i="180"/>
  <c r="BC53" i="180"/>
  <c r="BD53" i="180"/>
  <c r="BE53" i="180"/>
  <c r="BF53" i="180"/>
  <c r="BG53" i="180"/>
  <c r="BH53" i="180"/>
  <c r="BI53" i="180"/>
  <c r="AZ54" i="180"/>
  <c r="BA54" i="180"/>
  <c r="BB54" i="180"/>
  <c r="BC54" i="180"/>
  <c r="BD54" i="180"/>
  <c r="BE54" i="180"/>
  <c r="BF54" i="180"/>
  <c r="BG54" i="180"/>
  <c r="BH54" i="180"/>
  <c r="BI54" i="180"/>
  <c r="AZ55" i="180"/>
  <c r="BA55" i="180"/>
  <c r="BB55" i="180"/>
  <c r="BC55" i="180"/>
  <c r="BD55" i="180"/>
  <c r="BE55" i="180"/>
  <c r="BF55" i="180"/>
  <c r="BG55" i="180"/>
  <c r="BH55" i="180"/>
  <c r="BI55" i="180"/>
  <c r="AZ56" i="180"/>
  <c r="BA56" i="180"/>
  <c r="BB56" i="180"/>
  <c r="BC56" i="180"/>
  <c r="BD56" i="180"/>
  <c r="BE56" i="180"/>
  <c r="BF56" i="180"/>
  <c r="BG56" i="180"/>
  <c r="BH56" i="180"/>
  <c r="BI56" i="180"/>
  <c r="AZ57" i="180"/>
  <c r="BA57" i="180"/>
  <c r="BB57" i="180"/>
  <c r="BC57" i="180"/>
  <c r="BD57" i="180"/>
  <c r="BE57" i="180"/>
  <c r="BF57" i="180"/>
  <c r="BG57" i="180"/>
  <c r="BH57" i="180"/>
  <c r="BI57" i="180"/>
  <c r="AZ58" i="180"/>
  <c r="BA58" i="180"/>
  <c r="BB58" i="180"/>
  <c r="BC58" i="180"/>
  <c r="BD58" i="180"/>
  <c r="BE58" i="180"/>
  <c r="BF58" i="180"/>
  <c r="BG58" i="180"/>
  <c r="BH58" i="180"/>
  <c r="BI58" i="180"/>
  <c r="AZ59" i="180"/>
  <c r="BA59" i="180"/>
  <c r="BB59" i="180"/>
  <c r="BC59" i="180"/>
  <c r="BD59" i="180"/>
  <c r="BE59" i="180"/>
  <c r="BF59" i="180"/>
  <c r="BG59" i="180"/>
  <c r="BH59" i="180"/>
  <c r="BI59" i="180"/>
  <c r="AZ60" i="180"/>
  <c r="BA60" i="180"/>
  <c r="BB60" i="180"/>
  <c r="BC60" i="180"/>
  <c r="BD60" i="180"/>
  <c r="BE60" i="180"/>
  <c r="BF60" i="180"/>
  <c r="BG60" i="180"/>
  <c r="BH60" i="180"/>
  <c r="BI60" i="180"/>
  <c r="AZ61" i="180"/>
  <c r="BA61" i="180"/>
  <c r="BB61" i="180"/>
  <c r="BC61" i="180"/>
  <c r="BD61" i="180"/>
  <c r="BE61" i="180"/>
  <c r="BF61" i="180"/>
  <c r="BG61" i="180"/>
  <c r="BH61" i="180"/>
  <c r="BI61" i="180"/>
  <c r="AZ62" i="180"/>
  <c r="BA62" i="180"/>
  <c r="BB62" i="180"/>
  <c r="BC62" i="180"/>
  <c r="BD62" i="180"/>
  <c r="BE62" i="180"/>
  <c r="BF62" i="180"/>
  <c r="BG62" i="180"/>
  <c r="BH62" i="180"/>
  <c r="BI62" i="180"/>
  <c r="AZ63" i="180"/>
  <c r="BA63" i="180"/>
  <c r="BB63" i="180"/>
  <c r="BC63" i="180"/>
  <c r="BD63" i="180"/>
  <c r="BE63" i="180"/>
  <c r="BF63" i="180"/>
  <c r="BG63" i="180"/>
  <c r="BH63" i="180"/>
  <c r="BI63" i="180"/>
  <c r="AZ64" i="180"/>
  <c r="BA64" i="180"/>
  <c r="BB64" i="180"/>
  <c r="BC64" i="180"/>
  <c r="BD64" i="180"/>
  <c r="BE64" i="180"/>
  <c r="BF64" i="180"/>
  <c r="BG64" i="180"/>
  <c r="BH64" i="180"/>
  <c r="BI64" i="180"/>
  <c r="AZ65" i="180"/>
  <c r="BA65" i="180"/>
  <c r="BB65" i="180"/>
  <c r="BC65" i="180"/>
  <c r="BD65" i="180"/>
  <c r="BE65" i="180"/>
  <c r="BF65" i="180"/>
  <c r="BG65" i="180"/>
  <c r="BH65" i="180"/>
  <c r="BI65" i="180"/>
  <c r="AZ66" i="180"/>
  <c r="BA66" i="180"/>
  <c r="BB66" i="180"/>
  <c r="BC66" i="180"/>
  <c r="BD66" i="180"/>
  <c r="BE66" i="180"/>
  <c r="BF66" i="180"/>
  <c r="BG66" i="180"/>
  <c r="BH66" i="180"/>
  <c r="BI66" i="180"/>
  <c r="AZ67" i="180"/>
  <c r="BA67" i="180"/>
  <c r="BB67" i="180"/>
  <c r="BC67" i="180"/>
  <c r="BD67" i="180"/>
  <c r="BE67" i="180"/>
  <c r="BF67" i="180"/>
  <c r="BG67" i="180"/>
  <c r="BH67" i="180"/>
  <c r="BI67" i="180"/>
  <c r="AZ68" i="180"/>
  <c r="BA68" i="180"/>
  <c r="BB68" i="180"/>
  <c r="BC68" i="180"/>
  <c r="BD68" i="180"/>
  <c r="BE68" i="180"/>
  <c r="BF68" i="180"/>
  <c r="BG68" i="180"/>
  <c r="BH68" i="180"/>
  <c r="BI68" i="180"/>
  <c r="AZ69" i="180"/>
  <c r="BA69" i="180"/>
  <c r="BB69" i="180"/>
  <c r="BC69" i="180"/>
  <c r="BD69" i="180"/>
  <c r="BE69" i="180"/>
  <c r="BF69" i="180"/>
  <c r="BG69" i="180"/>
  <c r="BH69" i="180"/>
  <c r="BI69" i="180"/>
  <c r="AZ70" i="180"/>
  <c r="BA70" i="180"/>
  <c r="BB70" i="180"/>
  <c r="BC70" i="180"/>
  <c r="BD70" i="180"/>
  <c r="BE70" i="180"/>
  <c r="BF70" i="180"/>
  <c r="BG70" i="180"/>
  <c r="BH70" i="180"/>
  <c r="BI70" i="180"/>
  <c r="AZ71" i="180"/>
  <c r="BA71" i="180"/>
  <c r="BB71" i="180"/>
  <c r="BC71" i="180"/>
  <c r="BD71" i="180"/>
  <c r="BE71" i="180"/>
  <c r="BF71" i="180"/>
  <c r="BG71" i="180"/>
  <c r="BH71" i="180"/>
  <c r="BI71" i="180"/>
  <c r="AZ72" i="180"/>
  <c r="BA72" i="180"/>
  <c r="BB72" i="180"/>
  <c r="BC72" i="180"/>
  <c r="BD72" i="180"/>
  <c r="BE72" i="180"/>
  <c r="BF72" i="180"/>
  <c r="BG72" i="180"/>
  <c r="BH72" i="180"/>
  <c r="BI72" i="180"/>
  <c r="AZ73" i="180"/>
  <c r="BA73" i="180"/>
  <c r="BB73" i="180"/>
  <c r="BC73" i="180"/>
  <c r="BD73" i="180"/>
  <c r="BE73" i="180"/>
  <c r="BF73" i="180"/>
  <c r="BG73" i="180"/>
  <c r="BH73" i="180"/>
  <c r="BI73" i="180"/>
  <c r="AZ74" i="180"/>
  <c r="BA74" i="180"/>
  <c r="BB74" i="180"/>
  <c r="BC74" i="180"/>
  <c r="BD74" i="180"/>
  <c r="BE74" i="180"/>
  <c r="BF74" i="180"/>
  <c r="BG74" i="180"/>
  <c r="BH74" i="180"/>
  <c r="BI74" i="180"/>
  <c r="AZ75" i="180"/>
  <c r="BA75" i="180"/>
  <c r="BB75" i="180"/>
  <c r="BC75" i="180"/>
  <c r="BD75" i="180"/>
  <c r="BE75" i="180"/>
  <c r="BF75" i="180"/>
  <c r="BG75" i="180"/>
  <c r="BH75" i="180"/>
  <c r="BI75" i="180"/>
  <c r="AZ76" i="180"/>
  <c r="BA76" i="180"/>
  <c r="BB76" i="180"/>
  <c r="BC76" i="180"/>
  <c r="BD76" i="180"/>
  <c r="BE76" i="180"/>
  <c r="BF76" i="180"/>
  <c r="BG76" i="180"/>
  <c r="BH76" i="180"/>
  <c r="BI76" i="180"/>
  <c r="AZ77" i="180"/>
  <c r="BA77" i="180"/>
  <c r="BB77" i="180"/>
  <c r="BC77" i="180"/>
  <c r="BD77" i="180"/>
  <c r="BE77" i="180"/>
  <c r="BF77" i="180"/>
  <c r="BG77" i="180"/>
  <c r="BH77" i="180"/>
  <c r="BI77" i="180"/>
  <c r="AZ78" i="180"/>
  <c r="BA78" i="180"/>
  <c r="BB78" i="180"/>
  <c r="BC78" i="180"/>
  <c r="BD78" i="180"/>
  <c r="BE78" i="180"/>
  <c r="BF78" i="180"/>
  <c r="BG78" i="180"/>
  <c r="BH78" i="180"/>
  <c r="BI78" i="180"/>
  <c r="AZ79" i="180"/>
  <c r="BA79" i="180"/>
  <c r="BB79" i="180"/>
  <c r="BC79" i="180"/>
  <c r="BD79" i="180"/>
  <c r="BE79" i="180"/>
  <c r="BF79" i="180"/>
  <c r="BG79" i="180"/>
  <c r="BH79" i="180"/>
  <c r="BI79" i="180"/>
  <c r="AZ80" i="180"/>
  <c r="BA80" i="180"/>
  <c r="BB80" i="180"/>
  <c r="BC80" i="180"/>
  <c r="BD80" i="180"/>
  <c r="BE80" i="180"/>
  <c r="BF80" i="180"/>
  <c r="BG80" i="180"/>
  <c r="BH80" i="180"/>
  <c r="BI80" i="180"/>
  <c r="AZ81" i="180"/>
  <c r="BA81" i="180"/>
  <c r="BB81" i="180"/>
  <c r="BC81" i="180"/>
  <c r="BD81" i="180"/>
  <c r="BE81" i="180"/>
  <c r="BF81" i="180"/>
  <c r="BG81" i="180"/>
  <c r="BH81" i="180"/>
  <c r="BI81" i="180"/>
  <c r="AZ82" i="180"/>
  <c r="BA82" i="180"/>
  <c r="BB82" i="180"/>
  <c r="BC82" i="180"/>
  <c r="BD82" i="180"/>
  <c r="BE82" i="180"/>
  <c r="BF82" i="180"/>
  <c r="BG82" i="180"/>
  <c r="BH82" i="180"/>
  <c r="BI82" i="180"/>
  <c r="AZ83" i="180"/>
  <c r="BA83" i="180"/>
  <c r="BB83" i="180"/>
  <c r="BC83" i="180"/>
  <c r="BD83" i="180"/>
  <c r="BE83" i="180"/>
  <c r="BF83" i="180"/>
  <c r="BG83" i="180"/>
  <c r="BH83" i="180"/>
  <c r="BI83" i="180"/>
  <c r="AZ17" i="180"/>
  <c r="BA17" i="180"/>
  <c r="BB17" i="180"/>
  <c r="BC17" i="180"/>
  <c r="BD17" i="180"/>
  <c r="BE17" i="180"/>
  <c r="BF17" i="180"/>
  <c r="BG17" i="180"/>
  <c r="BH17" i="180"/>
  <c r="BI17" i="180"/>
  <c r="AZ18" i="180"/>
  <c r="AZ14" i="180" s="1"/>
  <c r="BA18" i="180"/>
  <c r="BB18" i="180"/>
  <c r="BC18" i="180"/>
  <c r="BD18" i="180"/>
  <c r="BE18" i="180"/>
  <c r="BF18" i="180"/>
  <c r="BG18" i="180"/>
  <c r="BH18" i="180"/>
  <c r="BI18" i="180"/>
  <c r="AZ19" i="180"/>
  <c r="BA19" i="180"/>
  <c r="BB19" i="180"/>
  <c r="BC19" i="180"/>
  <c r="BD19" i="180"/>
  <c r="BE19" i="180"/>
  <c r="BF19" i="180"/>
  <c r="BG19" i="180"/>
  <c r="BH19" i="180"/>
  <c r="BI19" i="180"/>
  <c r="AZ20" i="180"/>
  <c r="BA20" i="180"/>
  <c r="BB20" i="180"/>
  <c r="BC20" i="180"/>
  <c r="BD20" i="180"/>
  <c r="BE20" i="180"/>
  <c r="BF20" i="180"/>
  <c r="BG20" i="180"/>
  <c r="BH20" i="180"/>
  <c r="BI20" i="180"/>
  <c r="AZ21" i="180"/>
  <c r="BA21" i="180"/>
  <c r="BB21" i="180"/>
  <c r="BC21" i="180"/>
  <c r="BD21" i="180"/>
  <c r="BE21" i="180"/>
  <c r="BF21" i="180"/>
  <c r="BG21" i="180"/>
  <c r="BH21" i="180"/>
  <c r="BI21" i="180"/>
  <c r="AZ22" i="180"/>
  <c r="BA22" i="180"/>
  <c r="BB22" i="180"/>
  <c r="BC22" i="180"/>
  <c r="BD22" i="180"/>
  <c r="BE22" i="180"/>
  <c r="BF22" i="180"/>
  <c r="BG22" i="180"/>
  <c r="BH22" i="180"/>
  <c r="BI22" i="180"/>
  <c r="AZ23" i="180"/>
  <c r="BA23" i="180"/>
  <c r="BB23" i="180"/>
  <c r="BC23" i="180"/>
  <c r="BD23" i="180"/>
  <c r="BE23" i="180"/>
  <c r="BF23" i="180"/>
  <c r="BG23" i="180"/>
  <c r="BH23" i="180"/>
  <c r="BI23" i="180"/>
  <c r="AZ24" i="180"/>
  <c r="BA24" i="180"/>
  <c r="BB24" i="180"/>
  <c r="BC24" i="180"/>
  <c r="BD24" i="180"/>
  <c r="BE24" i="180"/>
  <c r="BF24" i="180"/>
  <c r="BG24" i="180"/>
  <c r="BH24" i="180"/>
  <c r="BI24" i="180"/>
  <c r="AZ25" i="180"/>
  <c r="BA25" i="180"/>
  <c r="BB25" i="180"/>
  <c r="BC25" i="180"/>
  <c r="BD25" i="180"/>
  <c r="BE25" i="180"/>
  <c r="BF25" i="180"/>
  <c r="BG25" i="180"/>
  <c r="BH25" i="180"/>
  <c r="BI25" i="180"/>
  <c r="BB88" i="180"/>
  <c r="BB98" i="180" s="1"/>
  <c r="BB16" i="180"/>
  <c r="E98" i="181"/>
  <c r="D98" i="181"/>
  <c r="F97" i="181"/>
  <c r="D94" i="181"/>
  <c r="F93" i="181"/>
  <c r="F92" i="181"/>
  <c r="F89" i="181"/>
  <c r="F88" i="181"/>
  <c r="E84" i="181"/>
  <c r="D84" i="181"/>
  <c r="C83" i="181"/>
  <c r="B83" i="181"/>
  <c r="F82" i="181"/>
  <c r="C82" i="181"/>
  <c r="B82" i="181"/>
  <c r="C81" i="181"/>
  <c r="B81" i="181"/>
  <c r="C80" i="181"/>
  <c r="B80" i="181"/>
  <c r="C79" i="181"/>
  <c r="B79" i="181"/>
  <c r="C78" i="181"/>
  <c r="B78" i="181"/>
  <c r="C77" i="181"/>
  <c r="B77" i="181"/>
  <c r="C76" i="181"/>
  <c r="B76" i="181"/>
  <c r="C75" i="181"/>
  <c r="B75" i="181"/>
  <c r="C74" i="181"/>
  <c r="B74" i="181"/>
  <c r="C73" i="181"/>
  <c r="B73" i="181"/>
  <c r="C72" i="181"/>
  <c r="B72" i="181"/>
  <c r="C71" i="181"/>
  <c r="B71" i="181"/>
  <c r="C70" i="181"/>
  <c r="B70" i="181"/>
  <c r="C69" i="181"/>
  <c r="B69" i="181"/>
  <c r="C68" i="181"/>
  <c r="B68" i="181"/>
  <c r="C67" i="181"/>
  <c r="B67" i="181"/>
  <c r="C66" i="181"/>
  <c r="B66" i="181"/>
  <c r="C65" i="181"/>
  <c r="B65" i="181"/>
  <c r="C64" i="181"/>
  <c r="B64" i="181"/>
  <c r="C63" i="181"/>
  <c r="B63" i="181"/>
  <c r="C62" i="181"/>
  <c r="B62" i="181"/>
  <c r="C61" i="181"/>
  <c r="B61" i="181"/>
  <c r="C60" i="181"/>
  <c r="B60" i="181"/>
  <c r="C59" i="181"/>
  <c r="B59" i="181"/>
  <c r="C58" i="181"/>
  <c r="B58" i="181"/>
  <c r="C57" i="181"/>
  <c r="B57" i="181"/>
  <c r="C56" i="181"/>
  <c r="B56" i="181"/>
  <c r="C55" i="181"/>
  <c r="B55" i="181"/>
  <c r="C54" i="181"/>
  <c r="B54" i="181"/>
  <c r="C53" i="181"/>
  <c r="B53" i="181"/>
  <c r="C52" i="181"/>
  <c r="B52" i="181"/>
  <c r="C51" i="181"/>
  <c r="B51" i="181"/>
  <c r="C50" i="181"/>
  <c r="B50" i="181"/>
  <c r="Q49" i="181"/>
  <c r="P49" i="181"/>
  <c r="C49" i="181"/>
  <c r="B49" i="181"/>
  <c r="Q48" i="181"/>
  <c r="P48" i="181"/>
  <c r="C48" i="181"/>
  <c r="B48" i="181"/>
  <c r="C47" i="181"/>
  <c r="B47" i="181"/>
  <c r="F46" i="181"/>
  <c r="C46" i="181"/>
  <c r="B46" i="181"/>
  <c r="C45" i="181"/>
  <c r="B45" i="181"/>
  <c r="F44" i="181"/>
  <c r="C44" i="181"/>
  <c r="B44" i="181"/>
  <c r="F43" i="181"/>
  <c r="C43" i="181"/>
  <c r="B43" i="181"/>
  <c r="C42" i="181"/>
  <c r="B42" i="181"/>
  <c r="C41" i="181"/>
  <c r="B41" i="181"/>
  <c r="C40" i="181"/>
  <c r="B40" i="181"/>
  <c r="C39" i="181"/>
  <c r="B39" i="181"/>
  <c r="C38" i="181"/>
  <c r="B38" i="181"/>
  <c r="F37" i="181"/>
  <c r="C37" i="181"/>
  <c r="B37" i="181"/>
  <c r="F36" i="181"/>
  <c r="C36" i="181"/>
  <c r="B36" i="181"/>
  <c r="F35" i="181"/>
  <c r="C35" i="181"/>
  <c r="B35" i="181"/>
  <c r="Q34" i="181"/>
  <c r="P34" i="181"/>
  <c r="F34" i="181"/>
  <c r="C34" i="181"/>
  <c r="B34" i="181"/>
  <c r="Q33" i="181"/>
  <c r="P33" i="181"/>
  <c r="F33" i="181"/>
  <c r="C33" i="181"/>
  <c r="B33" i="181"/>
  <c r="F32" i="181"/>
  <c r="C32" i="181"/>
  <c r="B32" i="181"/>
  <c r="C31" i="181"/>
  <c r="B31" i="181"/>
  <c r="C30" i="181"/>
  <c r="B30" i="181"/>
  <c r="F29" i="181"/>
  <c r="C29" i="181"/>
  <c r="B29" i="181"/>
  <c r="F28" i="181"/>
  <c r="C28" i="181"/>
  <c r="B28" i="181"/>
  <c r="F27" i="181"/>
  <c r="C27" i="181"/>
  <c r="B27" i="181"/>
  <c r="E25" i="181"/>
  <c r="D25" i="181"/>
  <c r="F17" i="181"/>
  <c r="F16" i="181"/>
  <c r="O14" i="181"/>
  <c r="N14" i="181"/>
  <c r="M14" i="181"/>
  <c r="L14" i="181"/>
  <c r="K14" i="181"/>
  <c r="J14" i="181"/>
  <c r="I14" i="181"/>
  <c r="H14" i="181"/>
  <c r="G14" i="181"/>
  <c r="E13" i="181"/>
  <c r="D13" i="181"/>
  <c r="V99" i="180"/>
  <c r="V100" i="180" s="1"/>
  <c r="U99" i="180"/>
  <c r="U100" i="180" s="1"/>
  <c r="T99" i="180"/>
  <c r="T100" i="180" s="1"/>
  <c r="S99" i="180"/>
  <c r="S100" i="180" s="1"/>
  <c r="R99" i="180"/>
  <c r="R100" i="180" s="1"/>
  <c r="Q99" i="180"/>
  <c r="Q100" i="180" s="1"/>
  <c r="P99" i="180"/>
  <c r="P100" i="180" s="1"/>
  <c r="O99" i="180"/>
  <c r="O100" i="180" s="1"/>
  <c r="N99" i="180"/>
  <c r="N100" i="180" s="1"/>
  <c r="M99" i="180"/>
  <c r="M100" i="180" s="1"/>
  <c r="L99" i="180"/>
  <c r="L100" i="180" s="1"/>
  <c r="K99" i="180"/>
  <c r="K100" i="180" s="1"/>
  <c r="J99" i="180"/>
  <c r="J100" i="180" s="1"/>
  <c r="I99" i="180"/>
  <c r="I100" i="180" s="1"/>
  <c r="H99" i="180"/>
  <c r="H100" i="180" s="1"/>
  <c r="G99" i="180"/>
  <c r="G100" i="180" s="1"/>
  <c r="F99" i="180"/>
  <c r="F100" i="180" s="1"/>
  <c r="E99" i="180"/>
  <c r="E100" i="180" s="1"/>
  <c r="D99" i="180"/>
  <c r="D100" i="180" s="1"/>
  <c r="K95" i="180"/>
  <c r="AV94" i="180"/>
  <c r="AU94" i="180"/>
  <c r="AT94" i="180"/>
  <c r="AS94" i="180"/>
  <c r="AR94" i="180"/>
  <c r="AQ94" i="180"/>
  <c r="AP94" i="180"/>
  <c r="AO94" i="180"/>
  <c r="AN94" i="180"/>
  <c r="AM94" i="180"/>
  <c r="AL94" i="180"/>
  <c r="AK94" i="180"/>
  <c r="AJ94" i="180"/>
  <c r="AI94" i="180"/>
  <c r="AH94" i="180"/>
  <c r="AG94" i="180"/>
  <c r="AF94" i="180"/>
  <c r="AE94" i="180"/>
  <c r="AD94" i="180"/>
  <c r="AC94" i="180"/>
  <c r="AB94" i="180"/>
  <c r="AA94" i="180"/>
  <c r="Z94" i="180"/>
  <c r="Y94" i="180"/>
  <c r="X94" i="180"/>
  <c r="W94" i="180"/>
  <c r="V94" i="180"/>
  <c r="U94" i="180"/>
  <c r="T94" i="180"/>
  <c r="S94" i="180"/>
  <c r="R94" i="180"/>
  <c r="Q94" i="180"/>
  <c r="P94" i="180"/>
  <c r="O94" i="180"/>
  <c r="N94" i="180"/>
  <c r="M94" i="180"/>
  <c r="J94" i="180"/>
  <c r="I94" i="180"/>
  <c r="AY93" i="180"/>
  <c r="AW93" i="180"/>
  <c r="AV93" i="180"/>
  <c r="AU93" i="180"/>
  <c r="U93" i="180"/>
  <c r="T93" i="180"/>
  <c r="T95" i="180" s="1"/>
  <c r="S93" i="180"/>
  <c r="Q93" i="180"/>
  <c r="P93" i="180"/>
  <c r="O93" i="180"/>
  <c r="N93" i="180"/>
  <c r="M93" i="180"/>
  <c r="L93" i="180"/>
  <c r="I93" i="180"/>
  <c r="H93" i="180"/>
  <c r="H95" i="180" s="1"/>
  <c r="G93" i="180"/>
  <c r="G95" i="180" s="1"/>
  <c r="F93" i="180"/>
  <c r="E93" i="180"/>
  <c r="D93" i="180"/>
  <c r="AY92" i="180"/>
  <c r="AW92" i="180"/>
  <c r="AV92" i="180"/>
  <c r="AU92" i="180"/>
  <c r="AT92" i="180"/>
  <c r="AS92" i="180"/>
  <c r="AR92" i="180"/>
  <c r="AQ92" i="180"/>
  <c r="AP92" i="180"/>
  <c r="AO92" i="180"/>
  <c r="AN92" i="180"/>
  <c r="AM92" i="180"/>
  <c r="AL92" i="180"/>
  <c r="AK92" i="180"/>
  <c r="AJ92" i="180"/>
  <c r="AI92" i="180"/>
  <c r="AH92" i="180"/>
  <c r="AG92" i="180"/>
  <c r="AF92" i="180"/>
  <c r="AE92" i="180"/>
  <c r="AD92" i="180"/>
  <c r="AC92" i="180"/>
  <c r="AB92" i="180"/>
  <c r="AA92" i="180"/>
  <c r="Z92" i="180"/>
  <c r="Y92" i="180"/>
  <c r="X92" i="180"/>
  <c r="W92" i="180"/>
  <c r="V92" i="180"/>
  <c r="U92" i="180"/>
  <c r="T92" i="180"/>
  <c r="S92" i="180"/>
  <c r="R92" i="180"/>
  <c r="Q92" i="180"/>
  <c r="P92" i="180"/>
  <c r="O92" i="180"/>
  <c r="N92" i="180"/>
  <c r="M92" i="180"/>
  <c r="L92" i="180"/>
  <c r="K92" i="180"/>
  <c r="J92" i="180"/>
  <c r="I92" i="180"/>
  <c r="H92" i="180"/>
  <c r="G92" i="180"/>
  <c r="F92" i="180"/>
  <c r="E92" i="180"/>
  <c r="D92" i="180"/>
  <c r="AY91" i="180"/>
  <c r="AW91" i="180"/>
  <c r="AV91" i="180"/>
  <c r="AU91" i="180"/>
  <c r="AT91" i="180"/>
  <c r="AS91" i="180"/>
  <c r="AR91" i="180"/>
  <c r="AQ91" i="180"/>
  <c r="AP91" i="180"/>
  <c r="AO91" i="180"/>
  <c r="AN91" i="180"/>
  <c r="AM91" i="180"/>
  <c r="AL91" i="180"/>
  <c r="AK91" i="180"/>
  <c r="AJ91" i="180"/>
  <c r="AI91" i="180"/>
  <c r="AH91" i="180"/>
  <c r="AG91" i="180"/>
  <c r="AF91" i="180"/>
  <c r="AE91" i="180"/>
  <c r="AD91" i="180"/>
  <c r="AC91" i="180"/>
  <c r="AB91" i="180"/>
  <c r="AA91" i="180"/>
  <c r="Z91" i="180"/>
  <c r="Y91" i="180"/>
  <c r="X91" i="180"/>
  <c r="W91" i="180"/>
  <c r="V91" i="180"/>
  <c r="U91" i="180"/>
  <c r="T91" i="180"/>
  <c r="S91" i="180"/>
  <c r="R91" i="180"/>
  <c r="Q91" i="180"/>
  <c r="P91" i="180"/>
  <c r="O91" i="180"/>
  <c r="N91" i="180"/>
  <c r="M91" i="180"/>
  <c r="L91" i="180"/>
  <c r="K91" i="180"/>
  <c r="J91" i="180"/>
  <c r="I91" i="180"/>
  <c r="H91" i="180"/>
  <c r="G91" i="180"/>
  <c r="F91" i="180"/>
  <c r="E91" i="180"/>
  <c r="D91" i="180"/>
  <c r="AY90" i="180"/>
  <c r="AW90" i="180"/>
  <c r="AV90" i="180"/>
  <c r="AU90" i="180"/>
  <c r="AT90" i="180"/>
  <c r="AS90" i="180"/>
  <c r="AR90" i="180"/>
  <c r="AQ90" i="180"/>
  <c r="AP90" i="180"/>
  <c r="AO90" i="180"/>
  <c r="AN90" i="180"/>
  <c r="AM90" i="180"/>
  <c r="AL90" i="180"/>
  <c r="AK90" i="180"/>
  <c r="AJ90" i="180"/>
  <c r="AI90" i="180"/>
  <c r="AH90" i="180"/>
  <c r="AG90" i="180"/>
  <c r="AF90" i="180"/>
  <c r="AE90" i="180"/>
  <c r="AD90" i="180"/>
  <c r="AC90" i="180"/>
  <c r="AB90" i="180"/>
  <c r="AA90" i="180"/>
  <c r="Z90" i="180"/>
  <c r="Y90" i="180"/>
  <c r="X90" i="180"/>
  <c r="W90" i="180"/>
  <c r="V90" i="180"/>
  <c r="U90" i="180"/>
  <c r="T90" i="180"/>
  <c r="S90" i="180"/>
  <c r="R90" i="180"/>
  <c r="Q90" i="180"/>
  <c r="P90" i="180"/>
  <c r="O90" i="180"/>
  <c r="N90" i="180"/>
  <c r="M90" i="180"/>
  <c r="L90" i="180"/>
  <c r="K90" i="180"/>
  <c r="J90" i="180"/>
  <c r="I90" i="180"/>
  <c r="H90" i="180"/>
  <c r="G90" i="180"/>
  <c r="F90" i="180"/>
  <c r="E90" i="180"/>
  <c r="D90" i="180"/>
  <c r="AY89" i="180"/>
  <c r="AW89" i="180"/>
  <c r="AV89" i="180"/>
  <c r="AU89" i="180"/>
  <c r="AT89" i="180"/>
  <c r="AS89" i="180"/>
  <c r="AR89" i="180"/>
  <c r="AQ89" i="180"/>
  <c r="AP89" i="180"/>
  <c r="AO89" i="180"/>
  <c r="AN89" i="180"/>
  <c r="AM89" i="180"/>
  <c r="AL89" i="180"/>
  <c r="AK89" i="180"/>
  <c r="AJ89" i="180"/>
  <c r="AI89" i="180"/>
  <c r="AH89" i="180"/>
  <c r="AG89" i="180"/>
  <c r="AF89" i="180"/>
  <c r="AE89" i="180"/>
  <c r="AD89" i="180"/>
  <c r="AC89" i="180"/>
  <c r="AB89" i="180"/>
  <c r="AA89" i="180"/>
  <c r="Z89" i="180"/>
  <c r="Y89" i="180"/>
  <c r="X89" i="180"/>
  <c r="W89" i="180"/>
  <c r="V89" i="180"/>
  <c r="U89" i="180"/>
  <c r="T89" i="180"/>
  <c r="S89" i="180"/>
  <c r="R89" i="180"/>
  <c r="Q89" i="180"/>
  <c r="P89" i="180"/>
  <c r="O89" i="180"/>
  <c r="N89" i="180"/>
  <c r="M89" i="180"/>
  <c r="L89" i="180"/>
  <c r="K89" i="180"/>
  <c r="J89" i="180"/>
  <c r="I89" i="180"/>
  <c r="H89" i="180"/>
  <c r="G89" i="180"/>
  <c r="F89" i="180"/>
  <c r="E89" i="180"/>
  <c r="D89" i="180"/>
  <c r="BI88" i="180"/>
  <c r="BI98" i="180" s="1"/>
  <c r="BH88" i="180"/>
  <c r="BH98" i="180" s="1"/>
  <c r="BG88" i="180"/>
  <c r="BG98" i="180" s="1"/>
  <c r="BF88" i="180"/>
  <c r="BF98" i="180" s="1"/>
  <c r="BE88" i="180"/>
  <c r="BE98" i="180" s="1"/>
  <c r="BD88" i="180"/>
  <c r="BD98" i="180" s="1"/>
  <c r="BC88" i="180"/>
  <c r="BC98" i="180" s="1"/>
  <c r="BA88" i="180"/>
  <c r="BA98" i="180" s="1"/>
  <c r="AZ88" i="180"/>
  <c r="AZ98" i="180" s="1"/>
  <c r="AY88" i="180"/>
  <c r="AY98" i="180" s="1"/>
  <c r="AX88" i="180"/>
  <c r="AX98" i="180" s="1"/>
  <c r="AW88" i="180"/>
  <c r="AW98" i="180" s="1"/>
  <c r="AV88" i="180"/>
  <c r="AV98" i="180" s="1"/>
  <c r="AU88" i="180"/>
  <c r="AU98" i="180" s="1"/>
  <c r="AT88" i="180"/>
  <c r="AT98" i="180" s="1"/>
  <c r="AS88" i="180"/>
  <c r="AS98" i="180" s="1"/>
  <c r="AR88" i="180"/>
  <c r="AR98" i="180" s="1"/>
  <c r="AQ88" i="180"/>
  <c r="AQ98" i="180" s="1"/>
  <c r="AP88" i="180"/>
  <c r="AP98" i="180" s="1"/>
  <c r="AO88" i="180"/>
  <c r="AO98" i="180" s="1"/>
  <c r="AN88" i="180"/>
  <c r="AN98" i="180" s="1"/>
  <c r="AM88" i="180"/>
  <c r="AM98" i="180" s="1"/>
  <c r="AL88" i="180"/>
  <c r="AL98" i="180" s="1"/>
  <c r="AK88" i="180"/>
  <c r="AK98" i="180" s="1"/>
  <c r="AJ88" i="180"/>
  <c r="AJ98" i="180" s="1"/>
  <c r="AI88" i="180"/>
  <c r="AI98" i="180" s="1"/>
  <c r="AH88" i="180"/>
  <c r="AH98" i="180" s="1"/>
  <c r="AG88" i="180"/>
  <c r="AG98" i="180" s="1"/>
  <c r="AF88" i="180"/>
  <c r="AF98" i="180" s="1"/>
  <c r="AE88" i="180"/>
  <c r="AE98" i="180" s="1"/>
  <c r="AD88" i="180"/>
  <c r="AD98" i="180" s="1"/>
  <c r="AC88" i="180"/>
  <c r="AC98" i="180" s="1"/>
  <c r="AB88" i="180"/>
  <c r="AB98" i="180" s="1"/>
  <c r="AA88" i="180"/>
  <c r="AA98" i="180" s="1"/>
  <c r="Z88" i="180"/>
  <c r="Z98" i="180" s="1"/>
  <c r="Y88" i="180"/>
  <c r="Y98" i="180" s="1"/>
  <c r="X88" i="180"/>
  <c r="X98" i="180" s="1"/>
  <c r="W88" i="180"/>
  <c r="W98" i="180" s="1"/>
  <c r="V88" i="180"/>
  <c r="V98" i="180" s="1"/>
  <c r="U88" i="180"/>
  <c r="U98" i="180" s="1"/>
  <c r="T88" i="180"/>
  <c r="T98" i="180" s="1"/>
  <c r="S88" i="180"/>
  <c r="S98" i="180" s="1"/>
  <c r="R88" i="180"/>
  <c r="R98" i="180" s="1"/>
  <c r="Q88" i="180"/>
  <c r="Q98" i="180" s="1"/>
  <c r="P88" i="180"/>
  <c r="P98" i="180" s="1"/>
  <c r="O88" i="180"/>
  <c r="O98" i="180" s="1"/>
  <c r="N88" i="180"/>
  <c r="N98" i="180" s="1"/>
  <c r="M88" i="180"/>
  <c r="M98" i="180" s="1"/>
  <c r="L88" i="180"/>
  <c r="L98" i="180" s="1"/>
  <c r="K88" i="180"/>
  <c r="K98" i="180" s="1"/>
  <c r="J88" i="180"/>
  <c r="J98" i="180" s="1"/>
  <c r="I88" i="180"/>
  <c r="I98" i="180" s="1"/>
  <c r="H88" i="180"/>
  <c r="H98" i="180" s="1"/>
  <c r="G88" i="180"/>
  <c r="G98" i="180" s="1"/>
  <c r="F88" i="180"/>
  <c r="F98" i="180" s="1"/>
  <c r="E88" i="180"/>
  <c r="E98" i="180" s="1"/>
  <c r="D88" i="180"/>
  <c r="D98" i="180" s="1"/>
  <c r="AY83" i="180"/>
  <c r="AX83" i="180"/>
  <c r="AW83" i="180"/>
  <c r="AV83" i="180"/>
  <c r="AU83" i="180"/>
  <c r="C83" i="180"/>
  <c r="B83" i="180"/>
  <c r="AY82" i="180"/>
  <c r="AX82" i="180"/>
  <c r="AW82" i="180"/>
  <c r="AV82" i="180"/>
  <c r="AU82" i="180"/>
  <c r="AT82" i="180"/>
  <c r="AS82" i="180"/>
  <c r="AR82" i="180"/>
  <c r="AQ82" i="180"/>
  <c r="AP82" i="180"/>
  <c r="AO82" i="180"/>
  <c r="AN82" i="180"/>
  <c r="AM82" i="180"/>
  <c r="AL82" i="180"/>
  <c r="AK82" i="180"/>
  <c r="C82" i="180"/>
  <c r="B82" i="180"/>
  <c r="AY81" i="180"/>
  <c r="AX81" i="180"/>
  <c r="AW81" i="180"/>
  <c r="AV81" i="180"/>
  <c r="AU81" i="180"/>
  <c r="AT81" i="180"/>
  <c r="AS81" i="180"/>
  <c r="AR81" i="180"/>
  <c r="AQ81" i="180"/>
  <c r="AP81" i="180"/>
  <c r="AO81" i="180"/>
  <c r="AN81" i="180"/>
  <c r="AM81" i="180"/>
  <c r="AL81" i="180"/>
  <c r="AK81" i="180"/>
  <c r="C81" i="180"/>
  <c r="B81" i="180"/>
  <c r="AY80" i="180"/>
  <c r="AX80" i="180"/>
  <c r="AW80" i="180"/>
  <c r="AV80" i="180"/>
  <c r="AU80" i="180"/>
  <c r="AT80" i="180"/>
  <c r="AS80" i="180"/>
  <c r="AR80" i="180"/>
  <c r="C80" i="180"/>
  <c r="B80" i="180"/>
  <c r="AY79" i="180"/>
  <c r="AX79" i="180"/>
  <c r="AW79" i="180"/>
  <c r="AV79" i="180"/>
  <c r="AU79" i="180"/>
  <c r="AT79" i="180"/>
  <c r="AS79" i="180"/>
  <c r="AR79" i="180"/>
  <c r="AQ79" i="180"/>
  <c r="AP79" i="180"/>
  <c r="AO79" i="180"/>
  <c r="AN79" i="180"/>
  <c r="AM79" i="180"/>
  <c r="AL79" i="180"/>
  <c r="AK79" i="180"/>
  <c r="C79" i="180"/>
  <c r="B79" i="180"/>
  <c r="AY78" i="180"/>
  <c r="AX78" i="180"/>
  <c r="AW78" i="180"/>
  <c r="AV78" i="180"/>
  <c r="AU78" i="180"/>
  <c r="AT78" i="180"/>
  <c r="AS78" i="180"/>
  <c r="AR78" i="180"/>
  <c r="AQ78" i="180"/>
  <c r="AP78" i="180"/>
  <c r="AO78" i="180"/>
  <c r="AN78" i="180"/>
  <c r="AM78" i="180"/>
  <c r="AL78" i="180"/>
  <c r="AK78" i="180"/>
  <c r="C78" i="180"/>
  <c r="B78" i="180"/>
  <c r="AY77" i="180"/>
  <c r="AX77" i="180"/>
  <c r="AW77" i="180"/>
  <c r="AV77" i="180"/>
  <c r="C77" i="180"/>
  <c r="B77" i="180"/>
  <c r="AY76" i="180"/>
  <c r="AX76" i="180"/>
  <c r="AW76" i="180"/>
  <c r="AV76" i="180"/>
  <c r="AU76" i="180"/>
  <c r="AT76" i="180"/>
  <c r="AS76" i="180"/>
  <c r="AR76" i="180"/>
  <c r="AQ76" i="180"/>
  <c r="AP76" i="180"/>
  <c r="AO76" i="180"/>
  <c r="AN76" i="180"/>
  <c r="AM76" i="180"/>
  <c r="AL76" i="180"/>
  <c r="C76" i="180"/>
  <c r="B76" i="180"/>
  <c r="AY75" i="180"/>
  <c r="AX75" i="180"/>
  <c r="AW75" i="180"/>
  <c r="AV75" i="180"/>
  <c r="AU75" i="180"/>
  <c r="AT75" i="180"/>
  <c r="AS75" i="180"/>
  <c r="AR75" i="180"/>
  <c r="AQ75" i="180"/>
  <c r="AP75" i="180"/>
  <c r="AO75" i="180"/>
  <c r="AN75" i="180"/>
  <c r="AM75" i="180"/>
  <c r="AL75" i="180"/>
  <c r="AK75" i="180"/>
  <c r="C75" i="180"/>
  <c r="B75" i="180"/>
  <c r="AY74" i="180"/>
  <c r="AX74" i="180"/>
  <c r="AW74" i="180"/>
  <c r="AV74" i="180"/>
  <c r="AU74" i="180"/>
  <c r="AT74" i="180"/>
  <c r="AS74" i="180"/>
  <c r="AR74" i="180"/>
  <c r="AQ74" i="180"/>
  <c r="AP74" i="180"/>
  <c r="AO74" i="180"/>
  <c r="AN74" i="180"/>
  <c r="AM74" i="180"/>
  <c r="AL74" i="180"/>
  <c r="AK74" i="180"/>
  <c r="C74" i="180"/>
  <c r="B74" i="180"/>
  <c r="AY73" i="180"/>
  <c r="AX73" i="180"/>
  <c r="AW73" i="180"/>
  <c r="AV73" i="180"/>
  <c r="AU73" i="180"/>
  <c r="AT73" i="180"/>
  <c r="AS73" i="180"/>
  <c r="AR73" i="180"/>
  <c r="AQ73" i="180"/>
  <c r="AP73" i="180"/>
  <c r="AO73" i="180"/>
  <c r="AN73" i="180"/>
  <c r="AM73" i="180"/>
  <c r="AL73" i="180"/>
  <c r="AK73" i="180"/>
  <c r="C73" i="180"/>
  <c r="B73" i="180"/>
  <c r="AY72" i="180"/>
  <c r="AX72" i="180"/>
  <c r="AW72" i="180"/>
  <c r="AV72" i="180"/>
  <c r="AU72" i="180"/>
  <c r="AT72" i="180"/>
  <c r="AS72" i="180"/>
  <c r="AR72" i="180"/>
  <c r="AQ72" i="180"/>
  <c r="AP72" i="180"/>
  <c r="AO72" i="180"/>
  <c r="AN72" i="180"/>
  <c r="AM72" i="180"/>
  <c r="AL72" i="180"/>
  <c r="AK72" i="180"/>
  <c r="C72" i="180"/>
  <c r="B72" i="180"/>
  <c r="AY71" i="180"/>
  <c r="AX71" i="180"/>
  <c r="AW71" i="180"/>
  <c r="AV71" i="180"/>
  <c r="AU71" i="180"/>
  <c r="AT71" i="180"/>
  <c r="AS71" i="180"/>
  <c r="AR71" i="180"/>
  <c r="AQ71" i="180"/>
  <c r="AP71" i="180"/>
  <c r="AO71" i="180"/>
  <c r="AN71" i="180"/>
  <c r="AM71" i="180"/>
  <c r="AL71" i="180"/>
  <c r="AK71" i="180"/>
  <c r="C71" i="180"/>
  <c r="B71" i="180"/>
  <c r="AY70" i="180"/>
  <c r="AX70" i="180"/>
  <c r="AW70" i="180"/>
  <c r="AV70" i="180"/>
  <c r="AU70" i="180"/>
  <c r="AT70" i="180"/>
  <c r="AS70" i="180"/>
  <c r="AR70" i="180"/>
  <c r="AQ70" i="180"/>
  <c r="AP70" i="180"/>
  <c r="AO70" i="180"/>
  <c r="AN70" i="180"/>
  <c r="AM70" i="180"/>
  <c r="AL70" i="180"/>
  <c r="AK70" i="180"/>
  <c r="C70" i="180"/>
  <c r="B70" i="180"/>
  <c r="AY69" i="180"/>
  <c r="AX69" i="180"/>
  <c r="AW69" i="180"/>
  <c r="AV69" i="180"/>
  <c r="AU69" i="180"/>
  <c r="AT69" i="180"/>
  <c r="AS69" i="180"/>
  <c r="AR69" i="180"/>
  <c r="AQ69" i="180"/>
  <c r="AP69" i="180"/>
  <c r="AO69" i="180"/>
  <c r="AN69" i="180"/>
  <c r="AM69" i="180"/>
  <c r="AL69" i="180"/>
  <c r="AK69" i="180"/>
  <c r="C69" i="180"/>
  <c r="B69" i="180"/>
  <c r="AY68" i="180"/>
  <c r="AX68" i="180"/>
  <c r="AW68" i="180"/>
  <c r="AV68" i="180"/>
  <c r="AU68" i="180"/>
  <c r="AT68" i="180"/>
  <c r="AS68" i="180"/>
  <c r="AR68" i="180"/>
  <c r="AQ68" i="180"/>
  <c r="AP68" i="180"/>
  <c r="AO68" i="180"/>
  <c r="AN68" i="180"/>
  <c r="AM68" i="180"/>
  <c r="AL68" i="180"/>
  <c r="AK68" i="180"/>
  <c r="C68" i="180"/>
  <c r="B68" i="180"/>
  <c r="AY67" i="180"/>
  <c r="AX67" i="180"/>
  <c r="AW67" i="180"/>
  <c r="AV67" i="180"/>
  <c r="AU67" i="180"/>
  <c r="AT67" i="180"/>
  <c r="AS67" i="180"/>
  <c r="AR67" i="180"/>
  <c r="AQ67" i="180"/>
  <c r="AP67" i="180"/>
  <c r="AO67" i="180"/>
  <c r="AN67" i="180"/>
  <c r="AM67" i="180"/>
  <c r="AL67" i="180"/>
  <c r="AK67" i="180"/>
  <c r="C67" i="180"/>
  <c r="B67" i="180"/>
  <c r="AY66" i="180"/>
  <c r="AX66" i="180"/>
  <c r="AW66" i="180"/>
  <c r="AV66" i="180"/>
  <c r="AU66" i="180"/>
  <c r="AT66" i="180"/>
  <c r="AS66" i="180"/>
  <c r="AR66" i="180"/>
  <c r="AQ66" i="180"/>
  <c r="AP66" i="180"/>
  <c r="AO66" i="180"/>
  <c r="AN66" i="180"/>
  <c r="AM66" i="180"/>
  <c r="AL66" i="180"/>
  <c r="AK66" i="180"/>
  <c r="C66" i="180"/>
  <c r="B66" i="180"/>
  <c r="AY65" i="180"/>
  <c r="AX65" i="180"/>
  <c r="AW65" i="180"/>
  <c r="AV65" i="180"/>
  <c r="AU65" i="180"/>
  <c r="AT65" i="180"/>
  <c r="AS65" i="180"/>
  <c r="AR65" i="180"/>
  <c r="AQ65" i="180"/>
  <c r="AP65" i="180"/>
  <c r="AO65" i="180"/>
  <c r="AN65" i="180"/>
  <c r="AM65" i="180"/>
  <c r="AL65" i="180"/>
  <c r="AK65" i="180"/>
  <c r="C65" i="180"/>
  <c r="B65" i="180"/>
  <c r="AY64" i="180"/>
  <c r="AX64" i="180"/>
  <c r="AW64" i="180"/>
  <c r="AV64" i="180"/>
  <c r="AU64" i="180"/>
  <c r="AT64" i="180"/>
  <c r="AS64" i="180"/>
  <c r="AR64" i="180"/>
  <c r="AQ64" i="180"/>
  <c r="AP64" i="180"/>
  <c r="AO64" i="180"/>
  <c r="AN64" i="180"/>
  <c r="AM64" i="180"/>
  <c r="AL64" i="180"/>
  <c r="AK64" i="180"/>
  <c r="C64" i="180"/>
  <c r="B64" i="180"/>
  <c r="AY63" i="180"/>
  <c r="AX63" i="180"/>
  <c r="AW63" i="180"/>
  <c r="AV63" i="180"/>
  <c r="AU63" i="180"/>
  <c r="AT63" i="180"/>
  <c r="AS63" i="180"/>
  <c r="AR63" i="180"/>
  <c r="AQ63" i="180"/>
  <c r="AP63" i="180"/>
  <c r="AO63" i="180"/>
  <c r="AN63" i="180"/>
  <c r="AM63" i="180"/>
  <c r="AL63" i="180"/>
  <c r="AK63" i="180"/>
  <c r="C63" i="180"/>
  <c r="B63" i="180"/>
  <c r="AY62" i="180"/>
  <c r="AX62" i="180"/>
  <c r="AW62" i="180"/>
  <c r="AV62" i="180"/>
  <c r="AU62" i="180"/>
  <c r="AT62" i="180"/>
  <c r="AS62" i="180"/>
  <c r="AR62" i="180"/>
  <c r="AQ62" i="180"/>
  <c r="AP62" i="180"/>
  <c r="AO62" i="180"/>
  <c r="AN62" i="180"/>
  <c r="AM62" i="180"/>
  <c r="AL62" i="180"/>
  <c r="AK62" i="180"/>
  <c r="C62" i="180"/>
  <c r="B62" i="180"/>
  <c r="AY61" i="180"/>
  <c r="AX61" i="180"/>
  <c r="AW61" i="180"/>
  <c r="AV61" i="180"/>
  <c r="AU61" i="180"/>
  <c r="AT61" i="180"/>
  <c r="AS61" i="180"/>
  <c r="AR61" i="180"/>
  <c r="AQ61" i="180"/>
  <c r="AP61" i="180"/>
  <c r="AO61" i="180"/>
  <c r="AN61" i="180"/>
  <c r="AM61" i="180"/>
  <c r="AL61" i="180"/>
  <c r="AK61" i="180"/>
  <c r="C61" i="180"/>
  <c r="B61" i="180"/>
  <c r="AY60" i="180"/>
  <c r="AX60" i="180"/>
  <c r="AW60" i="180"/>
  <c r="AV60" i="180"/>
  <c r="AU60" i="180"/>
  <c r="AT60" i="180"/>
  <c r="AS60" i="180"/>
  <c r="AR60" i="180"/>
  <c r="AQ60" i="180"/>
  <c r="AP60" i="180"/>
  <c r="AO60" i="180"/>
  <c r="AN60" i="180"/>
  <c r="AM60" i="180"/>
  <c r="AL60" i="180"/>
  <c r="AK60" i="180"/>
  <c r="C60" i="180"/>
  <c r="B60" i="180"/>
  <c r="AY59" i="180"/>
  <c r="AX59" i="180"/>
  <c r="AW59" i="180"/>
  <c r="AV59" i="180"/>
  <c r="AU59" i="180"/>
  <c r="AT59" i="180"/>
  <c r="AS59" i="180"/>
  <c r="AR59" i="180"/>
  <c r="AQ59" i="180"/>
  <c r="AP59" i="180"/>
  <c r="AO59" i="180"/>
  <c r="AN59" i="180"/>
  <c r="AM59" i="180"/>
  <c r="C59" i="180"/>
  <c r="B59" i="180"/>
  <c r="AY58" i="180"/>
  <c r="AX58" i="180"/>
  <c r="AW58" i="180"/>
  <c r="C58" i="180"/>
  <c r="B58" i="180"/>
  <c r="AY57" i="180"/>
  <c r="AX57" i="180"/>
  <c r="AW57" i="180"/>
  <c r="AV57" i="180"/>
  <c r="AU57" i="180"/>
  <c r="AT57" i="180"/>
  <c r="AS57" i="180"/>
  <c r="AR57" i="180"/>
  <c r="AQ57" i="180"/>
  <c r="AP57" i="180"/>
  <c r="AO57" i="180"/>
  <c r="AN57" i="180"/>
  <c r="AM57" i="180"/>
  <c r="AL57" i="180"/>
  <c r="AK57" i="180"/>
  <c r="C57" i="180"/>
  <c r="B57" i="180"/>
  <c r="AY56" i="180"/>
  <c r="AX56" i="180"/>
  <c r="AW56" i="180"/>
  <c r="AV56" i="180"/>
  <c r="AU56" i="180"/>
  <c r="AT56" i="180"/>
  <c r="AS56" i="180"/>
  <c r="AR56" i="180"/>
  <c r="AQ56" i="180"/>
  <c r="AP56" i="180"/>
  <c r="AO56" i="180"/>
  <c r="AN56" i="180"/>
  <c r="AM56" i="180"/>
  <c r="AL56" i="180"/>
  <c r="AK56" i="180"/>
  <c r="C56" i="180"/>
  <c r="B56" i="180"/>
  <c r="AY55" i="180"/>
  <c r="AX55" i="180"/>
  <c r="AW55" i="180"/>
  <c r="AV55" i="180"/>
  <c r="AU55" i="180"/>
  <c r="AT55" i="180"/>
  <c r="AS55" i="180"/>
  <c r="AR55" i="180"/>
  <c r="AQ55" i="180"/>
  <c r="AP55" i="180"/>
  <c r="AO55" i="180"/>
  <c r="AN55" i="180"/>
  <c r="AM55" i="180"/>
  <c r="AL55" i="180"/>
  <c r="AK55" i="180"/>
  <c r="C55" i="180"/>
  <c r="B55" i="180"/>
  <c r="AY54" i="180"/>
  <c r="AX54" i="180"/>
  <c r="AW54" i="180"/>
  <c r="AV54" i="180"/>
  <c r="AU54" i="180"/>
  <c r="AT54" i="180"/>
  <c r="AS54" i="180"/>
  <c r="AR54" i="180"/>
  <c r="AQ54" i="180"/>
  <c r="AP54" i="180"/>
  <c r="AO54" i="180"/>
  <c r="AN54" i="180"/>
  <c r="AM54" i="180"/>
  <c r="AL54" i="180"/>
  <c r="AK54" i="180"/>
  <c r="C54" i="180"/>
  <c r="B54" i="180"/>
  <c r="AY53" i="180"/>
  <c r="AX53" i="180"/>
  <c r="AW53" i="180"/>
  <c r="AV53" i="180"/>
  <c r="AU53" i="180"/>
  <c r="AT53" i="180"/>
  <c r="AS53" i="180"/>
  <c r="AR53" i="180"/>
  <c r="AQ53" i="180"/>
  <c r="AP53" i="180"/>
  <c r="AO53" i="180"/>
  <c r="AN53" i="180"/>
  <c r="AM53" i="180"/>
  <c r="AL53" i="180"/>
  <c r="AK53" i="180"/>
  <c r="C53" i="180"/>
  <c r="B53" i="180"/>
  <c r="AY52" i="180"/>
  <c r="AX52" i="180"/>
  <c r="AW52" i="180"/>
  <c r="AV52" i="180"/>
  <c r="AU52" i="180"/>
  <c r="AT52" i="180"/>
  <c r="AS52" i="180"/>
  <c r="AR52" i="180"/>
  <c r="AQ52" i="180"/>
  <c r="AP52" i="180"/>
  <c r="AO52" i="180"/>
  <c r="AN52" i="180"/>
  <c r="AM52" i="180"/>
  <c r="AL52" i="180"/>
  <c r="AK52" i="180"/>
  <c r="C52" i="180"/>
  <c r="B52" i="180"/>
  <c r="AY51" i="180"/>
  <c r="AX51" i="180"/>
  <c r="AW51" i="180"/>
  <c r="AV51" i="180"/>
  <c r="AU51" i="180"/>
  <c r="AT51" i="180"/>
  <c r="AS51" i="180"/>
  <c r="AR51" i="180"/>
  <c r="AQ51" i="180"/>
  <c r="AP51" i="180"/>
  <c r="AO51" i="180"/>
  <c r="AN51" i="180"/>
  <c r="AM51" i="180"/>
  <c r="AL51" i="180"/>
  <c r="AK51" i="180"/>
  <c r="C51" i="180"/>
  <c r="B51" i="180"/>
  <c r="AY50" i="180"/>
  <c r="AX50" i="180"/>
  <c r="AW50" i="180"/>
  <c r="AV50" i="180"/>
  <c r="AU50" i="180"/>
  <c r="AT50" i="180"/>
  <c r="AS50" i="180"/>
  <c r="AR50" i="180"/>
  <c r="AQ50" i="180"/>
  <c r="AP50" i="180"/>
  <c r="AO50" i="180"/>
  <c r="AN50" i="180"/>
  <c r="AM50" i="180"/>
  <c r="AL50" i="180"/>
  <c r="AK50" i="180"/>
  <c r="C50" i="180"/>
  <c r="B50" i="180"/>
  <c r="AY49" i="180"/>
  <c r="AX49" i="180"/>
  <c r="AW49" i="180"/>
  <c r="AV49" i="180"/>
  <c r="AU49" i="180"/>
  <c r="AT49" i="180"/>
  <c r="AS49" i="180"/>
  <c r="AR49" i="180"/>
  <c r="AQ49" i="180"/>
  <c r="AP49" i="180"/>
  <c r="AO49" i="180"/>
  <c r="AN49" i="180"/>
  <c r="AM49" i="180"/>
  <c r="AL49" i="180"/>
  <c r="AK49" i="180"/>
  <c r="C49" i="180"/>
  <c r="B49" i="180"/>
  <c r="AY48" i="180"/>
  <c r="AX48" i="180"/>
  <c r="AW48" i="180"/>
  <c r="AV48" i="180"/>
  <c r="AU48" i="180"/>
  <c r="AT48" i="180"/>
  <c r="AS48" i="180"/>
  <c r="AR48" i="180"/>
  <c r="AQ48" i="180"/>
  <c r="AP48" i="180"/>
  <c r="AO48" i="180"/>
  <c r="AN48" i="180"/>
  <c r="AM48" i="180"/>
  <c r="AL48" i="180"/>
  <c r="AK48" i="180"/>
  <c r="C48" i="180"/>
  <c r="B48" i="180"/>
  <c r="AY47" i="180"/>
  <c r="AX47" i="180"/>
  <c r="AW47" i="180"/>
  <c r="AV47" i="180"/>
  <c r="AU47" i="180"/>
  <c r="AT47" i="180"/>
  <c r="AS47" i="180"/>
  <c r="AR47" i="180"/>
  <c r="C47" i="180"/>
  <c r="B47" i="180"/>
  <c r="AY46" i="180"/>
  <c r="AX46" i="180"/>
  <c r="AW46" i="180"/>
  <c r="AV46" i="180"/>
  <c r="AU46" i="180"/>
  <c r="AT46" i="180"/>
  <c r="AS46" i="180"/>
  <c r="AR46" i="180"/>
  <c r="AQ46" i="180"/>
  <c r="AP46" i="180"/>
  <c r="AO46" i="180"/>
  <c r="AN46" i="180"/>
  <c r="AM46" i="180"/>
  <c r="AL46" i="180"/>
  <c r="AK46" i="180"/>
  <c r="C46" i="180"/>
  <c r="B46" i="180"/>
  <c r="AY45" i="180"/>
  <c r="AX45" i="180"/>
  <c r="AW45" i="180"/>
  <c r="AV45" i="180"/>
  <c r="AU45" i="180"/>
  <c r="AT45" i="180"/>
  <c r="AS45" i="180"/>
  <c r="AR45" i="180"/>
  <c r="AQ45" i="180"/>
  <c r="AP45" i="180"/>
  <c r="AO45" i="180"/>
  <c r="AN45" i="180"/>
  <c r="AM45" i="180"/>
  <c r="AL45" i="180"/>
  <c r="AK45" i="180"/>
  <c r="C45" i="180"/>
  <c r="B45" i="180"/>
  <c r="AY44" i="180"/>
  <c r="AX44" i="180"/>
  <c r="AW44" i="180"/>
  <c r="AV44" i="180"/>
  <c r="AU44" i="180"/>
  <c r="AT44" i="180"/>
  <c r="AS44" i="180"/>
  <c r="C44" i="180"/>
  <c r="B44" i="180"/>
  <c r="AY43" i="180"/>
  <c r="AX43" i="180"/>
  <c r="AW43" i="180"/>
  <c r="AV43" i="180"/>
  <c r="AU43" i="180"/>
  <c r="AT43" i="180"/>
  <c r="AS43" i="180"/>
  <c r="AR43" i="180"/>
  <c r="AQ43" i="180"/>
  <c r="AP43" i="180"/>
  <c r="AO43" i="180"/>
  <c r="AN43" i="180"/>
  <c r="AM43" i="180"/>
  <c r="AL43" i="180"/>
  <c r="AK43" i="180"/>
  <c r="C43" i="180"/>
  <c r="B43" i="180"/>
  <c r="AY42" i="180"/>
  <c r="AX42" i="180"/>
  <c r="AW42" i="180"/>
  <c r="AV42" i="180"/>
  <c r="AU42" i="180"/>
  <c r="AT42" i="180"/>
  <c r="AS42" i="180"/>
  <c r="AR42" i="180"/>
  <c r="AQ42" i="180"/>
  <c r="AP42" i="180"/>
  <c r="AO42" i="180"/>
  <c r="AN42" i="180"/>
  <c r="AM42" i="180"/>
  <c r="AL42" i="180"/>
  <c r="AK42" i="180"/>
  <c r="C42" i="180"/>
  <c r="B42" i="180"/>
  <c r="AY41" i="180"/>
  <c r="AX41" i="180"/>
  <c r="AW41" i="180"/>
  <c r="AV41" i="180"/>
  <c r="AU41" i="180"/>
  <c r="AT41" i="180"/>
  <c r="AS41" i="180"/>
  <c r="AR41" i="180"/>
  <c r="AQ41" i="180"/>
  <c r="AP41" i="180"/>
  <c r="AO41" i="180"/>
  <c r="AN41" i="180"/>
  <c r="AM41" i="180"/>
  <c r="AL41" i="180"/>
  <c r="AK41" i="180"/>
  <c r="C41" i="180"/>
  <c r="B41" i="180"/>
  <c r="AY40" i="180"/>
  <c r="AX40" i="180"/>
  <c r="AW40" i="180"/>
  <c r="AV40" i="180"/>
  <c r="AU40" i="180"/>
  <c r="AT40" i="180"/>
  <c r="AS40" i="180"/>
  <c r="AR40" i="180"/>
  <c r="AQ40" i="180"/>
  <c r="AP40" i="180"/>
  <c r="AO40" i="180"/>
  <c r="AN40" i="180"/>
  <c r="AM40" i="180"/>
  <c r="AL40" i="180"/>
  <c r="AK40" i="180"/>
  <c r="AJ40" i="180"/>
  <c r="AI40" i="180"/>
  <c r="AH40" i="180"/>
  <c r="AG40" i="180"/>
  <c r="AF40" i="180"/>
  <c r="AE40" i="180"/>
  <c r="AD40" i="180"/>
  <c r="AC40" i="180"/>
  <c r="C40" i="180"/>
  <c r="B40" i="180"/>
  <c r="AY39" i="180"/>
  <c r="AX39" i="180"/>
  <c r="AW39" i="180"/>
  <c r="AV39" i="180"/>
  <c r="AU39" i="180"/>
  <c r="AT39" i="180"/>
  <c r="AS39" i="180"/>
  <c r="AR39" i="180"/>
  <c r="AQ39" i="180"/>
  <c r="AP39" i="180"/>
  <c r="AO39" i="180"/>
  <c r="AN39" i="180"/>
  <c r="AM39" i="180"/>
  <c r="AL39" i="180"/>
  <c r="AK39" i="180"/>
  <c r="AJ39" i="180"/>
  <c r="AI39" i="180"/>
  <c r="AH39" i="180"/>
  <c r="AG39" i="180"/>
  <c r="AF39" i="180"/>
  <c r="AE39" i="180"/>
  <c r="AD39" i="180"/>
  <c r="AC39" i="180"/>
  <c r="C39" i="180"/>
  <c r="B39" i="180"/>
  <c r="AY38" i="180"/>
  <c r="AX38" i="180"/>
  <c r="AW38" i="180"/>
  <c r="AV38" i="180"/>
  <c r="AU38" i="180"/>
  <c r="AT38" i="180"/>
  <c r="AS38" i="180"/>
  <c r="AR38" i="180"/>
  <c r="AQ38" i="180"/>
  <c r="AP38" i="180"/>
  <c r="AO38" i="180"/>
  <c r="AN38" i="180"/>
  <c r="AM38" i="180"/>
  <c r="AL38" i="180"/>
  <c r="AK38" i="180"/>
  <c r="AJ38" i="180"/>
  <c r="AI38" i="180"/>
  <c r="AH38" i="180"/>
  <c r="C38" i="180"/>
  <c r="B38" i="180"/>
  <c r="AY37" i="180"/>
  <c r="AX37" i="180"/>
  <c r="AW37" i="180"/>
  <c r="AV37" i="180"/>
  <c r="AU37" i="180"/>
  <c r="AT37" i="180"/>
  <c r="AS37" i="180"/>
  <c r="AR37" i="180"/>
  <c r="AQ37" i="180"/>
  <c r="AP37" i="180"/>
  <c r="AO37" i="180"/>
  <c r="AN37" i="180"/>
  <c r="AM37" i="180"/>
  <c r="AL37" i="180"/>
  <c r="AK37" i="180"/>
  <c r="AJ37" i="180"/>
  <c r="AI37" i="180"/>
  <c r="AH37" i="180"/>
  <c r="AG37" i="180"/>
  <c r="AF37" i="180"/>
  <c r="AE37" i="180"/>
  <c r="AD37" i="180"/>
  <c r="AC37" i="180"/>
  <c r="C37" i="180"/>
  <c r="B37" i="180"/>
  <c r="AY36" i="180"/>
  <c r="AX36" i="180"/>
  <c r="AW36" i="180"/>
  <c r="AV36" i="180"/>
  <c r="AU36" i="180"/>
  <c r="AT36" i="180"/>
  <c r="AS36" i="180"/>
  <c r="AR36" i="180"/>
  <c r="AQ36" i="180"/>
  <c r="AP36" i="180"/>
  <c r="AO36" i="180"/>
  <c r="AN36" i="180"/>
  <c r="AM36" i="180"/>
  <c r="AL36" i="180"/>
  <c r="AK36" i="180"/>
  <c r="AJ36" i="180"/>
  <c r="AI36" i="180"/>
  <c r="AH36" i="180"/>
  <c r="AG36" i="180"/>
  <c r="AF36" i="180"/>
  <c r="AE36" i="180"/>
  <c r="AD36" i="180"/>
  <c r="AC36" i="180"/>
  <c r="AB36" i="180"/>
  <c r="AA36" i="180"/>
  <c r="Z36" i="180"/>
  <c r="Y36" i="180"/>
  <c r="X36" i="180"/>
  <c r="T36" i="180"/>
  <c r="S36" i="180"/>
  <c r="C36" i="180"/>
  <c r="B36" i="180"/>
  <c r="AY35" i="180"/>
  <c r="AX35" i="180"/>
  <c r="AW35" i="180"/>
  <c r="AV35" i="180"/>
  <c r="AU35" i="180"/>
  <c r="AT35" i="180"/>
  <c r="C35" i="180"/>
  <c r="B35" i="180"/>
  <c r="AY34" i="180"/>
  <c r="AX34" i="180"/>
  <c r="AW34" i="180"/>
  <c r="AV34" i="180"/>
  <c r="AU34" i="180"/>
  <c r="AT34" i="180"/>
  <c r="AS34" i="180"/>
  <c r="AR34" i="180"/>
  <c r="AQ34" i="180"/>
  <c r="AP34" i="180"/>
  <c r="AO34" i="180"/>
  <c r="AN34" i="180"/>
  <c r="AM34" i="180"/>
  <c r="AL34" i="180"/>
  <c r="AK34" i="180"/>
  <c r="AJ34" i="180"/>
  <c r="AI34" i="180"/>
  <c r="AH34" i="180"/>
  <c r="AG34" i="180"/>
  <c r="AF34" i="180"/>
  <c r="AE34" i="180"/>
  <c r="AD34" i="180"/>
  <c r="AC34" i="180"/>
  <c r="AB34" i="180"/>
  <c r="AA34" i="180"/>
  <c r="Z34" i="180"/>
  <c r="Y34" i="180"/>
  <c r="X34" i="180"/>
  <c r="C34" i="180"/>
  <c r="B34" i="180"/>
  <c r="AY33" i="180"/>
  <c r="AX33" i="180"/>
  <c r="AW33" i="180"/>
  <c r="AV33" i="180"/>
  <c r="AU33" i="180"/>
  <c r="AT33" i="180"/>
  <c r="AS33" i="180"/>
  <c r="AR33" i="180"/>
  <c r="AQ33" i="180"/>
  <c r="AP33" i="180"/>
  <c r="AO33" i="180"/>
  <c r="AN33" i="180"/>
  <c r="AM33" i="180"/>
  <c r="AL33" i="180"/>
  <c r="AK33" i="180"/>
  <c r="AJ33" i="180"/>
  <c r="AI33" i="180"/>
  <c r="AH33" i="180"/>
  <c r="C33" i="180"/>
  <c r="B33" i="180"/>
  <c r="AY32" i="180"/>
  <c r="AX32" i="180"/>
  <c r="AW32" i="180"/>
  <c r="AV32" i="180"/>
  <c r="AU32" i="180"/>
  <c r="AT32" i="180"/>
  <c r="AS32" i="180"/>
  <c r="AR32" i="180"/>
  <c r="AQ32" i="180"/>
  <c r="AP32" i="180"/>
  <c r="AO32" i="180"/>
  <c r="AN32" i="180"/>
  <c r="AM32" i="180"/>
  <c r="AL32" i="180"/>
  <c r="AK32" i="180"/>
  <c r="AJ32" i="180"/>
  <c r="AI32" i="180"/>
  <c r="AH32" i="180"/>
  <c r="AG32" i="180"/>
  <c r="AF32" i="180"/>
  <c r="AE32" i="180"/>
  <c r="AD32" i="180"/>
  <c r="AC32" i="180"/>
  <c r="AB32" i="180"/>
  <c r="AA32" i="180"/>
  <c r="Z32" i="180"/>
  <c r="Y32" i="180"/>
  <c r="X32" i="180"/>
  <c r="W32" i="180"/>
  <c r="V32" i="180"/>
  <c r="U32" i="180"/>
  <c r="T32" i="180"/>
  <c r="S32" i="180"/>
  <c r="R32" i="180"/>
  <c r="Q32" i="180"/>
  <c r="P32" i="180"/>
  <c r="O32" i="180"/>
  <c r="N32" i="180"/>
  <c r="M32" i="180"/>
  <c r="L32" i="180"/>
  <c r="K32" i="180"/>
  <c r="J32" i="180"/>
  <c r="I32" i="180"/>
  <c r="H32" i="180"/>
  <c r="G32" i="180"/>
  <c r="F32" i="180"/>
  <c r="E32" i="180"/>
  <c r="D32" i="180"/>
  <c r="C32" i="180"/>
  <c r="B32" i="180"/>
  <c r="AY31" i="180"/>
  <c r="AX31" i="180"/>
  <c r="AW31" i="180"/>
  <c r="AV31" i="180"/>
  <c r="C31" i="180"/>
  <c r="B31" i="180"/>
  <c r="AY30" i="180"/>
  <c r="AX30" i="180"/>
  <c r="AW30" i="180"/>
  <c r="AV30" i="180"/>
  <c r="C30" i="180"/>
  <c r="B30" i="180"/>
  <c r="AY29" i="180"/>
  <c r="AX29" i="180"/>
  <c r="AW29" i="180"/>
  <c r="AV29" i="180"/>
  <c r="AU29" i="180"/>
  <c r="AT29" i="180"/>
  <c r="AS29" i="180"/>
  <c r="AR29" i="180"/>
  <c r="AQ29" i="180"/>
  <c r="AP29" i="180"/>
  <c r="AO29" i="180"/>
  <c r="AN29" i="180"/>
  <c r="AM29" i="180"/>
  <c r="AL29" i="180"/>
  <c r="AK29" i="180"/>
  <c r="AJ29" i="180"/>
  <c r="AI29" i="180"/>
  <c r="AH29" i="180"/>
  <c r="AG29" i="180"/>
  <c r="AF29" i="180"/>
  <c r="AE29" i="180"/>
  <c r="AD29" i="180"/>
  <c r="AC29" i="180"/>
  <c r="AB29" i="180"/>
  <c r="AA29" i="180"/>
  <c r="Z29" i="180"/>
  <c r="Y29" i="180"/>
  <c r="X29" i="180"/>
  <c r="W29" i="180"/>
  <c r="V29" i="180"/>
  <c r="U29" i="180"/>
  <c r="T29" i="180"/>
  <c r="S29" i="180"/>
  <c r="R29" i="180"/>
  <c r="Q29" i="180"/>
  <c r="P29" i="180"/>
  <c r="O29" i="180"/>
  <c r="N29" i="180"/>
  <c r="M29" i="180"/>
  <c r="L29" i="180"/>
  <c r="K29" i="180"/>
  <c r="J29" i="180"/>
  <c r="I29" i="180"/>
  <c r="H29" i="180"/>
  <c r="G29" i="180"/>
  <c r="F29" i="180"/>
  <c r="E29" i="180"/>
  <c r="D29" i="180"/>
  <c r="C29" i="180"/>
  <c r="B29" i="180"/>
  <c r="AY28" i="180"/>
  <c r="AX28" i="180"/>
  <c r="AW28" i="180"/>
  <c r="AV28" i="180"/>
  <c r="AU28" i="180"/>
  <c r="AT28" i="180"/>
  <c r="AS28" i="180"/>
  <c r="AR28" i="180"/>
  <c r="AQ28" i="180"/>
  <c r="AP28" i="180"/>
  <c r="AO28" i="180"/>
  <c r="AN28" i="180"/>
  <c r="AM28" i="180"/>
  <c r="AL28" i="180"/>
  <c r="AK28" i="180"/>
  <c r="AJ28" i="180"/>
  <c r="AI28" i="180"/>
  <c r="AH28" i="180"/>
  <c r="AG28" i="180"/>
  <c r="AF28" i="180"/>
  <c r="AE28" i="180"/>
  <c r="AD28" i="180"/>
  <c r="AC28" i="180"/>
  <c r="AB28" i="180"/>
  <c r="AA28" i="180"/>
  <c r="Z28" i="180"/>
  <c r="Y28" i="180"/>
  <c r="X28" i="180"/>
  <c r="W28" i="180"/>
  <c r="V28" i="180"/>
  <c r="U28" i="180"/>
  <c r="T28" i="180"/>
  <c r="S28" i="180"/>
  <c r="R28" i="180"/>
  <c r="Q28" i="180"/>
  <c r="P28" i="180"/>
  <c r="O28" i="180"/>
  <c r="N28" i="180"/>
  <c r="M28" i="180"/>
  <c r="L28" i="180"/>
  <c r="K28" i="180"/>
  <c r="J28" i="180"/>
  <c r="I28" i="180"/>
  <c r="H28" i="180"/>
  <c r="G28" i="180"/>
  <c r="F28" i="180"/>
  <c r="E28" i="180"/>
  <c r="D28" i="180"/>
  <c r="C28" i="180"/>
  <c r="B28" i="180"/>
  <c r="AY27" i="180"/>
  <c r="AX27" i="180"/>
  <c r="AW27" i="180"/>
  <c r="AV27" i="180"/>
  <c r="AU27" i="180"/>
  <c r="AT27" i="180"/>
  <c r="AS27" i="180"/>
  <c r="AR27" i="180"/>
  <c r="AQ27" i="180"/>
  <c r="AP27" i="180"/>
  <c r="AO27" i="180"/>
  <c r="AN27" i="180"/>
  <c r="AM27" i="180"/>
  <c r="AL27" i="180"/>
  <c r="AK27" i="180"/>
  <c r="AJ27" i="180"/>
  <c r="AJ84" i="180" s="1"/>
  <c r="AI27" i="180"/>
  <c r="AI84" i="180" s="1"/>
  <c r="AH27" i="180"/>
  <c r="AH84" i="180" s="1"/>
  <c r="AG27" i="180"/>
  <c r="AG84" i="180" s="1"/>
  <c r="AF27" i="180"/>
  <c r="AF84" i="180" s="1"/>
  <c r="AE27" i="180"/>
  <c r="AE84" i="180" s="1"/>
  <c r="AD27" i="180"/>
  <c r="AD84" i="180" s="1"/>
  <c r="AC27" i="180"/>
  <c r="AC84" i="180" s="1"/>
  <c r="AB27" i="180"/>
  <c r="AB84" i="180" s="1"/>
  <c r="AA27" i="180"/>
  <c r="AA84" i="180" s="1"/>
  <c r="Z27" i="180"/>
  <c r="Z84" i="180" s="1"/>
  <c r="Y27" i="180"/>
  <c r="Y84" i="180" s="1"/>
  <c r="X27" i="180"/>
  <c r="X84" i="180" s="1"/>
  <c r="W27" i="180"/>
  <c r="W84" i="180" s="1"/>
  <c r="V27" i="180"/>
  <c r="V84" i="180" s="1"/>
  <c r="U27" i="180"/>
  <c r="U84" i="180" s="1"/>
  <c r="T27" i="180"/>
  <c r="T84" i="180" s="1"/>
  <c r="S27" i="180"/>
  <c r="S84" i="180" s="1"/>
  <c r="R27" i="180"/>
  <c r="R84" i="180" s="1"/>
  <c r="Q27" i="180"/>
  <c r="Q84" i="180" s="1"/>
  <c r="P27" i="180"/>
  <c r="P84" i="180" s="1"/>
  <c r="O27" i="180"/>
  <c r="O84" i="180" s="1"/>
  <c r="N27" i="180"/>
  <c r="N84" i="180" s="1"/>
  <c r="M27" i="180"/>
  <c r="M84" i="180" s="1"/>
  <c r="L27" i="180"/>
  <c r="L84" i="180" s="1"/>
  <c r="K27" i="180"/>
  <c r="K84" i="180" s="1"/>
  <c r="J27" i="180"/>
  <c r="J84" i="180" s="1"/>
  <c r="I27" i="180"/>
  <c r="I84" i="180" s="1"/>
  <c r="H27" i="180"/>
  <c r="H84" i="180" s="1"/>
  <c r="G27" i="180"/>
  <c r="G84" i="180" s="1"/>
  <c r="F27" i="180"/>
  <c r="F84" i="180" s="1"/>
  <c r="E27" i="180"/>
  <c r="E84" i="180" s="1"/>
  <c r="D27" i="180"/>
  <c r="D84" i="180" s="1"/>
  <c r="C27" i="180"/>
  <c r="B27" i="180"/>
  <c r="AY25" i="180"/>
  <c r="AX25" i="180"/>
  <c r="AW25" i="180"/>
  <c r="AV25" i="180"/>
  <c r="AU25" i="180"/>
  <c r="AT25" i="180"/>
  <c r="AS25" i="180"/>
  <c r="AR25" i="180"/>
  <c r="AQ25" i="180"/>
  <c r="AP25" i="180"/>
  <c r="AO25" i="180"/>
  <c r="AN25" i="180"/>
  <c r="AM25" i="180"/>
  <c r="AL25" i="180"/>
  <c r="AK25" i="180"/>
  <c r="E25" i="180"/>
  <c r="F25" i="180" s="1"/>
  <c r="AY24" i="180"/>
  <c r="AX24" i="180"/>
  <c r="AW24" i="180"/>
  <c r="AY23" i="180"/>
  <c r="AX23" i="180"/>
  <c r="AW23" i="180"/>
  <c r="AV23" i="180"/>
  <c r="AU23" i="180"/>
  <c r="AT23" i="180"/>
  <c r="AS23" i="180"/>
  <c r="AR23" i="180"/>
  <c r="AQ23" i="180"/>
  <c r="AP23" i="180"/>
  <c r="AO23" i="180"/>
  <c r="AN23" i="180"/>
  <c r="AM23" i="180"/>
  <c r="AL23" i="180"/>
  <c r="AK23" i="180"/>
  <c r="AJ23" i="180"/>
  <c r="AI23" i="180"/>
  <c r="AH23" i="180"/>
  <c r="AG23" i="180"/>
  <c r="AF23" i="180"/>
  <c r="AE23" i="180"/>
  <c r="AD23" i="180"/>
  <c r="AC23" i="180"/>
  <c r="AB23" i="180"/>
  <c r="AA23" i="180"/>
  <c r="Z23" i="180"/>
  <c r="Y23" i="180"/>
  <c r="X23" i="180"/>
  <c r="W23" i="180"/>
  <c r="V23" i="180"/>
  <c r="U23" i="180"/>
  <c r="T23" i="180"/>
  <c r="S23" i="180"/>
  <c r="R23" i="180"/>
  <c r="Q23" i="180"/>
  <c r="P23" i="180"/>
  <c r="O23" i="180"/>
  <c r="N23" i="180"/>
  <c r="M23" i="180"/>
  <c r="L23" i="180"/>
  <c r="K23" i="180"/>
  <c r="J23" i="180"/>
  <c r="I23" i="180"/>
  <c r="H23" i="180"/>
  <c r="G23" i="180"/>
  <c r="F23" i="180"/>
  <c r="E23" i="180"/>
  <c r="D23" i="180"/>
  <c r="AY22" i="180"/>
  <c r="AX22" i="180"/>
  <c r="AW22" i="180"/>
  <c r="AV22" i="180"/>
  <c r="AU22" i="180"/>
  <c r="AT22" i="180"/>
  <c r="AS22" i="180"/>
  <c r="AR22" i="180"/>
  <c r="AQ22" i="180"/>
  <c r="AP22" i="180"/>
  <c r="AO22" i="180"/>
  <c r="AN22" i="180"/>
  <c r="AM22" i="180"/>
  <c r="AL22" i="180"/>
  <c r="AK22" i="180"/>
  <c r="AJ22" i="180"/>
  <c r="AI22" i="180"/>
  <c r="AH22" i="180"/>
  <c r="AG22" i="180"/>
  <c r="AF22" i="180"/>
  <c r="AE22" i="180"/>
  <c r="AD22" i="180"/>
  <c r="AC22" i="180"/>
  <c r="AB22" i="180"/>
  <c r="AA22" i="180"/>
  <c r="Z22" i="180"/>
  <c r="Y22" i="180"/>
  <c r="X22" i="180"/>
  <c r="W22" i="180"/>
  <c r="V22" i="180"/>
  <c r="U22" i="180"/>
  <c r="T22" i="180"/>
  <c r="S22" i="180"/>
  <c r="R22" i="180"/>
  <c r="Q22" i="180"/>
  <c r="P22" i="180"/>
  <c r="O22" i="180"/>
  <c r="N22" i="180"/>
  <c r="M22" i="180"/>
  <c r="L22" i="180"/>
  <c r="K22" i="180"/>
  <c r="J22" i="180"/>
  <c r="I22" i="180"/>
  <c r="H22" i="180"/>
  <c r="G22" i="180"/>
  <c r="F22" i="180"/>
  <c r="E22" i="180"/>
  <c r="D22" i="180"/>
  <c r="AY21" i="180"/>
  <c r="AX21" i="180"/>
  <c r="AW21" i="180"/>
  <c r="AV21" i="180"/>
  <c r="AU21" i="180"/>
  <c r="AY20" i="180"/>
  <c r="AX20" i="180"/>
  <c r="AW20" i="180"/>
  <c r="AV20" i="180"/>
  <c r="AY19" i="180"/>
  <c r="AX19" i="180"/>
  <c r="AW19" i="180"/>
  <c r="AV19" i="180"/>
  <c r="AU19" i="180"/>
  <c r="AT19" i="180"/>
  <c r="AS19" i="180"/>
  <c r="AR19" i="180"/>
  <c r="AQ19" i="180"/>
  <c r="AP19" i="180"/>
  <c r="AO19" i="180"/>
  <c r="AN19" i="180"/>
  <c r="AM19" i="180"/>
  <c r="AL19" i="180"/>
  <c r="AK19" i="180"/>
  <c r="AY18" i="180"/>
  <c r="AX18" i="180"/>
  <c r="AW18" i="180"/>
  <c r="AV18" i="180"/>
  <c r="AU18" i="180"/>
  <c r="AT18" i="180"/>
  <c r="AS18" i="180"/>
  <c r="AR18" i="180"/>
  <c r="AQ18" i="180"/>
  <c r="AP18" i="180"/>
  <c r="AO18" i="180"/>
  <c r="AN18" i="180"/>
  <c r="AM18" i="180"/>
  <c r="AL18" i="180"/>
  <c r="AY17" i="180"/>
  <c r="AX17" i="180"/>
  <c r="AW17" i="180"/>
  <c r="AV17" i="180"/>
  <c r="AU17" i="180"/>
  <c r="AT17" i="180"/>
  <c r="AS17" i="180"/>
  <c r="AR17" i="180"/>
  <c r="AQ17" i="180"/>
  <c r="AP17" i="180"/>
  <c r="AO17" i="180"/>
  <c r="AN17" i="180"/>
  <c r="AM17" i="180"/>
  <c r="AL17" i="180"/>
  <c r="AK17" i="180"/>
  <c r="AJ17" i="180"/>
  <c r="AI17" i="180"/>
  <c r="AH17" i="180"/>
  <c r="AG17" i="180"/>
  <c r="AF17" i="180"/>
  <c r="AE17" i="180"/>
  <c r="AD17" i="180"/>
  <c r="AC17" i="180"/>
  <c r="AB17" i="180"/>
  <c r="AA17" i="180"/>
  <c r="Z17" i="180"/>
  <c r="Y17" i="180"/>
  <c r="X17" i="180"/>
  <c r="W17" i="180"/>
  <c r="V17" i="180"/>
  <c r="U17" i="180"/>
  <c r="T17" i="180"/>
  <c r="S17" i="180"/>
  <c r="R17" i="180"/>
  <c r="Q17" i="180"/>
  <c r="P17" i="180"/>
  <c r="O17" i="180"/>
  <c r="N17" i="180"/>
  <c r="M17" i="180"/>
  <c r="L17" i="180"/>
  <c r="K17" i="180"/>
  <c r="J17" i="180"/>
  <c r="I17" i="180"/>
  <c r="H17" i="180"/>
  <c r="G17" i="180"/>
  <c r="F17" i="180"/>
  <c r="E17" i="180"/>
  <c r="D17" i="180"/>
  <c r="BI16" i="180"/>
  <c r="BH16" i="180"/>
  <c r="BG16" i="180"/>
  <c r="BF16" i="180"/>
  <c r="BE16" i="180"/>
  <c r="BD16" i="180"/>
  <c r="BC16" i="180"/>
  <c r="BA16" i="180"/>
  <c r="AZ16" i="180"/>
  <c r="AY16" i="180"/>
  <c r="AX16" i="180"/>
  <c r="AW16" i="180"/>
  <c r="AV16" i="180"/>
  <c r="AU16" i="180"/>
  <c r="AT16" i="180"/>
  <c r="AS16" i="180"/>
  <c r="AR16" i="180"/>
  <c r="AQ16" i="180"/>
  <c r="AP16" i="180"/>
  <c r="AO16" i="180"/>
  <c r="AN16" i="180"/>
  <c r="AM16" i="180"/>
  <c r="AL16" i="180"/>
  <c r="AK16" i="180"/>
  <c r="AJ16" i="180"/>
  <c r="AI16" i="180"/>
  <c r="AH16" i="180"/>
  <c r="AG16" i="180"/>
  <c r="AF16" i="180"/>
  <c r="AE16" i="180"/>
  <c r="AD16" i="180"/>
  <c r="AC16" i="180"/>
  <c r="AB16" i="180"/>
  <c r="AA16" i="180"/>
  <c r="Z16" i="180"/>
  <c r="Y16" i="180"/>
  <c r="X16" i="180"/>
  <c r="W16" i="180"/>
  <c r="V16" i="180"/>
  <c r="U16" i="180"/>
  <c r="T16" i="180"/>
  <c r="S16" i="180"/>
  <c r="R16" i="180"/>
  <c r="Q16" i="180"/>
  <c r="P16" i="180"/>
  <c r="O16" i="180"/>
  <c r="N16" i="180"/>
  <c r="M16" i="180"/>
  <c r="L16" i="180"/>
  <c r="K16" i="180"/>
  <c r="J16" i="180"/>
  <c r="I16" i="180"/>
  <c r="H16" i="180"/>
  <c r="G16" i="180"/>
  <c r="F16" i="180"/>
  <c r="E16" i="180"/>
  <c r="D16" i="180"/>
  <c r="AU12" i="180"/>
  <c r="AT12" i="180"/>
  <c r="AS12" i="180"/>
  <c r="AR12" i="180"/>
  <c r="AQ12" i="180"/>
  <c r="AP12" i="180"/>
  <c r="AO12" i="180"/>
  <c r="AN12" i="180"/>
  <c r="AM12" i="180"/>
  <c r="AL12" i="180"/>
  <c r="AK12" i="180"/>
  <c r="AU11" i="180"/>
  <c r="H11" i="180"/>
  <c r="G11" i="180"/>
  <c r="F11" i="180"/>
  <c r="E11" i="180"/>
  <c r="D11" i="180"/>
  <c r="AU10" i="180"/>
  <c r="S95" i="180" l="1"/>
  <c r="BD84" i="180"/>
  <c r="DO32" i="8"/>
  <c r="BE14" i="180"/>
  <c r="BI85" i="180"/>
  <c r="BA84" i="180"/>
  <c r="BC84" i="180"/>
  <c r="BH95" i="180"/>
  <c r="BF14" i="180"/>
  <c r="BE26" i="180"/>
  <c r="AR14" i="180"/>
  <c r="AV14" i="180"/>
  <c r="E26" i="180"/>
  <c r="U26" i="180"/>
  <c r="Y26" i="180"/>
  <c r="AC26" i="180"/>
  <c r="AG26" i="180"/>
  <c r="AL14" i="180"/>
  <c r="BB85" i="180"/>
  <c r="BH84" i="180"/>
  <c r="R26" i="180"/>
  <c r="V26" i="180"/>
  <c r="Z26" i="180"/>
  <c r="AD26" i="180"/>
  <c r="AH26" i="180"/>
  <c r="AP14" i="180"/>
  <c r="AT14" i="180"/>
  <c r="AX14" i="180"/>
  <c r="BB95" i="180"/>
  <c r="BD85" i="180"/>
  <c r="BB84" i="180"/>
  <c r="F13" i="181"/>
  <c r="BF26" i="180"/>
  <c r="O95" i="180"/>
  <c r="AU13" i="180"/>
  <c r="AK84" i="180"/>
  <c r="AO84" i="180"/>
  <c r="AS84" i="180"/>
  <c r="AW84" i="180"/>
  <c r="P95" i="180"/>
  <c r="BE85" i="180"/>
  <c r="BA85" i="180"/>
  <c r="BG85" i="180"/>
  <c r="BC85" i="180"/>
  <c r="BG84" i="180"/>
  <c r="BI84" i="180"/>
  <c r="BE84" i="180"/>
  <c r="BA95" i="180"/>
  <c r="AN14" i="180"/>
  <c r="BH14" i="180"/>
  <c r="BD14" i="180"/>
  <c r="AZ26" i="180"/>
  <c r="AZ84" i="180"/>
  <c r="BF84" i="180"/>
  <c r="BH85" i="180"/>
  <c r="AZ85" i="180"/>
  <c r="BF85" i="180"/>
  <c r="N95" i="180"/>
  <c r="AO26" i="180"/>
  <c r="AO14" i="180"/>
  <c r="AS26" i="180"/>
  <c r="AS14" i="180"/>
  <c r="AW26" i="180"/>
  <c r="AW14" i="180"/>
  <c r="AU85" i="180"/>
  <c r="AU95" i="180"/>
  <c r="AM85" i="180"/>
  <c r="S26" i="180"/>
  <c r="AE26" i="180"/>
  <c r="AM14" i="180"/>
  <c r="AM84" i="180"/>
  <c r="AQ84" i="180"/>
  <c r="AY84" i="180"/>
  <c r="AN85" i="180"/>
  <c r="AR85" i="180"/>
  <c r="AV85" i="180"/>
  <c r="AV95" i="180"/>
  <c r="R33" i="181"/>
  <c r="AQ85" i="180"/>
  <c r="AY85" i="180"/>
  <c r="W26" i="180"/>
  <c r="AA26" i="180"/>
  <c r="AI26" i="180"/>
  <c r="AQ14" i="180"/>
  <c r="AY14" i="180"/>
  <c r="AU84" i="180"/>
  <c r="D26" i="180"/>
  <c r="T26" i="180"/>
  <c r="X26" i="180"/>
  <c r="AB26" i="180"/>
  <c r="AF26" i="180"/>
  <c r="AJ26" i="180"/>
  <c r="AN26" i="180"/>
  <c r="AR26" i="180"/>
  <c r="AV26" i="180"/>
  <c r="AN84" i="180"/>
  <c r="AR84" i="180"/>
  <c r="AV84" i="180"/>
  <c r="AK85" i="180"/>
  <c r="AO85" i="180"/>
  <c r="AS85" i="180"/>
  <c r="AW85" i="180"/>
  <c r="M95" i="180"/>
  <c r="Q95" i="180"/>
  <c r="U95" i="180"/>
  <c r="R49" i="181"/>
  <c r="R34" i="181"/>
  <c r="R48" i="181"/>
  <c r="F26" i="180"/>
  <c r="AL85" i="180"/>
  <c r="AP85" i="180"/>
  <c r="AT85" i="180"/>
  <c r="AX85" i="180"/>
  <c r="AU26" i="180"/>
  <c r="AX26" i="180"/>
  <c r="AL26" i="180"/>
  <c r="AP26" i="180"/>
  <c r="AT26" i="180"/>
  <c r="AX84" i="180"/>
  <c r="AL84" i="180"/>
  <c r="AP84" i="180"/>
  <c r="AT84" i="180"/>
  <c r="I95" i="180"/>
  <c r="BI26" i="180"/>
  <c r="BA26" i="180"/>
  <c r="BG26" i="180"/>
  <c r="BC14" i="180"/>
  <c r="BB14" i="180"/>
  <c r="BA14" i="180"/>
  <c r="BG14" i="180"/>
  <c r="BC26" i="180"/>
  <c r="BI14" i="180"/>
  <c r="BB26" i="180"/>
  <c r="G25" i="180"/>
  <c r="AM26" i="180"/>
  <c r="AQ26" i="180"/>
  <c r="AY26" i="180"/>
  <c r="BD26" i="180"/>
  <c r="BH26" i="180"/>
  <c r="BL31" i="8"/>
  <c r="BL28" i="8"/>
  <c r="BI94" i="187" s="1"/>
  <c r="BI95" i="187" s="1"/>
  <c r="BL26" i="8"/>
  <c r="BL25" i="8"/>
  <c r="BL24" i="8"/>
  <c r="BL20" i="8"/>
  <c r="BL21" i="8" s="1"/>
  <c r="BL13" i="8"/>
  <c r="BO14" i="118"/>
  <c r="BO12" i="118"/>
  <c r="BO9" i="118"/>
  <c r="BO8" i="118"/>
  <c r="BO7" i="118"/>
  <c r="BO6" i="118"/>
  <c r="BO5" i="118"/>
  <c r="BM6" i="9"/>
  <c r="BM7" i="9"/>
  <c r="BI99" i="180" l="1"/>
  <c r="BI100" i="180" s="1"/>
  <c r="BI99" i="187"/>
  <c r="BI100" i="187" s="1"/>
  <c r="BO10" i="118"/>
  <c r="BO11" i="118" s="1"/>
  <c r="BL29" i="8"/>
  <c r="BI94" i="180"/>
  <c r="BI95" i="180" s="1"/>
  <c r="H25" i="180"/>
  <c r="G26" i="180"/>
  <c r="BM16" i="2"/>
  <c r="BM15" i="2"/>
  <c r="BM14" i="2"/>
  <c r="BM13" i="2"/>
  <c r="BM10" i="2"/>
  <c r="BM9" i="2"/>
  <c r="BM8" i="2"/>
  <c r="BM7" i="2"/>
  <c r="BM6" i="2"/>
  <c r="BM5" i="2"/>
  <c r="BI12" i="180" l="1"/>
  <c r="BI12" i="187"/>
  <c r="BI10" i="180"/>
  <c r="BI10" i="187"/>
  <c r="BI11" i="180"/>
  <c r="BI11" i="187"/>
  <c r="BL32" i="8"/>
  <c r="I25" i="180"/>
  <c r="H26" i="180"/>
  <c r="BM20" i="2"/>
  <c r="BM19" i="2"/>
  <c r="BM11" i="2"/>
  <c r="BM12" i="2" s="1"/>
  <c r="BI13" i="187" l="1"/>
  <c r="BI13" i="180"/>
  <c r="J25" i="180"/>
  <c r="I26" i="180"/>
  <c r="BM21" i="2"/>
  <c r="K25" i="180" l="1"/>
  <c r="J26" i="180"/>
  <c r="K26" i="180" l="1"/>
  <c r="L25" i="180"/>
  <c r="M25" i="180" l="1"/>
  <c r="L26" i="180"/>
  <c r="M26" i="180" l="1"/>
  <c r="N25" i="180"/>
  <c r="O25" i="180" l="1"/>
  <c r="N26" i="180"/>
  <c r="P25" i="180" l="1"/>
  <c r="O26" i="180"/>
  <c r="P26" i="180" l="1"/>
  <c r="Q25" i="180"/>
  <c r="Q26" i="180" s="1"/>
  <c r="BM54" i="1" l="1"/>
  <c r="DN15" i="8" l="1"/>
  <c r="EV40" i="8"/>
  <c r="DN18" i="8"/>
  <c r="DN28" i="8"/>
  <c r="DU38" i="8"/>
  <c r="DM55" i="8" l="1"/>
  <c r="DM31" i="8"/>
  <c r="DM28" i="8"/>
  <c r="DM27" i="8"/>
  <c r="DM26" i="8"/>
  <c r="DM25" i="8"/>
  <c r="DM24" i="8"/>
  <c r="DM18" i="8"/>
  <c r="DM17" i="8"/>
  <c r="DM15" i="8"/>
  <c r="DM14" i="8"/>
  <c r="DM13" i="8"/>
  <c r="DM10" i="8"/>
  <c r="DM9" i="8"/>
  <c r="DM8" i="8"/>
  <c r="DM7" i="8"/>
  <c r="DM6" i="8"/>
  <c r="DM5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DM11" i="8" l="1"/>
  <c r="DM32" i="8" s="1"/>
  <c r="DM21" i="8"/>
  <c r="DM22" i="8" s="1"/>
  <c r="DM12" i="8" l="1"/>
  <c r="BB5" i="9" l="1"/>
  <c r="BL7" i="9"/>
  <c r="BH99" i="187" s="1"/>
  <c r="BH100" i="187" s="1"/>
  <c r="BL6" i="9"/>
  <c r="BK31" i="8"/>
  <c r="BK26" i="8"/>
  <c r="BK25" i="8"/>
  <c r="BK24" i="8"/>
  <c r="BK20" i="8"/>
  <c r="BK21" i="8" s="1"/>
  <c r="BK13" i="8"/>
  <c r="BN14" i="118"/>
  <c r="BN12" i="118"/>
  <c r="BN9" i="118"/>
  <c r="BN8" i="118"/>
  <c r="BN7" i="118"/>
  <c r="BN6" i="118"/>
  <c r="BN5" i="118"/>
  <c r="BA14" i="2"/>
  <c r="AW10" i="187" s="1"/>
  <c r="BB14" i="2"/>
  <c r="AX10" i="187" s="1"/>
  <c r="BC14" i="2"/>
  <c r="AY10" i="187" s="1"/>
  <c r="BD14" i="2"/>
  <c r="AZ10" i="187" s="1"/>
  <c r="BE14" i="2"/>
  <c r="BA10" i="187" s="1"/>
  <c r="BF14" i="2"/>
  <c r="BB10" i="187" s="1"/>
  <c r="BG14" i="2"/>
  <c r="BC10" i="187" s="1"/>
  <c r="BH14" i="2"/>
  <c r="BD10" i="187" s="1"/>
  <c r="BI14" i="2"/>
  <c r="BE10" i="187" s="1"/>
  <c r="BJ14" i="2"/>
  <c r="BF10" i="187" s="1"/>
  <c r="BK14" i="2"/>
  <c r="BG10" i="187" s="1"/>
  <c r="BL14" i="2"/>
  <c r="BA15" i="2"/>
  <c r="AW11" i="187" s="1"/>
  <c r="BB15" i="2"/>
  <c r="AX11" i="187" s="1"/>
  <c r="BC15" i="2"/>
  <c r="AY11" i="187" s="1"/>
  <c r="BD15" i="2"/>
  <c r="AZ11" i="187" s="1"/>
  <c r="BE15" i="2"/>
  <c r="BA11" i="187" s="1"/>
  <c r="BF15" i="2"/>
  <c r="BB11" i="187" s="1"/>
  <c r="BG15" i="2"/>
  <c r="BC11" i="187" s="1"/>
  <c r="BH15" i="2"/>
  <c r="BD11" i="187" s="1"/>
  <c r="BI15" i="2"/>
  <c r="BE11" i="187" s="1"/>
  <c r="BJ15" i="2"/>
  <c r="BF11" i="187" s="1"/>
  <c r="BK15" i="2"/>
  <c r="BG11" i="187" s="1"/>
  <c r="BL15" i="2"/>
  <c r="BH11" i="187" s="1"/>
  <c r="BA16" i="2"/>
  <c r="AW12" i="187" s="1"/>
  <c r="BB16" i="2"/>
  <c r="AX12" i="187" s="1"/>
  <c r="BC16" i="2"/>
  <c r="AY12" i="187" s="1"/>
  <c r="BD16" i="2"/>
  <c r="AZ12" i="187" s="1"/>
  <c r="BE16" i="2"/>
  <c r="BA12" i="187" s="1"/>
  <c r="BF16" i="2"/>
  <c r="BB12" i="187" s="1"/>
  <c r="BG16" i="2"/>
  <c r="BC12" i="187" s="1"/>
  <c r="BH16" i="2"/>
  <c r="BD12" i="187" s="1"/>
  <c r="BI16" i="2"/>
  <c r="BE12" i="187" s="1"/>
  <c r="BJ16" i="2"/>
  <c r="BF12" i="187" s="1"/>
  <c r="BK16" i="2"/>
  <c r="BG12" i="187" s="1"/>
  <c r="BL16" i="2"/>
  <c r="BH12" i="187" s="1"/>
  <c r="AZ14" i="2"/>
  <c r="AV10" i="187" s="1"/>
  <c r="AZ15" i="2"/>
  <c r="AV11" i="187" s="1"/>
  <c r="AZ16" i="2"/>
  <c r="AV12" i="187" s="1"/>
  <c r="BL13" i="2"/>
  <c r="BL10" i="2"/>
  <c r="BL9" i="2"/>
  <c r="BL8" i="2"/>
  <c r="BL7" i="2"/>
  <c r="BL6" i="2"/>
  <c r="BL5" i="2"/>
  <c r="AV13" i="187" l="1"/>
  <c r="BE13" i="187"/>
  <c r="BA13" i="187"/>
  <c r="AW13" i="187"/>
  <c r="BH10" i="180"/>
  <c r="BH10" i="187"/>
  <c r="BH13" i="187" s="1"/>
  <c r="BD13" i="187"/>
  <c r="AZ13" i="187"/>
  <c r="BG13" i="187"/>
  <c r="BC13" i="187"/>
  <c r="AY13" i="187"/>
  <c r="BF13" i="187"/>
  <c r="BB13" i="187"/>
  <c r="AX13" i="187"/>
  <c r="AV11" i="180"/>
  <c r="BB12" i="180"/>
  <c r="BF11" i="180"/>
  <c r="AX11" i="180"/>
  <c r="BB10" i="180"/>
  <c r="BE12" i="180"/>
  <c r="AW12" i="180"/>
  <c r="BA11" i="180"/>
  <c r="BE10" i="180"/>
  <c r="BH12" i="180"/>
  <c r="BD12" i="180"/>
  <c r="AZ12" i="180"/>
  <c r="BH11" i="180"/>
  <c r="BD11" i="180"/>
  <c r="AZ11" i="180"/>
  <c r="BD10" i="180"/>
  <c r="AZ10" i="180"/>
  <c r="BH99" i="180"/>
  <c r="BH100" i="180" s="1"/>
  <c r="BF12" i="180"/>
  <c r="AX12" i="180"/>
  <c r="BB11" i="180"/>
  <c r="BF10" i="180"/>
  <c r="AX10" i="180"/>
  <c r="AV10" i="180"/>
  <c r="BA12" i="180"/>
  <c r="BE11" i="180"/>
  <c r="AW11" i="180"/>
  <c r="BA10" i="180"/>
  <c r="AW10" i="180"/>
  <c r="AV12" i="180"/>
  <c r="BG12" i="180"/>
  <c r="BC12" i="180"/>
  <c r="AY12" i="180"/>
  <c r="BG11" i="180"/>
  <c r="BC11" i="180"/>
  <c r="AY11" i="180"/>
  <c r="BG10" i="180"/>
  <c r="BC10" i="180"/>
  <c r="AY10" i="180"/>
  <c r="BN10" i="118"/>
  <c r="BN11" i="118" s="1"/>
  <c r="BK32" i="8"/>
  <c r="BL19" i="2"/>
  <c r="BL20" i="2"/>
  <c r="BL11" i="2"/>
  <c r="BK29" i="8"/>
  <c r="AW13" i="180" l="1"/>
  <c r="BH13" i="180"/>
  <c r="AY13" i="180"/>
  <c r="BG13" i="180"/>
  <c r="AX13" i="180"/>
  <c r="BB13" i="180"/>
  <c r="AZ13" i="180"/>
  <c r="BC13" i="180"/>
  <c r="BA13" i="180"/>
  <c r="BE13" i="180"/>
  <c r="AV13" i="180"/>
  <c r="BF13" i="180"/>
  <c r="BD13" i="180"/>
  <c r="BL21" i="2"/>
  <c r="BL12" i="2"/>
  <c r="BL54" i="1"/>
  <c r="E87" i="123" l="1"/>
  <c r="D87" i="123"/>
  <c r="E83" i="123"/>
  <c r="D83" i="123"/>
  <c r="E75" i="123"/>
  <c r="E85" i="123" s="1"/>
  <c r="D75" i="123"/>
  <c r="D85" i="123" s="1"/>
  <c r="E72" i="123"/>
  <c r="D72" i="123"/>
  <c r="C71" i="123"/>
  <c r="B71" i="123"/>
  <c r="C70" i="123"/>
  <c r="B70" i="123"/>
  <c r="C69" i="123"/>
  <c r="B69" i="123"/>
  <c r="C68" i="123"/>
  <c r="B68" i="123"/>
  <c r="C67" i="123"/>
  <c r="B67" i="123"/>
  <c r="C66" i="123"/>
  <c r="B66" i="123"/>
  <c r="C65" i="123"/>
  <c r="B65" i="123"/>
  <c r="C64" i="123"/>
  <c r="B64" i="123"/>
  <c r="C63" i="123"/>
  <c r="B63" i="123"/>
  <c r="C62" i="123"/>
  <c r="B62" i="123"/>
  <c r="C61" i="123"/>
  <c r="B61" i="123"/>
  <c r="C60" i="123"/>
  <c r="B60" i="123"/>
  <c r="C59" i="123"/>
  <c r="B59" i="123"/>
  <c r="C58" i="123"/>
  <c r="B58" i="123"/>
  <c r="C57" i="123"/>
  <c r="B57" i="123"/>
  <c r="C56" i="123"/>
  <c r="B56" i="123"/>
  <c r="C55" i="123"/>
  <c r="B55" i="123"/>
  <c r="C54" i="123"/>
  <c r="B54" i="123"/>
  <c r="C53" i="123"/>
  <c r="B53" i="123"/>
  <c r="C52" i="123"/>
  <c r="B52" i="123"/>
  <c r="C51" i="123"/>
  <c r="B51" i="123"/>
  <c r="C50" i="123"/>
  <c r="B50" i="123"/>
  <c r="C49" i="123"/>
  <c r="B49" i="123"/>
  <c r="C48" i="123"/>
  <c r="B48" i="123"/>
  <c r="C47" i="123"/>
  <c r="B47" i="123"/>
  <c r="C46" i="123"/>
  <c r="B46" i="123"/>
  <c r="C45" i="123"/>
  <c r="B45" i="123"/>
  <c r="C44" i="123"/>
  <c r="B44" i="123"/>
  <c r="C43" i="123"/>
  <c r="B43" i="123"/>
  <c r="C42" i="123"/>
  <c r="B42" i="123"/>
  <c r="C41" i="123"/>
  <c r="B41" i="123"/>
  <c r="C40" i="123"/>
  <c r="B40" i="123"/>
  <c r="C39" i="123"/>
  <c r="B39" i="123"/>
  <c r="C38" i="123"/>
  <c r="B38" i="123"/>
  <c r="C37" i="123"/>
  <c r="B37" i="123"/>
  <c r="C36" i="123"/>
  <c r="B36" i="123"/>
  <c r="C35" i="123"/>
  <c r="B35" i="123"/>
  <c r="C34" i="123"/>
  <c r="B34" i="123"/>
  <c r="C33" i="123"/>
  <c r="B33" i="123"/>
  <c r="C32" i="123"/>
  <c r="B32" i="123"/>
  <c r="C31" i="123"/>
  <c r="B31" i="123"/>
  <c r="C30" i="123"/>
  <c r="B30" i="123"/>
  <c r="C29" i="123"/>
  <c r="B29" i="123"/>
  <c r="C28" i="123"/>
  <c r="B28" i="123"/>
  <c r="C27" i="123"/>
  <c r="B27" i="123"/>
  <c r="C26" i="123"/>
  <c r="B26" i="123"/>
  <c r="C25" i="123"/>
  <c r="B25" i="123"/>
  <c r="C24" i="123"/>
  <c r="B24" i="123"/>
  <c r="E22" i="123"/>
  <c r="D22" i="123"/>
  <c r="E15" i="123"/>
  <c r="D15" i="123"/>
  <c r="O14" i="123"/>
  <c r="N14" i="123"/>
  <c r="M14" i="123"/>
  <c r="L14" i="123"/>
  <c r="K14" i="123"/>
  <c r="J14" i="123"/>
  <c r="I14" i="123"/>
  <c r="H14" i="123"/>
  <c r="G14" i="123"/>
  <c r="F14" i="123"/>
  <c r="E14" i="123"/>
  <c r="D14" i="123"/>
  <c r="E13" i="123"/>
  <c r="D13" i="123"/>
  <c r="AV90" i="121"/>
  <c r="AU90" i="121"/>
  <c r="AT90" i="121"/>
  <c r="AS90" i="121"/>
  <c r="AR90" i="121"/>
  <c r="AQ90" i="121"/>
  <c r="AP90" i="121"/>
  <c r="AO90" i="121"/>
  <c r="AN90" i="121"/>
  <c r="AM90" i="121"/>
  <c r="AL90" i="121"/>
  <c r="AK90" i="121"/>
  <c r="V89" i="121"/>
  <c r="V90" i="121" s="1"/>
  <c r="U89" i="121"/>
  <c r="U90" i="121" s="1"/>
  <c r="T89" i="121"/>
  <c r="T90" i="121" s="1"/>
  <c r="S89" i="121"/>
  <c r="S90" i="121" s="1"/>
  <c r="R89" i="121"/>
  <c r="R90" i="121" s="1"/>
  <c r="Q89" i="121"/>
  <c r="Q90" i="121" s="1"/>
  <c r="P89" i="121"/>
  <c r="P90" i="121" s="1"/>
  <c r="O89" i="121"/>
  <c r="O90" i="121" s="1"/>
  <c r="N89" i="121"/>
  <c r="N90" i="121" s="1"/>
  <c r="M89" i="121"/>
  <c r="M90" i="121" s="1"/>
  <c r="L89" i="121"/>
  <c r="L90" i="121" s="1"/>
  <c r="K89" i="121"/>
  <c r="K90" i="121" s="1"/>
  <c r="J89" i="121"/>
  <c r="J90" i="121" s="1"/>
  <c r="I89" i="121"/>
  <c r="I90" i="121" s="1"/>
  <c r="H89" i="121"/>
  <c r="H90" i="121" s="1"/>
  <c r="G89" i="121"/>
  <c r="G90" i="121" s="1"/>
  <c r="F89" i="121"/>
  <c r="F90" i="121" s="1"/>
  <c r="E89" i="121"/>
  <c r="E90" i="121" s="1"/>
  <c r="D89" i="121"/>
  <c r="D90" i="121" s="1"/>
  <c r="AV85" i="121"/>
  <c r="AU85" i="121"/>
  <c r="AT85" i="121"/>
  <c r="AS85" i="121"/>
  <c r="AR85" i="121"/>
  <c r="AQ85" i="121"/>
  <c r="AP85" i="121"/>
  <c r="AO85" i="121"/>
  <c r="AN85" i="121"/>
  <c r="AM85" i="121"/>
  <c r="AL85" i="121"/>
  <c r="AK85" i="121"/>
  <c r="K85" i="121"/>
  <c r="AJ84" i="121"/>
  <c r="AI84" i="121"/>
  <c r="AH84" i="121"/>
  <c r="AG84" i="121"/>
  <c r="AF84" i="121"/>
  <c r="AE84" i="121"/>
  <c r="AD84" i="121"/>
  <c r="AC84" i="121"/>
  <c r="AB84" i="121"/>
  <c r="AA84" i="121"/>
  <c r="Z84" i="121"/>
  <c r="Y84" i="121"/>
  <c r="X84" i="121"/>
  <c r="W84" i="121"/>
  <c r="V84" i="121"/>
  <c r="U84" i="121"/>
  <c r="T84" i="121"/>
  <c r="S84" i="121"/>
  <c r="R84" i="121"/>
  <c r="Q84" i="121"/>
  <c r="P84" i="121"/>
  <c r="O84" i="121"/>
  <c r="N84" i="121"/>
  <c r="M84" i="121"/>
  <c r="J84" i="121"/>
  <c r="I84" i="121"/>
  <c r="U83" i="121"/>
  <c r="T83" i="121"/>
  <c r="S83" i="121"/>
  <c r="Q83" i="121"/>
  <c r="P83" i="121"/>
  <c r="O83" i="121"/>
  <c r="N83" i="121"/>
  <c r="M83" i="121"/>
  <c r="L83" i="121"/>
  <c r="I83" i="121"/>
  <c r="H83" i="121"/>
  <c r="H85" i="121" s="1"/>
  <c r="G83" i="121"/>
  <c r="G85" i="121" s="1"/>
  <c r="F83" i="121"/>
  <c r="E83" i="121"/>
  <c r="D83" i="121"/>
  <c r="AJ82" i="121"/>
  <c r="AI82" i="121"/>
  <c r="AH82" i="121"/>
  <c r="AG82" i="121"/>
  <c r="AF82" i="121"/>
  <c r="AE82" i="121"/>
  <c r="AD82" i="121"/>
  <c r="AC82" i="121"/>
  <c r="AB82" i="121"/>
  <c r="AA82" i="121"/>
  <c r="Z82" i="121"/>
  <c r="Y82" i="121"/>
  <c r="X82" i="121"/>
  <c r="W82" i="121"/>
  <c r="V82" i="121"/>
  <c r="U82" i="121"/>
  <c r="T82" i="121"/>
  <c r="S82" i="121"/>
  <c r="R82" i="121"/>
  <c r="Q82" i="121"/>
  <c r="P82" i="121"/>
  <c r="O82" i="121"/>
  <c r="N82" i="121"/>
  <c r="M82" i="121"/>
  <c r="L82" i="121"/>
  <c r="K82" i="121"/>
  <c r="J82" i="121"/>
  <c r="I82" i="121"/>
  <c r="H82" i="121"/>
  <c r="G82" i="121"/>
  <c r="F82" i="121"/>
  <c r="E82" i="121"/>
  <c r="D82" i="121"/>
  <c r="AJ81" i="121"/>
  <c r="AI81" i="121"/>
  <c r="AH81" i="121"/>
  <c r="AG81" i="121"/>
  <c r="AF81" i="121"/>
  <c r="AE81" i="121"/>
  <c r="AD81" i="121"/>
  <c r="AC81" i="121"/>
  <c r="AB81" i="121"/>
  <c r="AA81" i="121"/>
  <c r="Z81" i="121"/>
  <c r="Y81" i="121"/>
  <c r="X81" i="121"/>
  <c r="W81" i="121"/>
  <c r="V81" i="121"/>
  <c r="U81" i="121"/>
  <c r="T81" i="121"/>
  <c r="S81" i="121"/>
  <c r="R81" i="121"/>
  <c r="Q81" i="121"/>
  <c r="P81" i="121"/>
  <c r="O81" i="121"/>
  <c r="N81" i="121"/>
  <c r="M81" i="121"/>
  <c r="L81" i="121"/>
  <c r="K81" i="121"/>
  <c r="J81" i="121"/>
  <c r="I81" i="121"/>
  <c r="H81" i="121"/>
  <c r="G81" i="121"/>
  <c r="F81" i="121"/>
  <c r="E81" i="121"/>
  <c r="D81" i="121"/>
  <c r="AJ79" i="121"/>
  <c r="AI79" i="121"/>
  <c r="AH79" i="121"/>
  <c r="AG79" i="121"/>
  <c r="AF79" i="121"/>
  <c r="AE79" i="121"/>
  <c r="AD79" i="121"/>
  <c r="AC79" i="121"/>
  <c r="AB79" i="121"/>
  <c r="AA79" i="121"/>
  <c r="Z79" i="121"/>
  <c r="Y79" i="121"/>
  <c r="X79" i="121"/>
  <c r="W79" i="121"/>
  <c r="V79" i="121"/>
  <c r="U79" i="121"/>
  <c r="T79" i="121"/>
  <c r="S79" i="121"/>
  <c r="R79" i="121"/>
  <c r="Q79" i="121"/>
  <c r="P79" i="121"/>
  <c r="O79" i="121"/>
  <c r="N79" i="121"/>
  <c r="M79" i="121"/>
  <c r="L79" i="121"/>
  <c r="K79" i="121"/>
  <c r="J79" i="121"/>
  <c r="I79" i="121"/>
  <c r="H79" i="121"/>
  <c r="G79" i="121"/>
  <c r="F79" i="121"/>
  <c r="E79" i="121"/>
  <c r="D79" i="121"/>
  <c r="AJ78" i="121"/>
  <c r="AI78" i="121"/>
  <c r="AH78" i="121"/>
  <c r="AG78" i="121"/>
  <c r="AF78" i="121"/>
  <c r="AE78" i="121"/>
  <c r="AD78" i="121"/>
  <c r="AC78" i="121"/>
  <c r="AB78" i="121"/>
  <c r="AA78" i="121"/>
  <c r="Z78" i="121"/>
  <c r="Y78" i="121"/>
  <c r="X78" i="121"/>
  <c r="W78" i="121"/>
  <c r="V78" i="121"/>
  <c r="U78" i="121"/>
  <c r="T78" i="121"/>
  <c r="S78" i="121"/>
  <c r="R78" i="121"/>
  <c r="Q78" i="121"/>
  <c r="P78" i="121"/>
  <c r="O78" i="121"/>
  <c r="N78" i="121"/>
  <c r="M78" i="121"/>
  <c r="L78" i="121"/>
  <c r="K78" i="121"/>
  <c r="J78" i="121"/>
  <c r="I78" i="121"/>
  <c r="H78" i="121"/>
  <c r="G78" i="121"/>
  <c r="F78" i="121"/>
  <c r="E78" i="121"/>
  <c r="D78" i="121"/>
  <c r="AV77" i="121"/>
  <c r="AV88" i="121" s="1"/>
  <c r="AU77" i="121"/>
  <c r="AU88" i="121" s="1"/>
  <c r="AT77" i="121"/>
  <c r="AT88" i="121" s="1"/>
  <c r="AS77" i="121"/>
  <c r="AS88" i="121" s="1"/>
  <c r="AR77" i="121"/>
  <c r="AR88" i="121" s="1"/>
  <c r="AQ77" i="121"/>
  <c r="AQ88" i="121" s="1"/>
  <c r="AP77" i="121"/>
  <c r="AP88" i="121" s="1"/>
  <c r="AO77" i="121"/>
  <c r="AO88" i="121" s="1"/>
  <c r="AN77" i="121"/>
  <c r="AN88" i="121" s="1"/>
  <c r="AM77" i="121"/>
  <c r="AM88" i="121" s="1"/>
  <c r="AL77" i="121"/>
  <c r="AL88" i="121" s="1"/>
  <c r="AK77" i="121"/>
  <c r="AK88" i="121" s="1"/>
  <c r="AJ77" i="121"/>
  <c r="AJ88" i="121" s="1"/>
  <c r="AI77" i="121"/>
  <c r="AI88" i="121" s="1"/>
  <c r="AH77" i="121"/>
  <c r="AH88" i="121" s="1"/>
  <c r="AG77" i="121"/>
  <c r="AG88" i="121" s="1"/>
  <c r="AF77" i="121"/>
  <c r="AF88" i="121" s="1"/>
  <c r="AE77" i="121"/>
  <c r="AE88" i="121" s="1"/>
  <c r="AD77" i="121"/>
  <c r="AD88" i="121" s="1"/>
  <c r="AC77" i="121"/>
  <c r="AC88" i="121" s="1"/>
  <c r="AB77" i="121"/>
  <c r="AB88" i="121" s="1"/>
  <c r="AA77" i="121"/>
  <c r="AA88" i="121" s="1"/>
  <c r="Z77" i="121"/>
  <c r="Z88" i="121" s="1"/>
  <c r="Y77" i="121"/>
  <c r="Y88" i="121" s="1"/>
  <c r="X77" i="121"/>
  <c r="X88" i="121" s="1"/>
  <c r="W77" i="121"/>
  <c r="W88" i="121" s="1"/>
  <c r="V77" i="121"/>
  <c r="V88" i="121" s="1"/>
  <c r="U77" i="121"/>
  <c r="U88" i="121" s="1"/>
  <c r="T77" i="121"/>
  <c r="T88" i="121" s="1"/>
  <c r="S77" i="121"/>
  <c r="S88" i="121" s="1"/>
  <c r="R77" i="121"/>
  <c r="R88" i="121" s="1"/>
  <c r="Q77" i="121"/>
  <c r="Q88" i="121" s="1"/>
  <c r="P77" i="121"/>
  <c r="P88" i="121" s="1"/>
  <c r="O77" i="121"/>
  <c r="O88" i="121" s="1"/>
  <c r="N77" i="121"/>
  <c r="N88" i="121" s="1"/>
  <c r="M77" i="121"/>
  <c r="M88" i="121" s="1"/>
  <c r="L77" i="121"/>
  <c r="L88" i="121" s="1"/>
  <c r="K77" i="121"/>
  <c r="K88" i="121" s="1"/>
  <c r="J77" i="121"/>
  <c r="J88" i="121" s="1"/>
  <c r="I77" i="121"/>
  <c r="I88" i="121" s="1"/>
  <c r="H77" i="121"/>
  <c r="H88" i="121" s="1"/>
  <c r="G77" i="121"/>
  <c r="G88" i="121" s="1"/>
  <c r="F77" i="121"/>
  <c r="F88" i="121" s="1"/>
  <c r="E77" i="121"/>
  <c r="E88" i="121" s="1"/>
  <c r="D77" i="121"/>
  <c r="D88" i="121" s="1"/>
  <c r="AV74" i="121"/>
  <c r="AU74" i="121"/>
  <c r="AT74" i="121"/>
  <c r="AS74" i="121"/>
  <c r="AR74" i="121"/>
  <c r="AQ74" i="121"/>
  <c r="AP74" i="121"/>
  <c r="AO74" i="121"/>
  <c r="AN74" i="121"/>
  <c r="AM74" i="121"/>
  <c r="AL74" i="121"/>
  <c r="AK74" i="121"/>
  <c r="AV73" i="121"/>
  <c r="AU73" i="121"/>
  <c r="AT73" i="121"/>
  <c r="AS73" i="121"/>
  <c r="AR73" i="121"/>
  <c r="AQ73" i="121"/>
  <c r="AP73" i="121"/>
  <c r="AO73" i="121"/>
  <c r="AN73" i="121"/>
  <c r="AM73" i="121"/>
  <c r="AL73" i="121"/>
  <c r="AK73" i="121"/>
  <c r="C72" i="121"/>
  <c r="B72" i="121"/>
  <c r="C71" i="121"/>
  <c r="B71" i="121"/>
  <c r="C70" i="121"/>
  <c r="B70" i="121"/>
  <c r="C69" i="121"/>
  <c r="B69" i="121"/>
  <c r="C68" i="121"/>
  <c r="B68" i="121"/>
  <c r="C67" i="121"/>
  <c r="B67" i="121"/>
  <c r="C66" i="121"/>
  <c r="B66" i="121"/>
  <c r="C65" i="121"/>
  <c r="B65" i="121"/>
  <c r="C64" i="121"/>
  <c r="B64" i="121"/>
  <c r="C63" i="121"/>
  <c r="B63" i="121"/>
  <c r="C62" i="121"/>
  <c r="B62" i="121"/>
  <c r="C61" i="121"/>
  <c r="B61" i="121"/>
  <c r="C60" i="121"/>
  <c r="B60" i="121"/>
  <c r="C59" i="121"/>
  <c r="B59" i="121"/>
  <c r="C58" i="121"/>
  <c r="B58" i="121"/>
  <c r="C57" i="121"/>
  <c r="B57" i="121"/>
  <c r="C56" i="121"/>
  <c r="B56" i="121"/>
  <c r="C55" i="121"/>
  <c r="B55" i="121"/>
  <c r="C54" i="121"/>
  <c r="B54" i="121"/>
  <c r="C53" i="121"/>
  <c r="B53" i="121"/>
  <c r="C52" i="121"/>
  <c r="B52" i="121"/>
  <c r="C51" i="121"/>
  <c r="B51" i="121"/>
  <c r="C50" i="121"/>
  <c r="B50" i="121"/>
  <c r="C49" i="121"/>
  <c r="B49" i="121"/>
  <c r="C48" i="121"/>
  <c r="B48" i="121"/>
  <c r="C47" i="121"/>
  <c r="B47" i="121"/>
  <c r="C46" i="121"/>
  <c r="B46" i="121"/>
  <c r="C45" i="121"/>
  <c r="B45" i="121"/>
  <c r="C44" i="121"/>
  <c r="B44" i="121"/>
  <c r="C43" i="121"/>
  <c r="B43" i="121"/>
  <c r="C42" i="121"/>
  <c r="B42" i="121"/>
  <c r="C41" i="121"/>
  <c r="B41" i="121"/>
  <c r="C40" i="121"/>
  <c r="B40" i="121"/>
  <c r="C39" i="121"/>
  <c r="B39" i="121"/>
  <c r="C38" i="121"/>
  <c r="B38" i="121"/>
  <c r="C37" i="121"/>
  <c r="B37" i="121"/>
  <c r="C36" i="121"/>
  <c r="B36" i="121"/>
  <c r="AJ35" i="121"/>
  <c r="AI35" i="121"/>
  <c r="AH35" i="121"/>
  <c r="AG35" i="121"/>
  <c r="AF35" i="121"/>
  <c r="AE35" i="121"/>
  <c r="AD35" i="121"/>
  <c r="AC35" i="121"/>
  <c r="C35" i="121"/>
  <c r="B35" i="121"/>
  <c r="AJ34" i="121"/>
  <c r="AI34" i="121"/>
  <c r="AH34" i="121"/>
  <c r="AG34" i="121"/>
  <c r="AF34" i="121"/>
  <c r="AE34" i="121"/>
  <c r="AD34" i="121"/>
  <c r="AC34" i="121"/>
  <c r="C34" i="121"/>
  <c r="B34" i="121"/>
  <c r="AJ33" i="121"/>
  <c r="AI33" i="121"/>
  <c r="AH33" i="121"/>
  <c r="C33" i="121"/>
  <c r="B33" i="121"/>
  <c r="AJ32" i="121"/>
  <c r="AI32" i="121"/>
  <c r="AH32" i="121"/>
  <c r="AG32" i="121"/>
  <c r="AF32" i="121"/>
  <c r="AE32" i="121"/>
  <c r="AD32" i="121"/>
  <c r="AC32" i="121"/>
  <c r="C32" i="121"/>
  <c r="B32" i="121"/>
  <c r="AJ31" i="121"/>
  <c r="AI31" i="121"/>
  <c r="AH31" i="121"/>
  <c r="AG31" i="121"/>
  <c r="AF31" i="121"/>
  <c r="AE31" i="121"/>
  <c r="AD31" i="121"/>
  <c r="AC31" i="121"/>
  <c r="AB31" i="121"/>
  <c r="AA31" i="121"/>
  <c r="Z31" i="121"/>
  <c r="Y31" i="121"/>
  <c r="X31" i="121"/>
  <c r="T31" i="121"/>
  <c r="S31" i="121"/>
  <c r="C31" i="121"/>
  <c r="B31" i="121"/>
  <c r="AJ30" i="121"/>
  <c r="AI30" i="121"/>
  <c r="AH30" i="121"/>
  <c r="AG30" i="121"/>
  <c r="AF30" i="121"/>
  <c r="AE30" i="121"/>
  <c r="AD30" i="121"/>
  <c r="AC30" i="121"/>
  <c r="AB30" i="121"/>
  <c r="AA30" i="121"/>
  <c r="Z30" i="121"/>
  <c r="Y30" i="121"/>
  <c r="X30" i="121"/>
  <c r="C30" i="121"/>
  <c r="B30" i="121"/>
  <c r="AJ29" i="121"/>
  <c r="AI29" i="121"/>
  <c r="AH29" i="121"/>
  <c r="C29" i="121"/>
  <c r="B29" i="121"/>
  <c r="AJ28" i="121"/>
  <c r="AI28" i="121"/>
  <c r="AH28" i="121"/>
  <c r="AG28" i="121"/>
  <c r="AF28" i="121"/>
  <c r="AE28" i="121"/>
  <c r="AD28" i="121"/>
  <c r="AC28" i="121"/>
  <c r="AB28" i="121"/>
  <c r="AA28" i="121"/>
  <c r="Z28" i="121"/>
  <c r="Y28" i="121"/>
  <c r="X28" i="121"/>
  <c r="W28" i="121"/>
  <c r="V28" i="121"/>
  <c r="U28" i="121"/>
  <c r="T28" i="121"/>
  <c r="S28" i="121"/>
  <c r="R28" i="121"/>
  <c r="Q28" i="121"/>
  <c r="P28" i="121"/>
  <c r="O28" i="121"/>
  <c r="N28" i="121"/>
  <c r="M28" i="121"/>
  <c r="L28" i="121"/>
  <c r="K28" i="121"/>
  <c r="J28" i="121"/>
  <c r="I28" i="121"/>
  <c r="H28" i="121"/>
  <c r="G28" i="121"/>
  <c r="F28" i="121"/>
  <c r="E28" i="121"/>
  <c r="D28" i="121"/>
  <c r="C28" i="121"/>
  <c r="B28" i="121"/>
  <c r="AJ27" i="121"/>
  <c r="AI27" i="121"/>
  <c r="AH27" i="121"/>
  <c r="AG27" i="121"/>
  <c r="AF27" i="121"/>
  <c r="AE27" i="121"/>
  <c r="AD27" i="121"/>
  <c r="AC27" i="121"/>
  <c r="AB27" i="121"/>
  <c r="AA27" i="121"/>
  <c r="Z27" i="121"/>
  <c r="Y27" i="121"/>
  <c r="X27" i="121"/>
  <c r="W27" i="121"/>
  <c r="V27" i="121"/>
  <c r="U27" i="121"/>
  <c r="T27" i="121"/>
  <c r="S27" i="121"/>
  <c r="R27" i="121"/>
  <c r="Q27" i="121"/>
  <c r="P27" i="121"/>
  <c r="O27" i="121"/>
  <c r="N27" i="121"/>
  <c r="M27" i="121"/>
  <c r="L27" i="121"/>
  <c r="K27" i="121"/>
  <c r="J27" i="121"/>
  <c r="I27" i="121"/>
  <c r="H27" i="121"/>
  <c r="G27" i="121"/>
  <c r="F27" i="121"/>
  <c r="E27" i="121"/>
  <c r="D27" i="121"/>
  <c r="C27" i="121"/>
  <c r="B27" i="121"/>
  <c r="AJ26" i="121"/>
  <c r="AI26" i="121"/>
  <c r="AH26" i="121"/>
  <c r="AG26" i="121"/>
  <c r="AF26" i="121"/>
  <c r="AE26" i="121"/>
  <c r="AD26" i="121"/>
  <c r="AC26" i="121"/>
  <c r="AB26" i="121"/>
  <c r="AA26" i="121"/>
  <c r="Z26" i="121"/>
  <c r="Y26" i="121"/>
  <c r="X26" i="121"/>
  <c r="W26" i="121"/>
  <c r="V26" i="121"/>
  <c r="U26" i="121"/>
  <c r="T26" i="121"/>
  <c r="S26" i="121"/>
  <c r="R26" i="121"/>
  <c r="Q26" i="121"/>
  <c r="P26" i="121"/>
  <c r="O26" i="121"/>
  <c r="N26" i="121"/>
  <c r="M26" i="121"/>
  <c r="L26" i="121"/>
  <c r="K26" i="121"/>
  <c r="J26" i="121"/>
  <c r="I26" i="121"/>
  <c r="H26" i="121"/>
  <c r="G26" i="121"/>
  <c r="F26" i="121"/>
  <c r="E26" i="121"/>
  <c r="D26" i="121"/>
  <c r="C26" i="121"/>
  <c r="B26" i="121"/>
  <c r="AJ25" i="121"/>
  <c r="AJ73" i="121" s="1"/>
  <c r="AI25" i="121"/>
  <c r="AI73" i="121" s="1"/>
  <c r="AH25" i="121"/>
  <c r="AH73" i="121" s="1"/>
  <c r="AG25" i="121"/>
  <c r="AG73" i="121" s="1"/>
  <c r="AF25" i="121"/>
  <c r="AF73" i="121" s="1"/>
  <c r="AE25" i="121"/>
  <c r="AE73" i="121" s="1"/>
  <c r="AD25" i="121"/>
  <c r="AD73" i="121" s="1"/>
  <c r="AC25" i="121"/>
  <c r="AC73" i="121" s="1"/>
  <c r="AB25" i="121"/>
  <c r="AB73" i="121" s="1"/>
  <c r="AA25" i="121"/>
  <c r="AA73" i="121" s="1"/>
  <c r="Z25" i="121"/>
  <c r="Z73" i="121" s="1"/>
  <c r="Y25" i="121"/>
  <c r="Y73" i="121" s="1"/>
  <c r="X25" i="121"/>
  <c r="X73" i="121" s="1"/>
  <c r="W25" i="121"/>
  <c r="W73" i="121" s="1"/>
  <c r="V25" i="121"/>
  <c r="V73" i="121" s="1"/>
  <c r="U25" i="121"/>
  <c r="U73" i="121" s="1"/>
  <c r="T25" i="121"/>
  <c r="T73" i="121" s="1"/>
  <c r="S25" i="121"/>
  <c r="S73" i="121" s="1"/>
  <c r="R25" i="121"/>
  <c r="R73" i="121" s="1"/>
  <c r="Q25" i="121"/>
  <c r="Q73" i="121" s="1"/>
  <c r="P25" i="121"/>
  <c r="P73" i="121" s="1"/>
  <c r="O25" i="121"/>
  <c r="O73" i="121" s="1"/>
  <c r="N25" i="121"/>
  <c r="N73" i="121" s="1"/>
  <c r="M25" i="121"/>
  <c r="M73" i="121" s="1"/>
  <c r="L25" i="121"/>
  <c r="L73" i="121" s="1"/>
  <c r="K25" i="121"/>
  <c r="K73" i="121" s="1"/>
  <c r="J25" i="121"/>
  <c r="J73" i="121" s="1"/>
  <c r="I25" i="121"/>
  <c r="I73" i="121" s="1"/>
  <c r="H25" i="121"/>
  <c r="H73" i="121" s="1"/>
  <c r="G25" i="121"/>
  <c r="G73" i="121" s="1"/>
  <c r="F25" i="121"/>
  <c r="F73" i="121" s="1"/>
  <c r="E25" i="121"/>
  <c r="E73" i="121" s="1"/>
  <c r="D25" i="121"/>
  <c r="D73" i="121" s="1"/>
  <c r="C25" i="121"/>
  <c r="B25" i="121"/>
  <c r="AV24" i="121"/>
  <c r="AU24" i="121"/>
  <c r="AT24" i="121"/>
  <c r="AS24" i="121"/>
  <c r="AR24" i="121"/>
  <c r="AQ24" i="121"/>
  <c r="AP24" i="121"/>
  <c r="AO24" i="121"/>
  <c r="AN24" i="121"/>
  <c r="AM24" i="121"/>
  <c r="AL24" i="121"/>
  <c r="AK24" i="121"/>
  <c r="E23" i="121"/>
  <c r="F23" i="121" s="1"/>
  <c r="G23" i="121" s="1"/>
  <c r="H23" i="121" s="1"/>
  <c r="I23" i="121" s="1"/>
  <c r="J23" i="121" s="1"/>
  <c r="K23" i="121" s="1"/>
  <c r="L23" i="121" s="1"/>
  <c r="M23" i="121" s="1"/>
  <c r="N23" i="121" s="1"/>
  <c r="O23" i="121" s="1"/>
  <c r="AJ22" i="121"/>
  <c r="AI22" i="121"/>
  <c r="AH22" i="121"/>
  <c r="AG22" i="121"/>
  <c r="AF22" i="121"/>
  <c r="AE22" i="121"/>
  <c r="AD22" i="121"/>
  <c r="AC22" i="121"/>
  <c r="AB22" i="121"/>
  <c r="AA22" i="121"/>
  <c r="Z22" i="121"/>
  <c r="Y22" i="121"/>
  <c r="X22" i="121"/>
  <c r="W22" i="121"/>
  <c r="V22" i="121"/>
  <c r="U22" i="121"/>
  <c r="T22" i="121"/>
  <c r="S22" i="121"/>
  <c r="R22" i="121"/>
  <c r="Q22" i="121"/>
  <c r="P22" i="121"/>
  <c r="O22" i="121"/>
  <c r="N22" i="121"/>
  <c r="M22" i="121"/>
  <c r="L22" i="121"/>
  <c r="K22" i="121"/>
  <c r="J22" i="121"/>
  <c r="I22" i="121"/>
  <c r="H22" i="121"/>
  <c r="G22" i="121"/>
  <c r="F22" i="121"/>
  <c r="E22" i="121"/>
  <c r="D22" i="121"/>
  <c r="AJ21" i="121"/>
  <c r="AI21" i="121"/>
  <c r="AH21" i="121"/>
  <c r="AG21" i="121"/>
  <c r="AF21" i="121"/>
  <c r="AE21" i="121"/>
  <c r="AD21" i="121"/>
  <c r="AC21" i="121"/>
  <c r="AB21" i="121"/>
  <c r="AA21" i="121"/>
  <c r="Z21" i="121"/>
  <c r="Y21" i="121"/>
  <c r="X21" i="121"/>
  <c r="W21" i="121"/>
  <c r="V21" i="121"/>
  <c r="U21" i="121"/>
  <c r="T21" i="121"/>
  <c r="S21" i="121"/>
  <c r="R21" i="121"/>
  <c r="Q21" i="121"/>
  <c r="P21" i="121"/>
  <c r="O21" i="121"/>
  <c r="N21" i="121"/>
  <c r="M21" i="121"/>
  <c r="L21" i="121"/>
  <c r="K21" i="121"/>
  <c r="J21" i="121"/>
  <c r="I21" i="121"/>
  <c r="H21" i="121"/>
  <c r="G21" i="121"/>
  <c r="F21" i="121"/>
  <c r="E21" i="121"/>
  <c r="D21" i="121"/>
  <c r="AJ18" i="121"/>
  <c r="AI18" i="121"/>
  <c r="AH18" i="121"/>
  <c r="AG18" i="121"/>
  <c r="AF18" i="121"/>
  <c r="AE18" i="121"/>
  <c r="AD18" i="121"/>
  <c r="AC18" i="121"/>
  <c r="AB18" i="121"/>
  <c r="AA18" i="121"/>
  <c r="Z18" i="121"/>
  <c r="Y18" i="121"/>
  <c r="X18" i="121"/>
  <c r="W18" i="121"/>
  <c r="V18" i="121"/>
  <c r="U18" i="121"/>
  <c r="T18" i="121"/>
  <c r="S18" i="121"/>
  <c r="R18" i="121"/>
  <c r="Q18" i="121"/>
  <c r="P18" i="121"/>
  <c r="O18" i="121"/>
  <c r="N18" i="121"/>
  <c r="M18" i="121"/>
  <c r="L18" i="121"/>
  <c r="K18" i="121"/>
  <c r="J18" i="121"/>
  <c r="I18" i="121"/>
  <c r="H18" i="121"/>
  <c r="G18" i="121"/>
  <c r="F18" i="121"/>
  <c r="E18" i="121"/>
  <c r="D18" i="121"/>
  <c r="AV17" i="121"/>
  <c r="AU17" i="121"/>
  <c r="AT17" i="121"/>
  <c r="AS17" i="121"/>
  <c r="AR17" i="121"/>
  <c r="AQ17" i="121"/>
  <c r="AP17" i="121"/>
  <c r="AO17" i="121"/>
  <c r="AN17" i="121"/>
  <c r="AM17" i="121"/>
  <c r="AL17" i="121"/>
  <c r="AK17" i="121"/>
  <c r="AJ17" i="121"/>
  <c r="AI17" i="121"/>
  <c r="AH17" i="121"/>
  <c r="AG17" i="121"/>
  <c r="AF17" i="121"/>
  <c r="AE17" i="121"/>
  <c r="AD17" i="121"/>
  <c r="AC17" i="121"/>
  <c r="AB17" i="121"/>
  <c r="AA17" i="121"/>
  <c r="Z17" i="121"/>
  <c r="Y17" i="121"/>
  <c r="X17" i="121"/>
  <c r="W17" i="121"/>
  <c r="V17" i="121"/>
  <c r="U17" i="121"/>
  <c r="T17" i="121"/>
  <c r="S17" i="121"/>
  <c r="R17" i="121"/>
  <c r="Q17" i="121"/>
  <c r="P17" i="121"/>
  <c r="O17" i="121"/>
  <c r="N17" i="121"/>
  <c r="M17" i="121"/>
  <c r="L17" i="121"/>
  <c r="K17" i="121"/>
  <c r="J17" i="121"/>
  <c r="I17" i="121"/>
  <c r="H17" i="121"/>
  <c r="G17" i="121"/>
  <c r="F17" i="121"/>
  <c r="E17" i="121"/>
  <c r="D17" i="121"/>
  <c r="AV15" i="121"/>
  <c r="AU15" i="121"/>
  <c r="AT15" i="121"/>
  <c r="AS15" i="121"/>
  <c r="AR15" i="121"/>
  <c r="AQ15" i="121"/>
  <c r="AP15" i="121"/>
  <c r="AO15" i="121"/>
  <c r="AN15" i="121"/>
  <c r="AM15" i="121"/>
  <c r="AL15" i="121"/>
  <c r="AK15" i="121"/>
  <c r="AV14" i="121"/>
  <c r="AU14" i="121"/>
  <c r="AT14" i="121"/>
  <c r="AS14" i="121"/>
  <c r="AR14" i="121"/>
  <c r="AQ14" i="121"/>
  <c r="AP14" i="121"/>
  <c r="AO14" i="121"/>
  <c r="AN14" i="121"/>
  <c r="AM14" i="121"/>
  <c r="AL14" i="121"/>
  <c r="AK14" i="121"/>
  <c r="H12" i="121"/>
  <c r="G12" i="121"/>
  <c r="F12" i="121"/>
  <c r="E12" i="121"/>
  <c r="D12" i="121"/>
  <c r="CQ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CQ6" i="9"/>
  <c r="CP6" i="9"/>
  <c r="CO6" i="9"/>
  <c r="CN6" i="9"/>
  <c r="CM6" i="9"/>
  <c r="CL6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T6" i="9"/>
  <c r="BS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K7" i="9"/>
  <c r="BJ7" i="9"/>
  <c r="BF99" i="187" s="1"/>
  <c r="BF100" i="187" s="1"/>
  <c r="BI7" i="9"/>
  <c r="BE99" i="187" s="1"/>
  <c r="BE100" i="187" s="1"/>
  <c r="BH7" i="9"/>
  <c r="BD99" i="187" s="1"/>
  <c r="BD100" i="187" s="1"/>
  <c r="BG7" i="9"/>
  <c r="BC99" i="187" s="1"/>
  <c r="BC100" i="187" s="1"/>
  <c r="BF7" i="9"/>
  <c r="BB99" i="187" s="1"/>
  <c r="BB100" i="187" s="1"/>
  <c r="BE7" i="9"/>
  <c r="BA99" i="187" s="1"/>
  <c r="BA100" i="187" s="1"/>
  <c r="BD7" i="9"/>
  <c r="AZ99" i="187" s="1"/>
  <c r="AZ100" i="187" s="1"/>
  <c r="BC7" i="9"/>
  <c r="AY99" i="187" s="1"/>
  <c r="AY100" i="187" s="1"/>
  <c r="BB7" i="9"/>
  <c r="AX99" i="187" s="1"/>
  <c r="AX100" i="187" s="1"/>
  <c r="BA5" i="9"/>
  <c r="BA7" i="9" s="1"/>
  <c r="AW99" i="187" s="1"/>
  <c r="AW100" i="187" s="1"/>
  <c r="AZ5" i="9"/>
  <c r="AZ7" i="9" s="1"/>
  <c r="AV99" i="187" s="1"/>
  <c r="AV100" i="187" s="1"/>
  <c r="AY5" i="9"/>
  <c r="AY7" i="9" s="1"/>
  <c r="AU99" i="187" s="1"/>
  <c r="AU100" i="187" s="1"/>
  <c r="AX5" i="9"/>
  <c r="AX7" i="9" s="1"/>
  <c r="AT99" i="187" s="1"/>
  <c r="AT100" i="187" s="1"/>
  <c r="AW5" i="9"/>
  <c r="AW7" i="9" s="1"/>
  <c r="AS99" i="187" s="1"/>
  <c r="AS100" i="187" s="1"/>
  <c r="AV5" i="9"/>
  <c r="AV7" i="9" s="1"/>
  <c r="AR99" i="187" s="1"/>
  <c r="AR100" i="187" s="1"/>
  <c r="AU5" i="9"/>
  <c r="AU7" i="9" s="1"/>
  <c r="AQ99" i="187" s="1"/>
  <c r="AQ100" i="187" s="1"/>
  <c r="AT5" i="9"/>
  <c r="AT7" i="9" s="1"/>
  <c r="AP99" i="187" s="1"/>
  <c r="AP100" i="187" s="1"/>
  <c r="AS5" i="9"/>
  <c r="AS7" i="9" s="1"/>
  <c r="AO99" i="187" s="1"/>
  <c r="AO100" i="187" s="1"/>
  <c r="AR5" i="9"/>
  <c r="AR7" i="9" s="1"/>
  <c r="AN99" i="187" s="1"/>
  <c r="AN100" i="187" s="1"/>
  <c r="AQ5" i="9"/>
  <c r="AQ7" i="9" s="1"/>
  <c r="AM99" i="187" s="1"/>
  <c r="AM100" i="187" s="1"/>
  <c r="AP5" i="9"/>
  <c r="AP7" i="9" s="1"/>
  <c r="AL99" i="187" s="1"/>
  <c r="AL100" i="187" s="1"/>
  <c r="AO5" i="9"/>
  <c r="AO7" i="9" s="1"/>
  <c r="AK99" i="187" s="1"/>
  <c r="AK100" i="187" s="1"/>
  <c r="AN5" i="9"/>
  <c r="AN7" i="9" s="1"/>
  <c r="AJ99" i="187" s="1"/>
  <c r="AJ100" i="187" s="1"/>
  <c r="AM5" i="9"/>
  <c r="AM7" i="9" s="1"/>
  <c r="AI99" i="187" s="1"/>
  <c r="AI100" i="187" s="1"/>
  <c r="AL5" i="9"/>
  <c r="AL7" i="9" s="1"/>
  <c r="AH99" i="187" s="1"/>
  <c r="AH100" i="187" s="1"/>
  <c r="AK5" i="9"/>
  <c r="AK7" i="9" s="1"/>
  <c r="AG99" i="187" s="1"/>
  <c r="AG100" i="187" s="1"/>
  <c r="AJ5" i="9"/>
  <c r="AJ7" i="9" s="1"/>
  <c r="AF99" i="187" s="1"/>
  <c r="AF100" i="187" s="1"/>
  <c r="AI5" i="9"/>
  <c r="AI7" i="9" s="1"/>
  <c r="AE99" i="187" s="1"/>
  <c r="AE100" i="187" s="1"/>
  <c r="AH5" i="9"/>
  <c r="AH7" i="9" s="1"/>
  <c r="AD99" i="187" s="1"/>
  <c r="AD100" i="187" s="1"/>
  <c r="AG5" i="9"/>
  <c r="AG7" i="9" s="1"/>
  <c r="AC99" i="187" s="1"/>
  <c r="AC100" i="187" s="1"/>
  <c r="AF5" i="9"/>
  <c r="AF7" i="9" s="1"/>
  <c r="AB99" i="187" s="1"/>
  <c r="AB100" i="187" s="1"/>
  <c r="AE5" i="9"/>
  <c r="AE7" i="9" s="1"/>
  <c r="AA99" i="187" s="1"/>
  <c r="AA100" i="187" s="1"/>
  <c r="AD5" i="9"/>
  <c r="AD7" i="9" s="1"/>
  <c r="Z99" i="187" s="1"/>
  <c r="Z100" i="187" s="1"/>
  <c r="AC5" i="9"/>
  <c r="AC7" i="9" s="1"/>
  <c r="Y99" i="187" s="1"/>
  <c r="Y100" i="187" s="1"/>
  <c r="AB5" i="9"/>
  <c r="AB7" i="9" s="1"/>
  <c r="X99" i="187" s="1"/>
  <c r="X100" i="187" s="1"/>
  <c r="AA5" i="9"/>
  <c r="AA7" i="9" s="1"/>
  <c r="W99" i="187" s="1"/>
  <c r="W100" i="187" s="1"/>
  <c r="Z5" i="9"/>
  <c r="Z7" i="9" s="1"/>
  <c r="Y5" i="9"/>
  <c r="Y7" i="9" s="1"/>
  <c r="X5" i="9"/>
  <c r="X7" i="9" s="1"/>
  <c r="W5" i="9"/>
  <c r="W7" i="9" s="1"/>
  <c r="V5" i="9"/>
  <c r="V7" i="9" s="1"/>
  <c r="U5" i="9"/>
  <c r="U7" i="9" s="1"/>
  <c r="T5" i="9"/>
  <c r="T7" i="9" s="1"/>
  <c r="S5" i="9"/>
  <c r="S7" i="9" s="1"/>
  <c r="R5" i="9"/>
  <c r="R7" i="9" s="1"/>
  <c r="Q5" i="9"/>
  <c r="Q7" i="9" s="1"/>
  <c r="P5" i="9"/>
  <c r="P7" i="9" s="1"/>
  <c r="O5" i="9"/>
  <c r="O7" i="9" s="1"/>
  <c r="N5" i="9"/>
  <c r="N7" i="9" s="1"/>
  <c r="M5" i="9"/>
  <c r="M7" i="9" s="1"/>
  <c r="L5" i="9"/>
  <c r="L7" i="9" s="1"/>
  <c r="K5" i="9"/>
  <c r="K7" i="9" s="1"/>
  <c r="J5" i="9"/>
  <c r="J7" i="9" s="1"/>
  <c r="I5" i="9"/>
  <c r="I7" i="9" s="1"/>
  <c r="H5" i="9"/>
  <c r="H7" i="9" s="1"/>
  <c r="G5" i="9"/>
  <c r="G7" i="9" s="1"/>
  <c r="F5" i="9"/>
  <c r="F7" i="9" s="1"/>
  <c r="E5" i="9"/>
  <c r="E7" i="9" s="1"/>
  <c r="D5" i="9"/>
  <c r="D7" i="9" s="1"/>
  <c r="C5" i="9"/>
  <c r="C7" i="9" s="1"/>
  <c r="B1" i="9"/>
  <c r="ER110" i="8"/>
  <c r="ER109" i="8"/>
  <c r="ER108" i="8"/>
  <c r="DU108" i="8"/>
  <c r="ES108" i="8" s="1"/>
  <c r="ER106" i="8"/>
  <c r="ER105" i="8"/>
  <c r="DU109" i="8"/>
  <c r="ES109" i="8" s="1"/>
  <c r="DU107" i="8"/>
  <c r="ES107" i="8" s="1"/>
  <c r="DU106" i="8"/>
  <c r="ES106" i="8" s="1"/>
  <c r="DV93" i="8"/>
  <c r="ER75" i="8"/>
  <c r="DV75" i="8"/>
  <c r="ET75" i="8" s="1"/>
  <c r="ER74" i="8"/>
  <c r="DV74" i="8"/>
  <c r="ET74" i="8" s="1"/>
  <c r="ER73" i="8"/>
  <c r="DV73" i="8"/>
  <c r="DV72" i="8"/>
  <c r="ET72" i="8" s="1"/>
  <c r="ER71" i="8"/>
  <c r="DV71" i="8"/>
  <c r="ER70" i="8"/>
  <c r="DV70" i="8"/>
  <c r="DV67" i="8"/>
  <c r="DU74" i="8"/>
  <c r="ES74" i="8" s="1"/>
  <c r="DW64" i="8"/>
  <c r="DX64" i="8" s="1"/>
  <c r="DU73" i="8"/>
  <c r="ES73" i="8" s="1"/>
  <c r="DW60" i="8"/>
  <c r="DX60" i="8" s="1"/>
  <c r="DW59" i="8"/>
  <c r="DX59" i="8" s="1"/>
  <c r="DV56" i="8"/>
  <c r="DN55" i="8"/>
  <c r="DL55" i="8"/>
  <c r="DK55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T55" i="8"/>
  <c r="CS55" i="8"/>
  <c r="CR55" i="8"/>
  <c r="CQ55" i="8"/>
  <c r="CP55" i="8"/>
  <c r="CO55" i="8"/>
  <c r="CN55" i="8"/>
  <c r="CM55" i="8"/>
  <c r="CL55" i="8"/>
  <c r="CK55" i="8"/>
  <c r="CJ55" i="8"/>
  <c r="DV54" i="8"/>
  <c r="ET53" i="8"/>
  <c r="ET52" i="8"/>
  <c r="ET51" i="8"/>
  <c r="ET50" i="8"/>
  <c r="ET49" i="8"/>
  <c r="ET48" i="8"/>
  <c r="ET47" i="8"/>
  <c r="CJ42" i="8"/>
  <c r="CJ45" i="8" s="1"/>
  <c r="BS42" i="8"/>
  <c r="BS45" i="8" s="1"/>
  <c r="BR42" i="8"/>
  <c r="BR45" i="8" s="1"/>
  <c r="DT40" i="8"/>
  <c r="ER40" i="8" s="1"/>
  <c r="DT39" i="8"/>
  <c r="ER39" i="8" s="1"/>
  <c r="EV38" i="8"/>
  <c r="DT38" i="8"/>
  <c r="ER38" i="8" s="1"/>
  <c r="EV37" i="8"/>
  <c r="DT37" i="8"/>
  <c r="EV36" i="8"/>
  <c r="ER36" i="8"/>
  <c r="ER35" i="8"/>
  <c r="DN31" i="8"/>
  <c r="DL31" i="8"/>
  <c r="DK31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E29" i="8"/>
  <c r="BD29" i="8"/>
  <c r="AZ29" i="8"/>
  <c r="AY29" i="8"/>
  <c r="DL28" i="8"/>
  <c r="DK28" i="8"/>
  <c r="DJ28" i="8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J28" i="8"/>
  <c r="BF94" i="180"/>
  <c r="BF95" i="180" s="1"/>
  <c r="BH28" i="8"/>
  <c r="BD94" i="180"/>
  <c r="BD95" i="180" s="1"/>
  <c r="BF28" i="8"/>
  <c r="AZ94" i="180"/>
  <c r="AZ95" i="180" s="1"/>
  <c r="BB28" i="8"/>
  <c r="BA28" i="8"/>
  <c r="AX94" i="180" s="1"/>
  <c r="AX95" i="180" s="1"/>
  <c r="DN27" i="8"/>
  <c r="DV39" i="8" s="1"/>
  <c r="DL27" i="8"/>
  <c r="DK27" i="8"/>
  <c r="DJ27" i="8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AX27" i="8"/>
  <c r="AT93" i="187" s="1"/>
  <c r="AT95" i="187" s="1"/>
  <c r="AW27" i="8"/>
  <c r="AS93" i="187" s="1"/>
  <c r="AS95" i="187" s="1"/>
  <c r="AV27" i="8"/>
  <c r="AR93" i="187" s="1"/>
  <c r="AR95" i="187" s="1"/>
  <c r="AU27" i="8"/>
  <c r="AQ93" i="187" s="1"/>
  <c r="AQ95" i="187" s="1"/>
  <c r="AT27" i="8"/>
  <c r="AP93" i="187" s="1"/>
  <c r="AP95" i="187" s="1"/>
  <c r="AS27" i="8"/>
  <c r="AO93" i="187" s="1"/>
  <c r="AO95" i="187" s="1"/>
  <c r="AR27" i="8"/>
  <c r="AN93" i="187" s="1"/>
  <c r="AN95" i="187" s="1"/>
  <c r="AQ27" i="8"/>
  <c r="AM93" i="187" s="1"/>
  <c r="AM95" i="187" s="1"/>
  <c r="AP27" i="8"/>
  <c r="AL93" i="187" s="1"/>
  <c r="AL95" i="187" s="1"/>
  <c r="AO27" i="8"/>
  <c r="AK93" i="187" s="1"/>
  <c r="AK95" i="187" s="1"/>
  <c r="AN27" i="8"/>
  <c r="AJ93" i="187" s="1"/>
  <c r="AJ95" i="187" s="1"/>
  <c r="AM27" i="8"/>
  <c r="AI93" i="187" s="1"/>
  <c r="AI95" i="187" s="1"/>
  <c r="AL27" i="8"/>
  <c r="AH93" i="187" s="1"/>
  <c r="AH95" i="187" s="1"/>
  <c r="AK27" i="8"/>
  <c r="AG93" i="187" s="1"/>
  <c r="AG95" i="187" s="1"/>
  <c r="AJ27" i="8"/>
  <c r="AF93" i="187" s="1"/>
  <c r="AF95" i="187" s="1"/>
  <c r="AI27" i="8"/>
  <c r="AE93" i="187" s="1"/>
  <c r="AE95" i="187" s="1"/>
  <c r="AH27" i="8"/>
  <c r="AD93" i="187" s="1"/>
  <c r="AD95" i="187" s="1"/>
  <c r="AG27" i="8"/>
  <c r="AC93" i="187" s="1"/>
  <c r="AC95" i="187" s="1"/>
  <c r="AF27" i="8"/>
  <c r="AB93" i="187" s="1"/>
  <c r="AB95" i="187" s="1"/>
  <c r="AE27" i="8"/>
  <c r="AA93" i="187" s="1"/>
  <c r="AA95" i="187" s="1"/>
  <c r="AD27" i="8"/>
  <c r="Z93" i="187" s="1"/>
  <c r="Z95" i="187" s="1"/>
  <c r="AC27" i="8"/>
  <c r="Y93" i="187" s="1"/>
  <c r="Y95" i="187" s="1"/>
  <c r="AB27" i="8"/>
  <c r="X93" i="187" s="1"/>
  <c r="X95" i="187" s="1"/>
  <c r="AA27" i="8"/>
  <c r="W93" i="187" s="1"/>
  <c r="W95" i="187" s="1"/>
  <c r="Z27" i="8"/>
  <c r="V93" i="187" s="1"/>
  <c r="V95" i="187" s="1"/>
  <c r="V27" i="8"/>
  <c r="R93" i="187" s="1"/>
  <c r="R95" i="187" s="1"/>
  <c r="ES38" i="8"/>
  <c r="DN26" i="8"/>
  <c r="DL26" i="8"/>
  <c r="DK26" i="8"/>
  <c r="DJ26" i="8"/>
  <c r="DI26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T26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DU37" i="8"/>
  <c r="ES37" i="8" s="1"/>
  <c r="DN25" i="8"/>
  <c r="ET10" i="8" s="1"/>
  <c r="DL25" i="8"/>
  <c r="DK25" i="8"/>
  <c r="DJ25" i="8"/>
  <c r="DI25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J25" i="8"/>
  <c r="BI25" i="8"/>
  <c r="BH25" i="8"/>
  <c r="BG25" i="8"/>
  <c r="BF25" i="8"/>
  <c r="BE25" i="8"/>
  <c r="BD25" i="8"/>
  <c r="BC25" i="8"/>
  <c r="BB25" i="8"/>
  <c r="DU87" i="8" s="1"/>
  <c r="BA25" i="8"/>
  <c r="DU11" i="8" s="1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P28" i="8" s="1"/>
  <c r="L94" i="187" s="1"/>
  <c r="L95" i="187" s="1"/>
  <c r="O25" i="8"/>
  <c r="O28" i="8" s="1"/>
  <c r="N25" i="8"/>
  <c r="N27" i="8" s="1"/>
  <c r="J93" i="187" s="1"/>
  <c r="J95" i="187" s="1"/>
  <c r="M25" i="8"/>
  <c r="L25" i="8"/>
  <c r="K25" i="8"/>
  <c r="K28" i="8" s="1"/>
  <c r="J25" i="8"/>
  <c r="J28" i="8" s="1"/>
  <c r="F94" i="187" s="1"/>
  <c r="F95" i="187" s="1"/>
  <c r="I25" i="8"/>
  <c r="I28" i="8" s="1"/>
  <c r="E94" i="187" s="1"/>
  <c r="E95" i="187" s="1"/>
  <c r="H25" i="8"/>
  <c r="H28" i="8" s="1"/>
  <c r="G25" i="8"/>
  <c r="G28" i="8" s="1"/>
  <c r="F25" i="8"/>
  <c r="F28" i="8" s="1"/>
  <c r="D94" i="187" s="1"/>
  <c r="D95" i="187" s="1"/>
  <c r="E25" i="8"/>
  <c r="E28" i="8" s="1"/>
  <c r="D25" i="8"/>
  <c r="D28" i="8" s="1"/>
  <c r="C25" i="8"/>
  <c r="C28" i="8" s="1"/>
  <c r="DU36" i="8"/>
  <c r="DN24" i="8"/>
  <c r="DL24" i="8"/>
  <c r="DK24" i="8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J20" i="8"/>
  <c r="BJ21" i="8" s="1"/>
  <c r="BI20" i="8"/>
  <c r="BI21" i="8" s="1"/>
  <c r="BH20" i="8"/>
  <c r="BH21" i="8" s="1"/>
  <c r="BG20" i="8"/>
  <c r="BG21" i="8" s="1"/>
  <c r="BF20" i="8"/>
  <c r="BF21" i="8" s="1"/>
  <c r="BE20" i="8"/>
  <c r="BE21" i="8" s="1"/>
  <c r="BD20" i="8"/>
  <c r="BD21" i="8" s="1"/>
  <c r="BC20" i="8"/>
  <c r="BC21" i="8" s="1"/>
  <c r="BB20" i="8"/>
  <c r="BB21" i="8" s="1"/>
  <c r="BA20" i="8"/>
  <c r="BA21" i="8" s="1"/>
  <c r="AZ20" i="8"/>
  <c r="AZ21" i="8" s="1"/>
  <c r="AY20" i="8"/>
  <c r="AY21" i="8" s="1"/>
  <c r="AX20" i="8"/>
  <c r="AX21" i="8" s="1"/>
  <c r="AW20" i="8"/>
  <c r="AW21" i="8" s="1"/>
  <c r="AV20" i="8"/>
  <c r="AV21" i="8" s="1"/>
  <c r="AU20" i="8"/>
  <c r="AU21" i="8" s="1"/>
  <c r="AT20" i="8"/>
  <c r="AT21" i="8" s="1"/>
  <c r="AS20" i="8"/>
  <c r="AS21" i="8" s="1"/>
  <c r="AR20" i="8"/>
  <c r="AR21" i="8" s="1"/>
  <c r="AQ20" i="8"/>
  <c r="AQ21" i="8" s="1"/>
  <c r="AP20" i="8"/>
  <c r="AP21" i="8" s="1"/>
  <c r="AO20" i="8"/>
  <c r="AO21" i="8" s="1"/>
  <c r="AN20" i="8"/>
  <c r="AN21" i="8" s="1"/>
  <c r="AM20" i="8"/>
  <c r="AM21" i="8" s="1"/>
  <c r="AL20" i="8"/>
  <c r="AL21" i="8" s="1"/>
  <c r="AK20" i="8"/>
  <c r="AK21" i="8" s="1"/>
  <c r="AJ20" i="8"/>
  <c r="AJ21" i="8" s="1"/>
  <c r="AI20" i="8"/>
  <c r="AI21" i="8" s="1"/>
  <c r="AH20" i="8"/>
  <c r="AH21" i="8" s="1"/>
  <c r="AG20" i="8"/>
  <c r="AG21" i="8" s="1"/>
  <c r="AF20" i="8"/>
  <c r="AF21" i="8" s="1"/>
  <c r="AE20" i="8"/>
  <c r="AE21" i="8" s="1"/>
  <c r="AD20" i="8"/>
  <c r="AD21" i="8" s="1"/>
  <c r="AC20" i="8"/>
  <c r="AC21" i="8" s="1"/>
  <c r="AB20" i="8"/>
  <c r="AB21" i="8" s="1"/>
  <c r="AA20" i="8"/>
  <c r="AA21" i="8" s="1"/>
  <c r="Z20" i="8"/>
  <c r="Z21" i="8" s="1"/>
  <c r="Y20" i="8"/>
  <c r="Y21" i="8" s="1"/>
  <c r="X20" i="8"/>
  <c r="X21" i="8" s="1"/>
  <c r="W20" i="8"/>
  <c r="W21" i="8" s="1"/>
  <c r="V20" i="8"/>
  <c r="V21" i="8" s="1"/>
  <c r="U20" i="8"/>
  <c r="U21" i="8" s="1"/>
  <c r="T20" i="8"/>
  <c r="T21" i="8" s="1"/>
  <c r="S20" i="8"/>
  <c r="S21" i="8" s="1"/>
  <c r="R20" i="8"/>
  <c r="R21" i="8" s="1"/>
  <c r="Q20" i="8"/>
  <c r="Q21" i="8" s="1"/>
  <c r="P20" i="8"/>
  <c r="P21" i="8" s="1"/>
  <c r="O20" i="8"/>
  <c r="O21" i="8" s="1"/>
  <c r="N20" i="8"/>
  <c r="N21" i="8" s="1"/>
  <c r="M20" i="8"/>
  <c r="M21" i="8" s="1"/>
  <c r="L20" i="8"/>
  <c r="L21" i="8" s="1"/>
  <c r="K20" i="8"/>
  <c r="K21" i="8" s="1"/>
  <c r="J20" i="8"/>
  <c r="J21" i="8" s="1"/>
  <c r="I20" i="8"/>
  <c r="I21" i="8" s="1"/>
  <c r="H20" i="8"/>
  <c r="H21" i="8" s="1"/>
  <c r="G20" i="8"/>
  <c r="G21" i="8" s="1"/>
  <c r="F20" i="8"/>
  <c r="F21" i="8" s="1"/>
  <c r="E20" i="8"/>
  <c r="E21" i="8" s="1"/>
  <c r="D20" i="8"/>
  <c r="D21" i="8" s="1"/>
  <c r="C20" i="8"/>
  <c r="C21" i="8" s="1"/>
  <c r="DV19" i="8"/>
  <c r="DV38" i="8"/>
  <c r="DN17" i="8"/>
  <c r="DV37" i="8" s="1"/>
  <c r="ET37" i="8" s="1"/>
  <c r="DL17" i="8"/>
  <c r="DK17" i="8"/>
  <c r="DJ17" i="8"/>
  <c r="DI17" i="8"/>
  <c r="DH17" i="8"/>
  <c r="DG17" i="8"/>
  <c r="DF17" i="8"/>
  <c r="DE17" i="8"/>
  <c r="DD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CI21" i="8"/>
  <c r="CI22" i="8" s="1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DN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DN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T13" i="8"/>
  <c r="BS13" i="8"/>
  <c r="BR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CX11" i="8"/>
  <c r="CX12" i="8" s="1"/>
  <c r="CW11" i="8"/>
  <c r="CW12" i="8" s="1"/>
  <c r="CV11" i="8"/>
  <c r="CU11" i="8"/>
  <c r="DN10" i="8"/>
  <c r="DL10" i="8"/>
  <c r="DK10" i="8"/>
  <c r="DJ10" i="8"/>
  <c r="DI10" i="8"/>
  <c r="DH10" i="8"/>
  <c r="DG10" i="8"/>
  <c r="DF10" i="8"/>
  <c r="DE10" i="8"/>
  <c r="DD10" i="8"/>
  <c r="DC10" i="8"/>
  <c r="DB10" i="8"/>
  <c r="DA10" i="8"/>
  <c r="CZ10" i="8"/>
  <c r="CY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B10" i="8"/>
  <c r="DU90" i="8" s="1"/>
  <c r="BA10" i="8"/>
  <c r="DU14" i="8" s="1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DN9" i="8"/>
  <c r="DL9" i="8"/>
  <c r="DK9" i="8"/>
  <c r="DJ9" i="8"/>
  <c r="DI9" i="8"/>
  <c r="DH9" i="8"/>
  <c r="DG9" i="8"/>
  <c r="DF9" i="8"/>
  <c r="DE9" i="8"/>
  <c r="DD9" i="8"/>
  <c r="DC9" i="8"/>
  <c r="DB9" i="8"/>
  <c r="DA9" i="8"/>
  <c r="CZ9" i="8"/>
  <c r="CY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B9" i="8"/>
  <c r="DU89" i="8" s="1"/>
  <c r="BA9" i="8"/>
  <c r="DU13" i="8" s="1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DN8" i="8"/>
  <c r="ET11" i="8" s="1"/>
  <c r="DL8" i="8"/>
  <c r="DK8" i="8"/>
  <c r="DJ8" i="8"/>
  <c r="DI8" i="8"/>
  <c r="DH8" i="8"/>
  <c r="DG8" i="8"/>
  <c r="DF8" i="8"/>
  <c r="DE8" i="8"/>
  <c r="DD8" i="8"/>
  <c r="DC8" i="8"/>
  <c r="DB8" i="8"/>
  <c r="DA8" i="8"/>
  <c r="CZ8" i="8"/>
  <c r="CY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B8" i="8"/>
  <c r="DU88" i="8" s="1"/>
  <c r="BA8" i="8"/>
  <c r="DU12" i="8" s="1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DN7" i="8"/>
  <c r="DL7" i="8"/>
  <c r="DK7" i="8"/>
  <c r="DJ7" i="8"/>
  <c r="DI7" i="8"/>
  <c r="DH7" i="8"/>
  <c r="DG7" i="8"/>
  <c r="DF7" i="8"/>
  <c r="DE7" i="8"/>
  <c r="DD7" i="8"/>
  <c r="DC7" i="8"/>
  <c r="DB7" i="8"/>
  <c r="DA7" i="8"/>
  <c r="CZ7" i="8"/>
  <c r="CY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B7" i="8"/>
  <c r="DU86" i="8" s="1"/>
  <c r="BA7" i="8"/>
  <c r="DU10" i="8" s="1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DN6" i="8"/>
  <c r="DL6" i="8"/>
  <c r="DK6" i="8"/>
  <c r="DJ6" i="8"/>
  <c r="DI6" i="8"/>
  <c r="DH6" i="8"/>
  <c r="DG6" i="8"/>
  <c r="DF6" i="8"/>
  <c r="DE6" i="8"/>
  <c r="DD6" i="8"/>
  <c r="DC6" i="8"/>
  <c r="DB6" i="8"/>
  <c r="DA6" i="8"/>
  <c r="CZ6" i="8"/>
  <c r="CY6" i="8"/>
  <c r="CT6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B6" i="8"/>
  <c r="DU85" i="8" s="1"/>
  <c r="BA6" i="8"/>
  <c r="DU9" i="8" s="1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DN5" i="8"/>
  <c r="ET7" i="8" s="1"/>
  <c r="DL5" i="8"/>
  <c r="DK5" i="8"/>
  <c r="DJ5" i="8"/>
  <c r="DI5" i="8"/>
  <c r="DH5" i="8"/>
  <c r="DG5" i="8"/>
  <c r="DF5" i="8"/>
  <c r="DE5" i="8"/>
  <c r="DD5" i="8"/>
  <c r="DC5" i="8"/>
  <c r="DB5" i="8"/>
  <c r="DA5" i="8"/>
  <c r="CZ5" i="8"/>
  <c r="CY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B5" i="8"/>
  <c r="DU84" i="8" s="1"/>
  <c r="BA5" i="8"/>
  <c r="DU8" i="8" s="1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1" i="8"/>
  <c r="CO92" i="118"/>
  <c r="CN92" i="118"/>
  <c r="CM91" i="118"/>
  <c r="CM84" i="118"/>
  <c r="CY70" i="118"/>
  <c r="CX70" i="118"/>
  <c r="CW70" i="118"/>
  <c r="CV70" i="118"/>
  <c r="CU70" i="118"/>
  <c r="CT70" i="118"/>
  <c r="CS70" i="118"/>
  <c r="CR70" i="118"/>
  <c r="CQ70" i="118"/>
  <c r="CP70" i="118"/>
  <c r="CO70" i="118"/>
  <c r="CN70" i="118"/>
  <c r="CM70" i="118"/>
  <c r="CL70" i="118"/>
  <c r="CK70" i="118"/>
  <c r="CJ70" i="118"/>
  <c r="CI70" i="118"/>
  <c r="CH70" i="118"/>
  <c r="CG70" i="118"/>
  <c r="CF70" i="118"/>
  <c r="CE70" i="118"/>
  <c r="CD70" i="118"/>
  <c r="CC70" i="118"/>
  <c r="CB70" i="118"/>
  <c r="CA70" i="118"/>
  <c r="BZ70" i="118"/>
  <c r="BY70" i="118"/>
  <c r="BX70" i="118"/>
  <c r="BW70" i="118"/>
  <c r="BV70" i="118"/>
  <c r="BU70" i="118"/>
  <c r="CV66" i="118"/>
  <c r="CU66" i="118"/>
  <c r="CT66" i="118"/>
  <c r="CS66" i="118"/>
  <c r="CR66" i="118"/>
  <c r="CQ66" i="118"/>
  <c r="CP66" i="118"/>
  <c r="CO66" i="118"/>
  <c r="CN66" i="118"/>
  <c r="CM66" i="118"/>
  <c r="CL66" i="118"/>
  <c r="CK66" i="118"/>
  <c r="CJ66" i="118"/>
  <c r="CI66" i="118"/>
  <c r="CH66" i="118"/>
  <c r="CG66" i="118"/>
  <c r="CF66" i="118"/>
  <c r="CE66" i="118"/>
  <c r="CD66" i="118"/>
  <c r="CC66" i="118"/>
  <c r="CB66" i="118"/>
  <c r="CA66" i="118"/>
  <c r="BZ66" i="118"/>
  <c r="BY66" i="118"/>
  <c r="BX66" i="118"/>
  <c r="BW66" i="118"/>
  <c r="BV66" i="118"/>
  <c r="BU66" i="118"/>
  <c r="CY65" i="118"/>
  <c r="CX65" i="118"/>
  <c r="CW65" i="118"/>
  <c r="CV65" i="118"/>
  <c r="CU65" i="118"/>
  <c r="CT65" i="118"/>
  <c r="CS65" i="118"/>
  <c r="CR65" i="118"/>
  <c r="CQ65" i="118"/>
  <c r="CP65" i="118"/>
  <c r="CO65" i="118"/>
  <c r="CN65" i="118"/>
  <c r="CM65" i="118"/>
  <c r="CL65" i="118"/>
  <c r="CK65" i="118"/>
  <c r="CJ65" i="118"/>
  <c r="CI65" i="118"/>
  <c r="CH65" i="118"/>
  <c r="CG65" i="118"/>
  <c r="CF65" i="118"/>
  <c r="CE65" i="118"/>
  <c r="CD65" i="118"/>
  <c r="CC65" i="118"/>
  <c r="CB65" i="118"/>
  <c r="CA65" i="118"/>
  <c r="BZ65" i="118"/>
  <c r="BY65" i="118"/>
  <c r="BX65" i="118"/>
  <c r="BW65" i="118"/>
  <c r="BV65" i="118"/>
  <c r="BU65" i="118"/>
  <c r="CV64" i="118"/>
  <c r="CU64" i="118"/>
  <c r="CT64" i="118"/>
  <c r="CS64" i="118"/>
  <c r="CR64" i="118"/>
  <c r="CQ64" i="118"/>
  <c r="CP64" i="118"/>
  <c r="CO64" i="118"/>
  <c r="CN64" i="118"/>
  <c r="CM64" i="118"/>
  <c r="CL64" i="118"/>
  <c r="CK64" i="118"/>
  <c r="CJ64" i="118"/>
  <c r="CI64" i="118"/>
  <c r="CH64" i="118"/>
  <c r="CG64" i="118"/>
  <c r="CF64" i="118"/>
  <c r="CE64" i="118"/>
  <c r="CD64" i="118"/>
  <c r="CC64" i="118"/>
  <c r="CB64" i="118"/>
  <c r="CA64" i="118"/>
  <c r="BZ64" i="118"/>
  <c r="BY64" i="118"/>
  <c r="BX64" i="118"/>
  <c r="BW64" i="118"/>
  <c r="BV64" i="118"/>
  <c r="BU64" i="118"/>
  <c r="CY63" i="118"/>
  <c r="CX63" i="118"/>
  <c r="CW63" i="118"/>
  <c r="CV63" i="118"/>
  <c r="CU63" i="118"/>
  <c r="CT63" i="118"/>
  <c r="CS63" i="118"/>
  <c r="CR63" i="118"/>
  <c r="CQ63" i="118"/>
  <c r="CP63" i="118"/>
  <c r="CO63" i="118"/>
  <c r="CN63" i="118"/>
  <c r="CM63" i="118"/>
  <c r="CL63" i="118"/>
  <c r="CK63" i="118"/>
  <c r="CJ63" i="118"/>
  <c r="CI63" i="118"/>
  <c r="CH63" i="118"/>
  <c r="CG63" i="118"/>
  <c r="CF63" i="118"/>
  <c r="CE63" i="118"/>
  <c r="CD63" i="118"/>
  <c r="CC63" i="118"/>
  <c r="CB63" i="118"/>
  <c r="CA63" i="118"/>
  <c r="BZ63" i="118"/>
  <c r="BY63" i="118"/>
  <c r="BX63" i="118"/>
  <c r="BW63" i="118"/>
  <c r="BV63" i="118"/>
  <c r="BU63" i="118"/>
  <c r="CV22" i="118"/>
  <c r="CU22" i="118"/>
  <c r="CT22" i="118"/>
  <c r="CS22" i="118"/>
  <c r="CR22" i="118"/>
  <c r="CQ22" i="118"/>
  <c r="CP22" i="118"/>
  <c r="CO22" i="118"/>
  <c r="CN22" i="118"/>
  <c r="CM22" i="118"/>
  <c r="CL22" i="118"/>
  <c r="CK22" i="118"/>
  <c r="CJ22" i="118"/>
  <c r="CI22" i="118"/>
  <c r="CH22" i="118"/>
  <c r="CG22" i="118"/>
  <c r="CF22" i="118"/>
  <c r="CE22" i="118"/>
  <c r="CD22" i="118"/>
  <c r="CC22" i="118"/>
  <c r="CB22" i="118"/>
  <c r="CA22" i="118"/>
  <c r="BZ22" i="118"/>
  <c r="BY22" i="118"/>
  <c r="BX22" i="118"/>
  <c r="BW22" i="118"/>
  <c r="BV22" i="118"/>
  <c r="BU22" i="118"/>
  <c r="CV21" i="118"/>
  <c r="CU21" i="118"/>
  <c r="CT21" i="118"/>
  <c r="CS21" i="118"/>
  <c r="CR21" i="118"/>
  <c r="CQ21" i="118"/>
  <c r="CP21" i="118"/>
  <c r="CO21" i="118"/>
  <c r="CN21" i="118"/>
  <c r="CM21" i="118"/>
  <c r="CL21" i="118"/>
  <c r="CK21" i="118"/>
  <c r="CJ21" i="118"/>
  <c r="CI21" i="118"/>
  <c r="CH21" i="118"/>
  <c r="CG21" i="118"/>
  <c r="CF21" i="118"/>
  <c r="CE21" i="118"/>
  <c r="CD21" i="118"/>
  <c r="CC21" i="118"/>
  <c r="CB21" i="118"/>
  <c r="CA21" i="118"/>
  <c r="BZ21" i="118"/>
  <c r="BY21" i="118"/>
  <c r="BX21" i="118"/>
  <c r="BW21" i="118"/>
  <c r="BV21" i="118"/>
  <c r="BU21" i="118"/>
  <c r="CV20" i="118"/>
  <c r="CU20" i="118"/>
  <c r="CT20" i="118"/>
  <c r="CS20" i="118"/>
  <c r="CR20" i="118"/>
  <c r="CQ20" i="118"/>
  <c r="CP20" i="118"/>
  <c r="CO20" i="118"/>
  <c r="CN20" i="118"/>
  <c r="CM20" i="118"/>
  <c r="CL20" i="118"/>
  <c r="CK20" i="118"/>
  <c r="CJ20" i="118"/>
  <c r="CI20" i="118"/>
  <c r="CH20" i="118"/>
  <c r="CG20" i="118"/>
  <c r="CF20" i="118"/>
  <c r="CE20" i="118"/>
  <c r="CD20" i="118"/>
  <c r="CC20" i="118"/>
  <c r="CB20" i="118"/>
  <c r="CA20" i="118"/>
  <c r="BZ20" i="118"/>
  <c r="BY20" i="118"/>
  <c r="BX20" i="118"/>
  <c r="BW20" i="118"/>
  <c r="BV20" i="118"/>
  <c r="BU20" i="118"/>
  <c r="CY19" i="118"/>
  <c r="CX19" i="118"/>
  <c r="CW19" i="118"/>
  <c r="CV19" i="118"/>
  <c r="CU19" i="118"/>
  <c r="CT19" i="118"/>
  <c r="CS19" i="118"/>
  <c r="CR19" i="118"/>
  <c r="CQ19" i="118"/>
  <c r="CP19" i="118"/>
  <c r="CO19" i="118"/>
  <c r="CN19" i="118"/>
  <c r="CM19" i="118"/>
  <c r="CL19" i="118"/>
  <c r="CK19" i="118"/>
  <c r="CJ19" i="118"/>
  <c r="CI19" i="118"/>
  <c r="CH19" i="118"/>
  <c r="CG19" i="118"/>
  <c r="CF19" i="118"/>
  <c r="CE19" i="118"/>
  <c r="CD19" i="118"/>
  <c r="CC19" i="118"/>
  <c r="CB19" i="118"/>
  <c r="CA19" i="118"/>
  <c r="BZ19" i="118"/>
  <c r="BY19" i="118"/>
  <c r="BX19" i="118"/>
  <c r="BW19" i="118"/>
  <c r="BV19" i="118"/>
  <c r="BU19" i="118"/>
  <c r="CY18" i="118"/>
  <c r="CX18" i="118"/>
  <c r="CW18" i="118"/>
  <c r="CV18" i="118"/>
  <c r="CU18" i="118"/>
  <c r="CT18" i="118"/>
  <c r="CS18" i="118"/>
  <c r="CR18" i="118"/>
  <c r="CQ18" i="118"/>
  <c r="CP18" i="118"/>
  <c r="CO18" i="118"/>
  <c r="CN18" i="118"/>
  <c r="CM18" i="118"/>
  <c r="CL18" i="118"/>
  <c r="CK18" i="118"/>
  <c r="CJ18" i="118"/>
  <c r="CI18" i="118"/>
  <c r="CH18" i="118"/>
  <c r="CG18" i="118"/>
  <c r="CF18" i="118"/>
  <c r="CE18" i="118"/>
  <c r="CD18" i="118"/>
  <c r="CC18" i="118"/>
  <c r="CB18" i="118"/>
  <c r="CA18" i="118"/>
  <c r="BZ18" i="118"/>
  <c r="BY18" i="118"/>
  <c r="BX18" i="118"/>
  <c r="BW18" i="118"/>
  <c r="BV18" i="118"/>
  <c r="BU18" i="118"/>
  <c r="CY14" i="118"/>
  <c r="CX14" i="118"/>
  <c r="CW14" i="118"/>
  <c r="CV14" i="118"/>
  <c r="CU14" i="118"/>
  <c r="CT14" i="118"/>
  <c r="CS14" i="118"/>
  <c r="CR14" i="118"/>
  <c r="CQ14" i="118"/>
  <c r="CP14" i="118"/>
  <c r="CO14" i="118"/>
  <c r="CN14" i="118"/>
  <c r="CM14" i="118"/>
  <c r="CL14" i="118"/>
  <c r="CK14" i="118"/>
  <c r="CJ14" i="118"/>
  <c r="CI14" i="118"/>
  <c r="CH14" i="118"/>
  <c r="CG14" i="118"/>
  <c r="CF14" i="118"/>
  <c r="CE14" i="118"/>
  <c r="CD14" i="118"/>
  <c r="CC14" i="118"/>
  <c r="CB14" i="118"/>
  <c r="CA14" i="118"/>
  <c r="BZ14" i="118"/>
  <c r="BY14" i="118"/>
  <c r="BX14" i="118"/>
  <c r="BW14" i="118"/>
  <c r="BV14" i="118"/>
  <c r="BU14" i="118"/>
  <c r="BM14" i="118"/>
  <c r="BL14" i="118"/>
  <c r="BK14" i="118"/>
  <c r="BJ14" i="118"/>
  <c r="BI14" i="118"/>
  <c r="BH14" i="118"/>
  <c r="BG14" i="118"/>
  <c r="BF14" i="118"/>
  <c r="BE14" i="118"/>
  <c r="BD14" i="118"/>
  <c r="BC14" i="118"/>
  <c r="BB14" i="118"/>
  <c r="BA14" i="118"/>
  <c r="AZ14" i="118"/>
  <c r="AY14" i="118"/>
  <c r="AX14" i="118"/>
  <c r="AW14" i="118"/>
  <c r="AV14" i="118"/>
  <c r="AU14" i="118"/>
  <c r="AT14" i="118"/>
  <c r="AS14" i="118"/>
  <c r="AQ14" i="118"/>
  <c r="AK18" i="187" s="1"/>
  <c r="AP14" i="118"/>
  <c r="AO13" i="118"/>
  <c r="AO14" i="118" s="1"/>
  <c r="CY12" i="118"/>
  <c r="CX12" i="118"/>
  <c r="CW12" i="118"/>
  <c r="CV12" i="118"/>
  <c r="CU12" i="118"/>
  <c r="CT12" i="118"/>
  <c r="CS12" i="118"/>
  <c r="CR12" i="118"/>
  <c r="CQ12" i="118"/>
  <c r="CP12" i="118"/>
  <c r="CO12" i="118"/>
  <c r="CN12" i="118"/>
  <c r="CM12" i="118"/>
  <c r="CL12" i="118"/>
  <c r="CK12" i="118"/>
  <c r="CJ12" i="118"/>
  <c r="CI12" i="118"/>
  <c r="CH12" i="118"/>
  <c r="CG12" i="118"/>
  <c r="CF12" i="118"/>
  <c r="CE12" i="118"/>
  <c r="CD12" i="118"/>
  <c r="CC12" i="118"/>
  <c r="CB12" i="118"/>
  <c r="CA12" i="118"/>
  <c r="BZ12" i="118"/>
  <c r="BY12" i="118"/>
  <c r="BX12" i="118"/>
  <c r="BW12" i="118"/>
  <c r="BV12" i="118"/>
  <c r="BU12" i="118"/>
  <c r="BM12" i="118"/>
  <c r="BL12" i="118"/>
  <c r="BK12" i="118"/>
  <c r="BJ12" i="118"/>
  <c r="BI12" i="118"/>
  <c r="BH12" i="118"/>
  <c r="BG12" i="118"/>
  <c r="BF12" i="118"/>
  <c r="BE12" i="118"/>
  <c r="BD12" i="118"/>
  <c r="BC12" i="118"/>
  <c r="BB12" i="118"/>
  <c r="BA12" i="118"/>
  <c r="AZ12" i="118"/>
  <c r="AY12" i="118"/>
  <c r="AX12" i="118"/>
  <c r="AW12" i="118"/>
  <c r="AV12" i="118"/>
  <c r="AU12" i="118"/>
  <c r="AT12" i="118"/>
  <c r="AS12" i="118"/>
  <c r="AR12" i="118"/>
  <c r="AQ12" i="118"/>
  <c r="AP12" i="118"/>
  <c r="AO12" i="118"/>
  <c r="AN12" i="118"/>
  <c r="AM12" i="118"/>
  <c r="AL12" i="118"/>
  <c r="AK12" i="118"/>
  <c r="AJ12" i="118"/>
  <c r="AI12" i="118"/>
  <c r="AH12" i="118"/>
  <c r="AG12" i="118"/>
  <c r="AF12" i="118"/>
  <c r="AE12" i="118"/>
  <c r="AD12" i="118"/>
  <c r="AC12" i="118"/>
  <c r="AB12" i="118"/>
  <c r="AA12" i="118"/>
  <c r="Z12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CY10" i="118"/>
  <c r="CY71" i="118" s="1"/>
  <c r="CX10" i="118"/>
  <c r="CX71" i="118" s="1"/>
  <c r="CW10" i="118"/>
  <c r="CW71" i="118" s="1"/>
  <c r="CV9" i="118"/>
  <c r="CU9" i="118"/>
  <c r="CT9" i="118"/>
  <c r="CS9" i="118"/>
  <c r="CR9" i="118"/>
  <c r="CQ9" i="118"/>
  <c r="CP9" i="118"/>
  <c r="CO9" i="118"/>
  <c r="CN9" i="118"/>
  <c r="CM9" i="118"/>
  <c r="CL9" i="118"/>
  <c r="CK9" i="118"/>
  <c r="CJ9" i="118"/>
  <c r="CI9" i="118"/>
  <c r="CH9" i="118"/>
  <c r="CG9" i="118"/>
  <c r="CF9" i="118"/>
  <c r="CE9" i="118"/>
  <c r="CD9" i="118"/>
  <c r="CC9" i="118"/>
  <c r="CB9" i="118"/>
  <c r="CA9" i="118"/>
  <c r="BZ9" i="118"/>
  <c r="BY9" i="118"/>
  <c r="BX9" i="118"/>
  <c r="BW9" i="118"/>
  <c r="BV9" i="118"/>
  <c r="BU9" i="118"/>
  <c r="BM9" i="118"/>
  <c r="BL9" i="118"/>
  <c r="BK9" i="118"/>
  <c r="BJ9" i="118"/>
  <c r="BI9" i="118"/>
  <c r="BH9" i="118"/>
  <c r="BG9" i="118"/>
  <c r="BF9" i="118"/>
  <c r="BE9" i="118"/>
  <c r="BD9" i="118"/>
  <c r="BC9" i="118"/>
  <c r="BB9" i="118"/>
  <c r="BA9" i="118"/>
  <c r="AZ9" i="118"/>
  <c r="AY9" i="118"/>
  <c r="AX9" i="118"/>
  <c r="AW9" i="118"/>
  <c r="AV9" i="118"/>
  <c r="AU9" i="118"/>
  <c r="AT9" i="118"/>
  <c r="AS9" i="118"/>
  <c r="AR9" i="118"/>
  <c r="AQ9" i="118"/>
  <c r="AP9" i="118"/>
  <c r="AO9" i="118"/>
  <c r="AN9" i="118"/>
  <c r="AM9" i="118"/>
  <c r="AL9" i="118"/>
  <c r="AK9" i="118"/>
  <c r="AJ9" i="118"/>
  <c r="AI9" i="118"/>
  <c r="AH9" i="118"/>
  <c r="AG9" i="118"/>
  <c r="AF9" i="118"/>
  <c r="AE9" i="118"/>
  <c r="AD9" i="118"/>
  <c r="AC9" i="118"/>
  <c r="AB9" i="118"/>
  <c r="AA9" i="118"/>
  <c r="Z9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CV8" i="118"/>
  <c r="CU8" i="118"/>
  <c r="CT8" i="118"/>
  <c r="CS8" i="118"/>
  <c r="CR8" i="118"/>
  <c r="CQ8" i="118"/>
  <c r="CP8" i="118"/>
  <c r="CO8" i="118"/>
  <c r="CN8" i="118"/>
  <c r="CM8" i="118"/>
  <c r="CL8" i="118"/>
  <c r="CK8" i="118"/>
  <c r="CJ8" i="118"/>
  <c r="CI8" i="118"/>
  <c r="CH8" i="118"/>
  <c r="CG8" i="118"/>
  <c r="CF8" i="118"/>
  <c r="CE8" i="118"/>
  <c r="CD8" i="118"/>
  <c r="CC8" i="118"/>
  <c r="CB8" i="118"/>
  <c r="CA8" i="118"/>
  <c r="BZ8" i="118"/>
  <c r="BY8" i="118"/>
  <c r="BX8" i="118"/>
  <c r="BW8" i="118"/>
  <c r="BV8" i="118"/>
  <c r="BU8" i="118"/>
  <c r="BM8" i="118"/>
  <c r="BL8" i="118"/>
  <c r="BK8" i="118"/>
  <c r="BJ8" i="118"/>
  <c r="BI8" i="118"/>
  <c r="BH8" i="118"/>
  <c r="BG8" i="118"/>
  <c r="BF8" i="118"/>
  <c r="BE8" i="118"/>
  <c r="BD8" i="118"/>
  <c r="BC8" i="118"/>
  <c r="BB8" i="118"/>
  <c r="BA8" i="118"/>
  <c r="AZ8" i="118"/>
  <c r="AY8" i="118"/>
  <c r="AX8" i="118"/>
  <c r="AW8" i="118"/>
  <c r="AV8" i="118"/>
  <c r="AU8" i="118"/>
  <c r="AT8" i="118"/>
  <c r="AS8" i="118"/>
  <c r="AR8" i="118"/>
  <c r="AQ8" i="118"/>
  <c r="AP8" i="118"/>
  <c r="AO8" i="118"/>
  <c r="AN8" i="118"/>
  <c r="AM8" i="118"/>
  <c r="AL8" i="118"/>
  <c r="AK8" i="118"/>
  <c r="AJ8" i="118"/>
  <c r="AI8" i="118"/>
  <c r="AH8" i="118"/>
  <c r="AG8" i="118"/>
  <c r="AF8" i="118"/>
  <c r="AE8" i="118"/>
  <c r="AD8" i="118"/>
  <c r="AC8" i="118"/>
  <c r="AB8" i="118"/>
  <c r="AA8" i="118"/>
  <c r="Z8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CV7" i="118"/>
  <c r="CU7" i="118"/>
  <c r="CT7" i="118"/>
  <c r="CS7" i="118"/>
  <c r="CR7" i="118"/>
  <c r="CQ7" i="118"/>
  <c r="CP7" i="118"/>
  <c r="CO7" i="118"/>
  <c r="CN7" i="118"/>
  <c r="CM7" i="118"/>
  <c r="CL7" i="118"/>
  <c r="CK7" i="118"/>
  <c r="CJ7" i="118"/>
  <c r="CI7" i="118"/>
  <c r="CH7" i="118"/>
  <c r="CG7" i="118"/>
  <c r="CF7" i="118"/>
  <c r="CE7" i="118"/>
  <c r="CD7" i="118"/>
  <c r="CC7" i="118"/>
  <c r="CB7" i="118"/>
  <c r="CA7" i="118"/>
  <c r="BZ7" i="118"/>
  <c r="BY7" i="118"/>
  <c r="BX7" i="118"/>
  <c r="BW7" i="118"/>
  <c r="BV7" i="118"/>
  <c r="BU7" i="118"/>
  <c r="BM7" i="118"/>
  <c r="BL7" i="118"/>
  <c r="BK7" i="118"/>
  <c r="BJ7" i="118"/>
  <c r="BI7" i="118"/>
  <c r="BH7" i="118"/>
  <c r="BG7" i="118"/>
  <c r="BF7" i="118"/>
  <c r="BE7" i="118"/>
  <c r="BD7" i="118"/>
  <c r="BC7" i="118"/>
  <c r="BB7" i="118"/>
  <c r="BA7" i="118"/>
  <c r="AZ7" i="118"/>
  <c r="AY7" i="118"/>
  <c r="AX7" i="118"/>
  <c r="AW7" i="118"/>
  <c r="AV7" i="118"/>
  <c r="AU7" i="118"/>
  <c r="AT7" i="118"/>
  <c r="AS7" i="118"/>
  <c r="AR7" i="118"/>
  <c r="AQ7" i="118"/>
  <c r="AP7" i="118"/>
  <c r="AO7" i="118"/>
  <c r="AN7" i="118"/>
  <c r="AM7" i="118"/>
  <c r="AL7" i="118"/>
  <c r="AK7" i="118"/>
  <c r="AJ7" i="118"/>
  <c r="AI7" i="118"/>
  <c r="AH7" i="118"/>
  <c r="AG7" i="118"/>
  <c r="AF7" i="118"/>
  <c r="AE7" i="118"/>
  <c r="AD7" i="118"/>
  <c r="AC7" i="118"/>
  <c r="AB7" i="118"/>
  <c r="AA7" i="118"/>
  <c r="Z7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CV6" i="118"/>
  <c r="CU6" i="118"/>
  <c r="CT6" i="118"/>
  <c r="CS6" i="118"/>
  <c r="CR6" i="118"/>
  <c r="CQ6" i="118"/>
  <c r="CP6" i="118"/>
  <c r="CO6" i="118"/>
  <c r="CN6" i="118"/>
  <c r="CM6" i="118"/>
  <c r="CL6" i="118"/>
  <c r="CK6" i="118"/>
  <c r="CJ6" i="118"/>
  <c r="CI6" i="118"/>
  <c r="CH6" i="118"/>
  <c r="CG6" i="118"/>
  <c r="CF6" i="118"/>
  <c r="CE6" i="118"/>
  <c r="CD6" i="118"/>
  <c r="CC6" i="118"/>
  <c r="CB6" i="118"/>
  <c r="CA6" i="118"/>
  <c r="BZ6" i="118"/>
  <c r="BY6" i="118"/>
  <c r="BX6" i="118"/>
  <c r="BW6" i="118"/>
  <c r="BV6" i="118"/>
  <c r="BU6" i="118"/>
  <c r="BM6" i="118"/>
  <c r="BL6" i="118"/>
  <c r="BK6" i="118"/>
  <c r="BJ6" i="118"/>
  <c r="BI6" i="118"/>
  <c r="BH6" i="118"/>
  <c r="BG6" i="118"/>
  <c r="BF6" i="118"/>
  <c r="BE6" i="118"/>
  <c r="BD6" i="118"/>
  <c r="BC6" i="118"/>
  <c r="BB6" i="118"/>
  <c r="BA6" i="118"/>
  <c r="AZ6" i="118"/>
  <c r="AY6" i="118"/>
  <c r="AX6" i="118"/>
  <c r="AW6" i="118"/>
  <c r="AV6" i="118"/>
  <c r="AU6" i="118"/>
  <c r="AT6" i="118"/>
  <c r="AS6" i="118"/>
  <c r="AR6" i="118"/>
  <c r="AQ6" i="118"/>
  <c r="AP6" i="118"/>
  <c r="AO6" i="118"/>
  <c r="AN6" i="118"/>
  <c r="AM6" i="118"/>
  <c r="AL6" i="118"/>
  <c r="AK6" i="118"/>
  <c r="AJ6" i="118"/>
  <c r="AI6" i="118"/>
  <c r="AH6" i="118"/>
  <c r="AG6" i="118"/>
  <c r="AF6" i="118"/>
  <c r="AE6" i="118"/>
  <c r="AD6" i="118"/>
  <c r="AC6" i="118"/>
  <c r="AB6" i="118"/>
  <c r="AA6" i="118"/>
  <c r="Z6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CV5" i="118"/>
  <c r="CU5" i="118"/>
  <c r="CT5" i="118"/>
  <c r="CS5" i="118"/>
  <c r="CR5" i="118"/>
  <c r="CQ5" i="118"/>
  <c r="CP5" i="118"/>
  <c r="CO5" i="118"/>
  <c r="CN5" i="118"/>
  <c r="CM5" i="118"/>
  <c r="CL5" i="118"/>
  <c r="CK5" i="118"/>
  <c r="CJ5" i="118"/>
  <c r="CI5" i="118"/>
  <c r="CH5" i="118"/>
  <c r="CG5" i="118"/>
  <c r="CF5" i="118"/>
  <c r="CE5" i="118"/>
  <c r="CD5" i="118"/>
  <c r="CC5" i="118"/>
  <c r="CB5" i="118"/>
  <c r="CA5" i="118"/>
  <c r="BZ5" i="118"/>
  <c r="BY5" i="118"/>
  <c r="BX5" i="118"/>
  <c r="BW5" i="118"/>
  <c r="BV5" i="118"/>
  <c r="BU5" i="118"/>
  <c r="BM5" i="118"/>
  <c r="BL5" i="118"/>
  <c r="BK5" i="118"/>
  <c r="BJ5" i="118"/>
  <c r="BI5" i="118"/>
  <c r="BH5" i="118"/>
  <c r="BG5" i="118"/>
  <c r="BF5" i="118"/>
  <c r="BE5" i="118"/>
  <c r="BD5" i="118"/>
  <c r="BC5" i="118"/>
  <c r="BB5" i="118"/>
  <c r="BA5" i="118"/>
  <c r="AZ5" i="118"/>
  <c r="AY5" i="118"/>
  <c r="AX5" i="118"/>
  <c r="AW5" i="118"/>
  <c r="AV5" i="118"/>
  <c r="AU5" i="118"/>
  <c r="AT5" i="118"/>
  <c r="AS5" i="118"/>
  <c r="AR5" i="118"/>
  <c r="AQ5" i="118"/>
  <c r="AP5" i="118"/>
  <c r="AO5" i="118"/>
  <c r="AN5" i="118"/>
  <c r="AM5" i="118"/>
  <c r="AL5" i="118"/>
  <c r="AK5" i="118"/>
  <c r="AJ5" i="118"/>
  <c r="AI5" i="118"/>
  <c r="AH5" i="118"/>
  <c r="AG5" i="118"/>
  <c r="AF5" i="118"/>
  <c r="AE5" i="118"/>
  <c r="AD5" i="118"/>
  <c r="AC5" i="118"/>
  <c r="AB5" i="118"/>
  <c r="AA5" i="118"/>
  <c r="Z5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B1" i="118"/>
  <c r="CM39" i="2"/>
  <c r="BU39" i="2"/>
  <c r="BT39" i="2"/>
  <c r="BS39" i="2"/>
  <c r="CM33" i="2"/>
  <c r="CL33" i="2"/>
  <c r="CK33" i="2"/>
  <c r="BU33" i="2"/>
  <c r="BT33" i="2"/>
  <c r="BS33" i="2"/>
  <c r="AY20" i="2"/>
  <c r="AY19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Z15" i="2"/>
  <c r="V11" i="187" s="1"/>
  <c r="Y15" i="2"/>
  <c r="U11" i="187" s="1"/>
  <c r="X15" i="2"/>
  <c r="T11" i="187" s="1"/>
  <c r="W15" i="2"/>
  <c r="S11" i="187" s="1"/>
  <c r="V15" i="2"/>
  <c r="R11" i="187" s="1"/>
  <c r="U15" i="2"/>
  <c r="Q11" i="187" s="1"/>
  <c r="T15" i="2"/>
  <c r="P11" i="187" s="1"/>
  <c r="S15" i="2"/>
  <c r="O11" i="187" s="1"/>
  <c r="R15" i="2"/>
  <c r="N11" i="187" s="1"/>
  <c r="Q15" i="2"/>
  <c r="M11" i="187" s="1"/>
  <c r="P15" i="2"/>
  <c r="L11" i="187" s="1"/>
  <c r="O15" i="2"/>
  <c r="K11" i="187" s="1"/>
  <c r="N15" i="2"/>
  <c r="J11" i="187" s="1"/>
  <c r="M15" i="2"/>
  <c r="I11" i="187" s="1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X15" i="2" s="1"/>
  <c r="AT11" i="187" s="1"/>
  <c r="AW8" i="2"/>
  <c r="AW15" i="2" s="1"/>
  <c r="AS11" i="187" s="1"/>
  <c r="AV8" i="2"/>
  <c r="AV15" i="2" s="1"/>
  <c r="AR11" i="187" s="1"/>
  <c r="AU8" i="2"/>
  <c r="AU15" i="2" s="1"/>
  <c r="AQ11" i="187" s="1"/>
  <c r="AT8" i="2"/>
  <c r="AT15" i="2" s="1"/>
  <c r="AP11" i="187" s="1"/>
  <c r="AS8" i="2"/>
  <c r="AS15" i="2" s="1"/>
  <c r="AO11" i="187" s="1"/>
  <c r="AR8" i="2"/>
  <c r="AR15" i="2" s="1"/>
  <c r="AN11" i="187" s="1"/>
  <c r="AQ8" i="2"/>
  <c r="AQ15" i="2" s="1"/>
  <c r="AM11" i="187" s="1"/>
  <c r="AP8" i="2"/>
  <c r="AP15" i="2" s="1"/>
  <c r="AL11" i="187" s="1"/>
  <c r="AO8" i="2"/>
  <c r="AO15" i="2" s="1"/>
  <c r="AK11" i="187" s="1"/>
  <c r="AN8" i="2"/>
  <c r="AN15" i="2" s="1"/>
  <c r="AJ11" i="187" s="1"/>
  <c r="AM8" i="2"/>
  <c r="AM15" i="2" s="1"/>
  <c r="AI11" i="187" s="1"/>
  <c r="AL8" i="2"/>
  <c r="AL15" i="2" s="1"/>
  <c r="AH11" i="187" s="1"/>
  <c r="AK8" i="2"/>
  <c r="AK15" i="2" s="1"/>
  <c r="AG11" i="187" s="1"/>
  <c r="AJ8" i="2"/>
  <c r="AJ15" i="2" s="1"/>
  <c r="AF11" i="187" s="1"/>
  <c r="AI8" i="2"/>
  <c r="AI15" i="2" s="1"/>
  <c r="AE11" i="187" s="1"/>
  <c r="AH8" i="2"/>
  <c r="AH15" i="2" s="1"/>
  <c r="AD11" i="187" s="1"/>
  <c r="AG8" i="2"/>
  <c r="AG15" i="2" s="1"/>
  <c r="AC11" i="187" s="1"/>
  <c r="AF8" i="2"/>
  <c r="AF15" i="2" s="1"/>
  <c r="AB11" i="187" s="1"/>
  <c r="AE8" i="2"/>
  <c r="AE15" i="2" s="1"/>
  <c r="AA11" i="187" s="1"/>
  <c r="AD8" i="2"/>
  <c r="AD15" i="2" s="1"/>
  <c r="Z11" i="187" s="1"/>
  <c r="AC8" i="2"/>
  <c r="AC15" i="2" s="1"/>
  <c r="Y11" i="187" s="1"/>
  <c r="AB8" i="2"/>
  <c r="AB15" i="2" s="1"/>
  <c r="X11" i="187" s="1"/>
  <c r="AA8" i="2"/>
  <c r="AA15" i="2" s="1"/>
  <c r="W11" i="187" s="1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1" i="2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B41" i="1"/>
  <c r="B40" i="1"/>
  <c r="B39" i="1"/>
  <c r="B38" i="1"/>
  <c r="B37" i="1"/>
  <c r="B36" i="1"/>
  <c r="B33" i="1"/>
  <c r="B32" i="1"/>
  <c r="B31" i="1"/>
  <c r="B30" i="1"/>
  <c r="B29" i="1"/>
  <c r="B8" i="1"/>
  <c r="B7" i="1"/>
  <c r="B6" i="1"/>
  <c r="B5" i="1"/>
  <c r="B4" i="1"/>
  <c r="B3" i="1"/>
  <c r="BG94" i="187" l="1"/>
  <c r="BG95" i="187" s="1"/>
  <c r="DU29" i="8"/>
  <c r="DU40" i="8" s="1"/>
  <c r="ES40" i="8" s="1"/>
  <c r="DU102" i="8"/>
  <c r="DU110" i="8" s="1"/>
  <c r="ES110" i="8" s="1"/>
  <c r="DU48" i="8"/>
  <c r="DW48" i="8" s="1"/>
  <c r="DU50" i="8"/>
  <c r="ES50" i="8" s="1"/>
  <c r="DU53" i="8"/>
  <c r="DU51" i="8"/>
  <c r="DU49" i="8"/>
  <c r="DU47" i="8"/>
  <c r="DW47" i="8" s="1"/>
  <c r="DU52" i="8"/>
  <c r="AY94" i="180"/>
  <c r="AY95" i="180" s="1"/>
  <c r="AY94" i="187"/>
  <c r="AY95" i="187" s="1"/>
  <c r="BE94" i="180"/>
  <c r="BE95" i="180" s="1"/>
  <c r="BE94" i="187"/>
  <c r="BE95" i="187" s="1"/>
  <c r="AW94" i="187"/>
  <c r="AW95" i="187" s="1"/>
  <c r="BG99" i="180"/>
  <c r="BG100" i="180" s="1"/>
  <c r="BG99" i="187"/>
  <c r="BG100" i="187" s="1"/>
  <c r="AK26" i="187"/>
  <c r="AK14" i="187"/>
  <c r="BC94" i="180"/>
  <c r="BC95" i="180" s="1"/>
  <c r="BC94" i="187"/>
  <c r="BC95" i="187" s="1"/>
  <c r="AW94" i="180"/>
  <c r="AW95" i="180" s="1"/>
  <c r="DU67" i="8"/>
  <c r="DW67" i="8" s="1"/>
  <c r="DX67" i="8" s="1"/>
  <c r="Z11" i="180"/>
  <c r="AD11" i="180"/>
  <c r="AH11" i="180"/>
  <c r="AL11" i="180"/>
  <c r="AP11" i="180"/>
  <c r="AT11" i="180"/>
  <c r="I11" i="180"/>
  <c r="M11" i="180"/>
  <c r="Q11" i="180"/>
  <c r="U11" i="180"/>
  <c r="L94" i="180"/>
  <c r="L95" i="180" s="1"/>
  <c r="V93" i="180"/>
  <c r="V95" i="180" s="1"/>
  <c r="Z93" i="180"/>
  <c r="Z95" i="180" s="1"/>
  <c r="AD93" i="180"/>
  <c r="AD95" i="180" s="1"/>
  <c r="AH93" i="180"/>
  <c r="AH95" i="180" s="1"/>
  <c r="AL93" i="180"/>
  <c r="AL95" i="180" s="1"/>
  <c r="AP93" i="180"/>
  <c r="AP95" i="180" s="1"/>
  <c r="AT93" i="180"/>
  <c r="AT95" i="180" s="1"/>
  <c r="X99" i="180"/>
  <c r="X100" i="180" s="1"/>
  <c r="AB99" i="180"/>
  <c r="AB100" i="180" s="1"/>
  <c r="AF99" i="180"/>
  <c r="AF100" i="180" s="1"/>
  <c r="AJ99" i="180"/>
  <c r="AJ100" i="180" s="1"/>
  <c r="AN99" i="180"/>
  <c r="AN100" i="180" s="1"/>
  <c r="AR99" i="180"/>
  <c r="AR100" i="180" s="1"/>
  <c r="AV99" i="180"/>
  <c r="AV100" i="180" s="1"/>
  <c r="AZ99" i="180"/>
  <c r="AZ100" i="180" s="1"/>
  <c r="BD99" i="180"/>
  <c r="BD100" i="180" s="1"/>
  <c r="AC11" i="180"/>
  <c r="AK11" i="180"/>
  <c r="AS11" i="180"/>
  <c r="P11" i="180"/>
  <c r="Y93" i="180"/>
  <c r="Y95" i="180" s="1"/>
  <c r="AC93" i="180"/>
  <c r="AC95" i="180" s="1"/>
  <c r="AK93" i="180"/>
  <c r="AK95" i="180" s="1"/>
  <c r="AS93" i="180"/>
  <c r="AS95" i="180" s="1"/>
  <c r="AE99" i="180"/>
  <c r="AE100" i="180" s="1"/>
  <c r="AQ99" i="180"/>
  <c r="AQ100" i="180" s="1"/>
  <c r="W11" i="180"/>
  <c r="AA11" i="180"/>
  <c r="AE11" i="180"/>
  <c r="AI11" i="180"/>
  <c r="AM11" i="180"/>
  <c r="AQ11" i="180"/>
  <c r="J11" i="180"/>
  <c r="N11" i="180"/>
  <c r="R11" i="180"/>
  <c r="V11" i="180"/>
  <c r="E94" i="180"/>
  <c r="E95" i="180" s="1"/>
  <c r="W93" i="180"/>
  <c r="W95" i="180" s="1"/>
  <c r="AA93" i="180"/>
  <c r="AA95" i="180" s="1"/>
  <c r="AE93" i="180"/>
  <c r="AE95" i="180" s="1"/>
  <c r="AI93" i="180"/>
  <c r="AI95" i="180" s="1"/>
  <c r="AM93" i="180"/>
  <c r="AM95" i="180" s="1"/>
  <c r="AQ93" i="180"/>
  <c r="AQ95" i="180" s="1"/>
  <c r="BG94" i="180"/>
  <c r="BG95" i="180" s="1"/>
  <c r="Y99" i="180"/>
  <c r="Y100" i="180" s="1"/>
  <c r="AC99" i="180"/>
  <c r="AC100" i="180" s="1"/>
  <c r="AG99" i="180"/>
  <c r="AG100" i="180" s="1"/>
  <c r="AK99" i="180"/>
  <c r="AK100" i="180" s="1"/>
  <c r="AO99" i="180"/>
  <c r="AO100" i="180" s="1"/>
  <c r="AS99" i="180"/>
  <c r="AS100" i="180" s="1"/>
  <c r="AW99" i="180"/>
  <c r="AW100" i="180" s="1"/>
  <c r="BA99" i="180"/>
  <c r="BA100" i="180" s="1"/>
  <c r="BE99" i="180"/>
  <c r="BE100" i="180" s="1"/>
  <c r="Y11" i="180"/>
  <c r="AG11" i="180"/>
  <c r="AO11" i="180"/>
  <c r="L11" i="180"/>
  <c r="T11" i="180"/>
  <c r="AK18" i="180"/>
  <c r="R93" i="180"/>
  <c r="R95" i="180" s="1"/>
  <c r="AG93" i="180"/>
  <c r="AG95" i="180" s="1"/>
  <c r="AO93" i="180"/>
  <c r="AO95" i="180" s="1"/>
  <c r="W99" i="180"/>
  <c r="W100" i="180" s="1"/>
  <c r="AA99" i="180"/>
  <c r="AA100" i="180" s="1"/>
  <c r="AI99" i="180"/>
  <c r="AI100" i="180" s="1"/>
  <c r="AM99" i="180"/>
  <c r="AM100" i="180" s="1"/>
  <c r="AU99" i="180"/>
  <c r="AU100" i="180" s="1"/>
  <c r="AY99" i="180"/>
  <c r="AY100" i="180" s="1"/>
  <c r="BC99" i="180"/>
  <c r="BC100" i="180" s="1"/>
  <c r="X11" i="180"/>
  <c r="AB11" i="180"/>
  <c r="AF11" i="180"/>
  <c r="AJ11" i="180"/>
  <c r="AN11" i="180"/>
  <c r="AR11" i="180"/>
  <c r="K11" i="180"/>
  <c r="O11" i="180"/>
  <c r="S11" i="180"/>
  <c r="D94" i="180"/>
  <c r="D95" i="180" s="1"/>
  <c r="F94" i="180"/>
  <c r="F95" i="180" s="1"/>
  <c r="J93" i="180"/>
  <c r="J95" i="180" s="1"/>
  <c r="X93" i="180"/>
  <c r="X95" i="180" s="1"/>
  <c r="AB93" i="180"/>
  <c r="AB95" i="180" s="1"/>
  <c r="AF93" i="180"/>
  <c r="AF95" i="180" s="1"/>
  <c r="AJ93" i="180"/>
  <c r="AJ95" i="180" s="1"/>
  <c r="AN93" i="180"/>
  <c r="AN95" i="180" s="1"/>
  <c r="AR93" i="180"/>
  <c r="AR95" i="180" s="1"/>
  <c r="Z99" i="180"/>
  <c r="Z100" i="180" s="1"/>
  <c r="AD99" i="180"/>
  <c r="AD100" i="180" s="1"/>
  <c r="AH99" i="180"/>
  <c r="AH100" i="180" s="1"/>
  <c r="AL99" i="180"/>
  <c r="AL100" i="180" s="1"/>
  <c r="AP99" i="180"/>
  <c r="AP100" i="180" s="1"/>
  <c r="AT99" i="180"/>
  <c r="AT100" i="180" s="1"/>
  <c r="AX99" i="180"/>
  <c r="AX100" i="180" s="1"/>
  <c r="BB99" i="180"/>
  <c r="BB100" i="180" s="1"/>
  <c r="BF99" i="180"/>
  <c r="BF100" i="180" s="1"/>
  <c r="DV36" i="8"/>
  <c r="ET36" i="8" s="1"/>
  <c r="ES12" i="8"/>
  <c r="ES11" i="8"/>
  <c r="ES85" i="8"/>
  <c r="ES86" i="8"/>
  <c r="DW49" i="8"/>
  <c r="ES90" i="8"/>
  <c r="ES53" i="8"/>
  <c r="ES88" i="8"/>
  <c r="ES87" i="8"/>
  <c r="ES89" i="8"/>
  <c r="DW52" i="8"/>
  <c r="ES13" i="8"/>
  <c r="ES7" i="8"/>
  <c r="ES9" i="8"/>
  <c r="ES10" i="8"/>
  <c r="ES8" i="8"/>
  <c r="BH29" i="8"/>
  <c r="BV13" i="118"/>
  <c r="CL13" i="118"/>
  <c r="U85" i="121"/>
  <c r="DW11" i="8"/>
  <c r="EU10" i="8" s="1"/>
  <c r="F24" i="121"/>
  <c r="R24" i="121"/>
  <c r="V24" i="121"/>
  <c r="Z24" i="121"/>
  <c r="AD24" i="121"/>
  <c r="AH24" i="121"/>
  <c r="BZ13" i="118"/>
  <c r="G24" i="121"/>
  <c r="K24" i="121"/>
  <c r="S24" i="121"/>
  <c r="W24" i="121"/>
  <c r="AA24" i="121"/>
  <c r="AE24" i="121"/>
  <c r="AI24" i="121"/>
  <c r="CL21" i="8"/>
  <c r="CL22" i="8" s="1"/>
  <c r="DB21" i="8"/>
  <c r="DB22" i="8" s="1"/>
  <c r="CX21" i="8"/>
  <c r="CX22" i="8" s="1"/>
  <c r="DW27" i="8"/>
  <c r="DX27" i="8" s="1"/>
  <c r="DW63" i="8"/>
  <c r="DX63" i="8" s="1"/>
  <c r="BD20" i="2"/>
  <c r="BW13" i="118"/>
  <c r="CA13" i="118"/>
  <c r="CE13" i="118"/>
  <c r="CI13" i="118"/>
  <c r="CM13" i="118"/>
  <c r="CQ13" i="118"/>
  <c r="CU13" i="118"/>
  <c r="CU32" i="8"/>
  <c r="DW38" i="8"/>
  <c r="EU38" i="8" s="1"/>
  <c r="CP21" i="8"/>
  <c r="CP22" i="8" s="1"/>
  <c r="CT21" i="8"/>
  <c r="CT22" i="8" s="1"/>
  <c r="CV32" i="8"/>
  <c r="J11" i="2"/>
  <c r="J14" i="2" s="1"/>
  <c r="F10" i="187" s="1"/>
  <c r="F13" i="187" s="1"/>
  <c r="R11" i="2"/>
  <c r="R14" i="2" s="1"/>
  <c r="N10" i="187" s="1"/>
  <c r="N13" i="187" s="1"/>
  <c r="Z11" i="2"/>
  <c r="Z12" i="2" s="1"/>
  <c r="AH11" i="2"/>
  <c r="AH14" i="2" s="1"/>
  <c r="AD10" i="187" s="1"/>
  <c r="AD13" i="187" s="1"/>
  <c r="AP11" i="2"/>
  <c r="AP12" i="2" s="1"/>
  <c r="AX11" i="2"/>
  <c r="AX14" i="2" s="1"/>
  <c r="AT10" i="187" s="1"/>
  <c r="AT13" i="187" s="1"/>
  <c r="BY11" i="2"/>
  <c r="BY12" i="2" s="1"/>
  <c r="CG11" i="2"/>
  <c r="CG12" i="2" s="1"/>
  <c r="CO11" i="2"/>
  <c r="CO12" i="2" s="1"/>
  <c r="BT19" i="2"/>
  <c r="BT20" i="2" s="1"/>
  <c r="CB19" i="2"/>
  <c r="CB20" i="2" s="1"/>
  <c r="CJ19" i="2"/>
  <c r="CJ20" i="2" s="1"/>
  <c r="C11" i="2"/>
  <c r="C12" i="2" s="1"/>
  <c r="G11" i="2"/>
  <c r="G12" i="2" s="1"/>
  <c r="K11" i="2"/>
  <c r="K12" i="2" s="1"/>
  <c r="O11" i="2"/>
  <c r="O14" i="2" s="1"/>
  <c r="K10" i="187" s="1"/>
  <c r="K13" i="187" s="1"/>
  <c r="S11" i="2"/>
  <c r="S12" i="2" s="1"/>
  <c r="W11" i="2"/>
  <c r="W12" i="2" s="1"/>
  <c r="AA11" i="2"/>
  <c r="AA14" i="2" s="1"/>
  <c r="W10" i="187" s="1"/>
  <c r="W13" i="187" s="1"/>
  <c r="AE11" i="2"/>
  <c r="AE14" i="2" s="1"/>
  <c r="AA10" i="187" s="1"/>
  <c r="AA13" i="187" s="1"/>
  <c r="AI11" i="2"/>
  <c r="AI14" i="2" s="1"/>
  <c r="AE10" i="187" s="1"/>
  <c r="AE13" i="187" s="1"/>
  <c r="AM11" i="2"/>
  <c r="AM14" i="2" s="1"/>
  <c r="AI10" i="187" s="1"/>
  <c r="AI13" i="187" s="1"/>
  <c r="AQ11" i="2"/>
  <c r="AQ12" i="2" s="1"/>
  <c r="AU11" i="2"/>
  <c r="AU12" i="2" s="1"/>
  <c r="AY11" i="2"/>
  <c r="AY12" i="2" s="1"/>
  <c r="BC11" i="2"/>
  <c r="BC12" i="2" s="1"/>
  <c r="BG11" i="2"/>
  <c r="BG12" i="2" s="1"/>
  <c r="BK11" i="2"/>
  <c r="BK12" i="2" s="1"/>
  <c r="BV11" i="2"/>
  <c r="BV12" i="2" s="1"/>
  <c r="BZ11" i="2"/>
  <c r="BZ12" i="2" s="1"/>
  <c r="CD11" i="2"/>
  <c r="CD12" i="2" s="1"/>
  <c r="CH11" i="2"/>
  <c r="CH12" i="2" s="1"/>
  <c r="CL11" i="2"/>
  <c r="CP11" i="2"/>
  <c r="CP12" i="2" s="1"/>
  <c r="BF20" i="2"/>
  <c r="H10" i="118"/>
  <c r="H11" i="118" s="1"/>
  <c r="L10" i="118"/>
  <c r="L11" i="118" s="1"/>
  <c r="X10" i="118"/>
  <c r="X11" i="118" s="1"/>
  <c r="AB10" i="118"/>
  <c r="AB11" i="118" s="1"/>
  <c r="AN10" i="118"/>
  <c r="AN11" i="118" s="1"/>
  <c r="AR10" i="118"/>
  <c r="AR11" i="118" s="1"/>
  <c r="CA10" i="118"/>
  <c r="CA11" i="118" s="1"/>
  <c r="CE10" i="118"/>
  <c r="CE11" i="118" s="1"/>
  <c r="CQ10" i="118"/>
  <c r="CQ71" i="118" s="1"/>
  <c r="CU10" i="118"/>
  <c r="CU71" i="118" s="1"/>
  <c r="F11" i="2"/>
  <c r="F14" i="2" s="1"/>
  <c r="D10" i="187" s="1"/>
  <c r="D13" i="187" s="1"/>
  <c r="N11" i="2"/>
  <c r="N12" i="2" s="1"/>
  <c r="V11" i="2"/>
  <c r="V12" i="2" s="1"/>
  <c r="AD11" i="2"/>
  <c r="AD14" i="2" s="1"/>
  <c r="Z10" i="187" s="1"/>
  <c r="Z13" i="187" s="1"/>
  <c r="AL11" i="2"/>
  <c r="AL14" i="2" s="1"/>
  <c r="AH10" i="187" s="1"/>
  <c r="AH13" i="187" s="1"/>
  <c r="AT11" i="2"/>
  <c r="AT12" i="2" s="1"/>
  <c r="BU11" i="2"/>
  <c r="BU12" i="2" s="1"/>
  <c r="CC11" i="2"/>
  <c r="CC12" i="2" s="1"/>
  <c r="CK11" i="2"/>
  <c r="CK12" i="2" s="1"/>
  <c r="BX19" i="2"/>
  <c r="BX20" i="2" s="1"/>
  <c r="CF19" i="2"/>
  <c r="CF20" i="2" s="1"/>
  <c r="CN19" i="2"/>
  <c r="CN20" i="2" s="1"/>
  <c r="BW21" i="8"/>
  <c r="BW22" i="8" s="1"/>
  <c r="BU13" i="118"/>
  <c r="CK13" i="118"/>
  <c r="CD13" i="118"/>
  <c r="CH13" i="118"/>
  <c r="CP13" i="118"/>
  <c r="CT13" i="118"/>
  <c r="D11" i="8"/>
  <c r="D12" i="8" s="1"/>
  <c r="H11" i="8"/>
  <c r="H12" i="8" s="1"/>
  <c r="L11" i="8"/>
  <c r="L12" i="8" s="1"/>
  <c r="P11" i="8"/>
  <c r="P12" i="8" s="1"/>
  <c r="T11" i="8"/>
  <c r="T12" i="8" s="1"/>
  <c r="X11" i="8"/>
  <c r="X32" i="8" s="1"/>
  <c r="AB11" i="8"/>
  <c r="AB32" i="8" s="1"/>
  <c r="AF11" i="8"/>
  <c r="AF12" i="8" s="1"/>
  <c r="AJ11" i="8"/>
  <c r="AJ12" i="8" s="1"/>
  <c r="AN11" i="8"/>
  <c r="AN32" i="8" s="1"/>
  <c r="AR11" i="8"/>
  <c r="AR12" i="8" s="1"/>
  <c r="AV11" i="8"/>
  <c r="AV12" i="8" s="1"/>
  <c r="BR11" i="8"/>
  <c r="BR12" i="8" s="1"/>
  <c r="BV11" i="8"/>
  <c r="BV12" i="8" s="1"/>
  <c r="BZ11" i="8"/>
  <c r="BZ12" i="8" s="1"/>
  <c r="CD11" i="8"/>
  <c r="CD12" i="8" s="1"/>
  <c r="CH11" i="8"/>
  <c r="CH12" i="8" s="1"/>
  <c r="CL11" i="8"/>
  <c r="CL12" i="8" s="1"/>
  <c r="CP11" i="8"/>
  <c r="CP32" i="8" s="1"/>
  <c r="CT11" i="8"/>
  <c r="CT32" i="8" s="1"/>
  <c r="DB11" i="8"/>
  <c r="DB12" i="8" s="1"/>
  <c r="DF11" i="8"/>
  <c r="DF32" i="8" s="1"/>
  <c r="DJ11" i="8"/>
  <c r="DJ12" i="8" s="1"/>
  <c r="BT21" i="8"/>
  <c r="BT22" i="8" s="1"/>
  <c r="BX21" i="8"/>
  <c r="BX22" i="8" s="1"/>
  <c r="CB21" i="8"/>
  <c r="CB22" i="8" s="1"/>
  <c r="CF21" i="8"/>
  <c r="CF22" i="8" s="1"/>
  <c r="CK21" i="8"/>
  <c r="CK22" i="8" s="1"/>
  <c r="CO21" i="8"/>
  <c r="CO22" i="8" s="1"/>
  <c r="CS21" i="8"/>
  <c r="CS22" i="8" s="1"/>
  <c r="CW21" i="8"/>
  <c r="CW22" i="8" s="1"/>
  <c r="DA21" i="8"/>
  <c r="DA22" i="8" s="1"/>
  <c r="D24" i="121"/>
  <c r="H24" i="121"/>
  <c r="T24" i="121"/>
  <c r="X24" i="121"/>
  <c r="AB24" i="121"/>
  <c r="AF24" i="121"/>
  <c r="AJ24" i="121"/>
  <c r="T85" i="121"/>
  <c r="BU21" i="8"/>
  <c r="BU22" i="8" s="1"/>
  <c r="BY21" i="8"/>
  <c r="BY22" i="8" s="1"/>
  <c r="CC21" i="8"/>
  <c r="CC22" i="8" s="1"/>
  <c r="CG21" i="8"/>
  <c r="CG22" i="8" s="1"/>
  <c r="DF21" i="8"/>
  <c r="DF22" i="8" s="1"/>
  <c r="DJ21" i="8"/>
  <c r="DJ22" i="8" s="1"/>
  <c r="E24" i="121"/>
  <c r="U24" i="121"/>
  <c r="Y24" i="121"/>
  <c r="AC24" i="121"/>
  <c r="AG24" i="121"/>
  <c r="P85" i="121"/>
  <c r="BS21" i="8"/>
  <c r="BS22" i="8" s="1"/>
  <c r="CA21" i="8"/>
  <c r="CA22" i="8" s="1"/>
  <c r="CE21" i="8"/>
  <c r="CE22" i="8" s="1"/>
  <c r="CW32" i="8"/>
  <c r="CW11" i="118"/>
  <c r="BJ20" i="2"/>
  <c r="CG13" i="118"/>
  <c r="DW13" i="8"/>
  <c r="EU12" i="8" s="1"/>
  <c r="DW65" i="8"/>
  <c r="DX65" i="8" s="1"/>
  <c r="BC20" i="2"/>
  <c r="BG20" i="2"/>
  <c r="F11" i="8"/>
  <c r="F32" i="8" s="1"/>
  <c r="J11" i="8"/>
  <c r="J32" i="8" s="1"/>
  <c r="N11" i="8"/>
  <c r="N12" i="8" s="1"/>
  <c r="R11" i="8"/>
  <c r="R32" i="8" s="1"/>
  <c r="V11" i="8"/>
  <c r="V12" i="8" s="1"/>
  <c r="Z11" i="8"/>
  <c r="Z12" i="8" s="1"/>
  <c r="AD11" i="8"/>
  <c r="AD12" i="8" s="1"/>
  <c r="AH11" i="8"/>
  <c r="AH32" i="8" s="1"/>
  <c r="AL11" i="8"/>
  <c r="AL32" i="8" s="1"/>
  <c r="AP11" i="8"/>
  <c r="AP32" i="8" s="1"/>
  <c r="AT11" i="8"/>
  <c r="AT12" i="8" s="1"/>
  <c r="BT11" i="8"/>
  <c r="BT32" i="8" s="1"/>
  <c r="BX11" i="8"/>
  <c r="BX32" i="8" s="1"/>
  <c r="CB11" i="8"/>
  <c r="CB32" i="8" s="1"/>
  <c r="CF11" i="8"/>
  <c r="CF12" i="8" s="1"/>
  <c r="CJ11" i="8"/>
  <c r="CJ32" i="8" s="1"/>
  <c r="CN11" i="8"/>
  <c r="CN32" i="8" s="1"/>
  <c r="CR11" i="8"/>
  <c r="CR32" i="8" s="1"/>
  <c r="CZ11" i="8"/>
  <c r="CZ12" i="8" s="1"/>
  <c r="DD11" i="8"/>
  <c r="DD32" i="8" s="1"/>
  <c r="DH11" i="8"/>
  <c r="DH32" i="8" s="1"/>
  <c r="DL11" i="8"/>
  <c r="DL12" i="8" s="1"/>
  <c r="DW74" i="8"/>
  <c r="DX74" i="8" s="1"/>
  <c r="EV74" i="8" s="1"/>
  <c r="BB11" i="2"/>
  <c r="BB12" i="2" s="1"/>
  <c r="BF11" i="2"/>
  <c r="BF12" i="2" s="1"/>
  <c r="BJ11" i="2"/>
  <c r="BJ12" i="2" s="1"/>
  <c r="BC32" i="8"/>
  <c r="BI32" i="8"/>
  <c r="BD10" i="118"/>
  <c r="BD11" i="118" s="1"/>
  <c r="BH10" i="118"/>
  <c r="BH11" i="118" s="1"/>
  <c r="BY19" i="2"/>
  <c r="BY20" i="2" s="1"/>
  <c r="CG19" i="2"/>
  <c r="CG20" i="2" s="1"/>
  <c r="M10" i="118"/>
  <c r="M11" i="118" s="1"/>
  <c r="U10" i="118"/>
  <c r="U11" i="118" s="1"/>
  <c r="AC10" i="118"/>
  <c r="AC11" i="118" s="1"/>
  <c r="AK10" i="118"/>
  <c r="AK11" i="118" s="1"/>
  <c r="AS10" i="118"/>
  <c r="AS11" i="118" s="1"/>
  <c r="BA10" i="118"/>
  <c r="BA11" i="118" s="1"/>
  <c r="BI10" i="118"/>
  <c r="BI11" i="118" s="1"/>
  <c r="CB10" i="118"/>
  <c r="CB11" i="118" s="1"/>
  <c r="CJ10" i="118"/>
  <c r="CJ11" i="118" s="1"/>
  <c r="CR10" i="118"/>
  <c r="CR11" i="118" s="1"/>
  <c r="T10" i="118"/>
  <c r="T11" i="118" s="1"/>
  <c r="AF10" i="118"/>
  <c r="AF11" i="118" s="1"/>
  <c r="AV10" i="118"/>
  <c r="AV11" i="118" s="1"/>
  <c r="BW10" i="118"/>
  <c r="BW71" i="118" s="1"/>
  <c r="CI10" i="118"/>
  <c r="CI71" i="118" s="1"/>
  <c r="K10" i="118"/>
  <c r="K11" i="118" s="1"/>
  <c r="O10" i="118"/>
  <c r="O11" i="118" s="1"/>
  <c r="AA10" i="118"/>
  <c r="AA11" i="118" s="1"/>
  <c r="AE10" i="118"/>
  <c r="AE11" i="118" s="1"/>
  <c r="AQ10" i="118"/>
  <c r="AQ11" i="118" s="1"/>
  <c r="AU10" i="118"/>
  <c r="AU11" i="118" s="1"/>
  <c r="BK10" i="118"/>
  <c r="BK11" i="118" s="1"/>
  <c r="CD10" i="118"/>
  <c r="CD11" i="118" s="1"/>
  <c r="CH10" i="118"/>
  <c r="CH71" i="118" s="1"/>
  <c r="CT10" i="118"/>
  <c r="CT71" i="118" s="1"/>
  <c r="F10" i="118"/>
  <c r="F11" i="118" s="1"/>
  <c r="J10" i="118"/>
  <c r="J11" i="118" s="1"/>
  <c r="V10" i="118"/>
  <c r="V11" i="118" s="1"/>
  <c r="Z10" i="118"/>
  <c r="Z11" i="118" s="1"/>
  <c r="AL10" i="118"/>
  <c r="AL11" i="118" s="1"/>
  <c r="AP10" i="118"/>
  <c r="AP11" i="118" s="1"/>
  <c r="BB10" i="118"/>
  <c r="BB11" i="118" s="1"/>
  <c r="BF10" i="118"/>
  <c r="BF11" i="118" s="1"/>
  <c r="BY10" i="118"/>
  <c r="BY71" i="118" s="1"/>
  <c r="CC10" i="118"/>
  <c r="CC71" i="118" s="1"/>
  <c r="CO10" i="118"/>
  <c r="CO11" i="118" s="1"/>
  <c r="CS10" i="118"/>
  <c r="CS71" i="118" s="1"/>
  <c r="BY13" i="118"/>
  <c r="CC13" i="118"/>
  <c r="CO13" i="118"/>
  <c r="CS13" i="118"/>
  <c r="C11" i="8"/>
  <c r="C32" i="8" s="1"/>
  <c r="G11" i="8"/>
  <c r="G12" i="8" s="1"/>
  <c r="K11" i="8"/>
  <c r="K12" i="8" s="1"/>
  <c r="O11" i="8"/>
  <c r="O12" i="8" s="1"/>
  <c r="S11" i="8"/>
  <c r="S32" i="8" s="1"/>
  <c r="W11" i="8"/>
  <c r="W32" i="8" s="1"/>
  <c r="AA11" i="8"/>
  <c r="AA12" i="8" s="1"/>
  <c r="AE11" i="8"/>
  <c r="AE12" i="8" s="1"/>
  <c r="AI11" i="8"/>
  <c r="AI32" i="8" s="1"/>
  <c r="AM11" i="8"/>
  <c r="AM12" i="8" s="1"/>
  <c r="AQ11" i="8"/>
  <c r="AQ32" i="8" s="1"/>
  <c r="AU11" i="8"/>
  <c r="AU12" i="8" s="1"/>
  <c r="BB11" i="8"/>
  <c r="BB32" i="8" s="1"/>
  <c r="BF32" i="8"/>
  <c r="BU11" i="8"/>
  <c r="BU32" i="8" s="1"/>
  <c r="BY11" i="8"/>
  <c r="BY32" i="8" s="1"/>
  <c r="CC11" i="8"/>
  <c r="CC32" i="8" s="1"/>
  <c r="CG11" i="8"/>
  <c r="CG32" i="8" s="1"/>
  <c r="CK11" i="8"/>
  <c r="CK32" i="8" s="1"/>
  <c r="CO11" i="8"/>
  <c r="CO32" i="8" s="1"/>
  <c r="CS11" i="8"/>
  <c r="CS12" i="8" s="1"/>
  <c r="DA11" i="8"/>
  <c r="DA32" i="8" s="1"/>
  <c r="DE11" i="8"/>
  <c r="DE32" i="8" s="1"/>
  <c r="DI11" i="8"/>
  <c r="DI12" i="8" s="1"/>
  <c r="DN11" i="8"/>
  <c r="DN12" i="8" s="1"/>
  <c r="BB20" i="2"/>
  <c r="BU19" i="2"/>
  <c r="BU20" i="2" s="1"/>
  <c r="CC19" i="2"/>
  <c r="CC20" i="2" s="1"/>
  <c r="CK19" i="2"/>
  <c r="CK20" i="2" s="1"/>
  <c r="CO19" i="2"/>
  <c r="CO20" i="2" s="1"/>
  <c r="BK20" i="2"/>
  <c r="E10" i="118"/>
  <c r="E11" i="118" s="1"/>
  <c r="I10" i="118"/>
  <c r="I11" i="118" s="1"/>
  <c r="Q10" i="118"/>
  <c r="Q11" i="118" s="1"/>
  <c r="Y10" i="118"/>
  <c r="Y11" i="118" s="1"/>
  <c r="AG10" i="118"/>
  <c r="AG11" i="118" s="1"/>
  <c r="AO10" i="118"/>
  <c r="AO11" i="118" s="1"/>
  <c r="AW10" i="118"/>
  <c r="AW11" i="118" s="1"/>
  <c r="BE10" i="118"/>
  <c r="BE11" i="118" s="1"/>
  <c r="BM10" i="118"/>
  <c r="BM11" i="118" s="1"/>
  <c r="BX10" i="118"/>
  <c r="BX11" i="118" s="1"/>
  <c r="CF10" i="118"/>
  <c r="CF11" i="118" s="1"/>
  <c r="CN10" i="118"/>
  <c r="CN11" i="118" s="1"/>
  <c r="CV10" i="118"/>
  <c r="CV11" i="118" s="1"/>
  <c r="P10" i="118"/>
  <c r="P11" i="118" s="1"/>
  <c r="AJ10" i="118"/>
  <c r="AJ11" i="118" s="1"/>
  <c r="AZ10" i="118"/>
  <c r="AZ11" i="118" s="1"/>
  <c r="BL10" i="118"/>
  <c r="BL11" i="118" s="1"/>
  <c r="CM10" i="118"/>
  <c r="CM71" i="118" s="1"/>
  <c r="BG10" i="118"/>
  <c r="BG11" i="118" s="1"/>
  <c r="D11" i="2"/>
  <c r="D14" i="2" s="1"/>
  <c r="H11" i="2"/>
  <c r="H14" i="2" s="1"/>
  <c r="L11" i="2"/>
  <c r="L12" i="2" s="1"/>
  <c r="P11" i="2"/>
  <c r="P14" i="2" s="1"/>
  <c r="L10" i="187" s="1"/>
  <c r="L13" i="187" s="1"/>
  <c r="T11" i="2"/>
  <c r="T14" i="2" s="1"/>
  <c r="P10" i="187" s="1"/>
  <c r="P13" i="187" s="1"/>
  <c r="X11" i="2"/>
  <c r="X14" i="2" s="1"/>
  <c r="T10" i="187" s="1"/>
  <c r="T13" i="187" s="1"/>
  <c r="AB11" i="2"/>
  <c r="AB12" i="2" s="1"/>
  <c r="AF11" i="2"/>
  <c r="AF14" i="2" s="1"/>
  <c r="AB10" i="187" s="1"/>
  <c r="AB13" i="187" s="1"/>
  <c r="AJ11" i="2"/>
  <c r="AJ14" i="2" s="1"/>
  <c r="AF10" i="187" s="1"/>
  <c r="AF13" i="187" s="1"/>
  <c r="AN11" i="2"/>
  <c r="AN14" i="2" s="1"/>
  <c r="AJ10" i="187" s="1"/>
  <c r="AJ13" i="187" s="1"/>
  <c r="AR11" i="2"/>
  <c r="AR14" i="2" s="1"/>
  <c r="AN10" i="187" s="1"/>
  <c r="AN13" i="187" s="1"/>
  <c r="AV11" i="2"/>
  <c r="AV14" i="2" s="1"/>
  <c r="AR10" i="187" s="1"/>
  <c r="AR13" i="187" s="1"/>
  <c r="AZ11" i="2"/>
  <c r="AZ12" i="2" s="1"/>
  <c r="BD11" i="2"/>
  <c r="BD12" i="2" s="1"/>
  <c r="BH11" i="2"/>
  <c r="BH12" i="2" s="1"/>
  <c r="BS11" i="2"/>
  <c r="BS12" i="2" s="1"/>
  <c r="BW11" i="2"/>
  <c r="CA11" i="2"/>
  <c r="CA12" i="2" s="1"/>
  <c r="CE11" i="2"/>
  <c r="CE12" i="2" s="1"/>
  <c r="CI11" i="2"/>
  <c r="CI12" i="2" s="1"/>
  <c r="CM11" i="2"/>
  <c r="CM12" i="2" s="1"/>
  <c r="CQ11" i="2"/>
  <c r="CQ12" i="2" s="1"/>
  <c r="BV19" i="2"/>
  <c r="BV20" i="2" s="1"/>
  <c r="BZ19" i="2"/>
  <c r="BZ20" i="2" s="1"/>
  <c r="CD19" i="2"/>
  <c r="CD20" i="2" s="1"/>
  <c r="CH19" i="2"/>
  <c r="CH20" i="2" s="1"/>
  <c r="CL19" i="2"/>
  <c r="CL20" i="2" s="1"/>
  <c r="CP19" i="2"/>
  <c r="CP20" i="2" s="1"/>
  <c r="E11" i="8"/>
  <c r="CU12" i="8"/>
  <c r="BR21" i="8"/>
  <c r="BR22" i="8" s="1"/>
  <c r="BV21" i="8"/>
  <c r="BV22" i="8" s="1"/>
  <c r="BZ21" i="8"/>
  <c r="BZ22" i="8" s="1"/>
  <c r="CD21" i="8"/>
  <c r="CD22" i="8" s="1"/>
  <c r="CH21" i="8"/>
  <c r="CH22" i="8" s="1"/>
  <c r="CM21" i="8"/>
  <c r="CM22" i="8" s="1"/>
  <c r="CQ21" i="8"/>
  <c r="CQ22" i="8" s="1"/>
  <c r="CU21" i="8"/>
  <c r="CU22" i="8" s="1"/>
  <c r="CY21" i="8"/>
  <c r="CY22" i="8" s="1"/>
  <c r="DC21" i="8"/>
  <c r="DC22" i="8" s="1"/>
  <c r="DG21" i="8"/>
  <c r="DG22" i="8" s="1"/>
  <c r="DK21" i="8"/>
  <c r="DK22" i="8" s="1"/>
  <c r="E11" i="2"/>
  <c r="E14" i="2" s="1"/>
  <c r="I11" i="2"/>
  <c r="I12" i="2" s="1"/>
  <c r="M11" i="2"/>
  <c r="M14" i="2" s="1"/>
  <c r="I10" i="187" s="1"/>
  <c r="I13" i="187" s="1"/>
  <c r="Q11" i="2"/>
  <c r="Q14" i="2" s="1"/>
  <c r="M10" i="187" s="1"/>
  <c r="M13" i="187" s="1"/>
  <c r="U11" i="2"/>
  <c r="U14" i="2" s="1"/>
  <c r="Q10" i="187" s="1"/>
  <c r="Q13" i="187" s="1"/>
  <c r="Y11" i="2"/>
  <c r="Y12" i="2" s="1"/>
  <c r="AC11" i="2"/>
  <c r="AC12" i="2" s="1"/>
  <c r="AG11" i="2"/>
  <c r="AG12" i="2" s="1"/>
  <c r="AK11" i="2"/>
  <c r="AK14" i="2" s="1"/>
  <c r="AG10" i="187" s="1"/>
  <c r="AG13" i="187" s="1"/>
  <c r="AO11" i="2"/>
  <c r="AO12" i="2" s="1"/>
  <c r="AS11" i="2"/>
  <c r="AS14" i="2" s="1"/>
  <c r="AO10" i="187" s="1"/>
  <c r="AO13" i="187" s="1"/>
  <c r="AW11" i="2"/>
  <c r="AW14" i="2" s="1"/>
  <c r="AS10" i="187" s="1"/>
  <c r="AS13" i="187" s="1"/>
  <c r="BA11" i="2"/>
  <c r="BA12" i="2" s="1"/>
  <c r="BE11" i="2"/>
  <c r="BE12" i="2" s="1"/>
  <c r="BI11" i="2"/>
  <c r="BI12" i="2" s="1"/>
  <c r="BT11" i="2"/>
  <c r="BT12" i="2" s="1"/>
  <c r="BX11" i="2"/>
  <c r="BX12" i="2" s="1"/>
  <c r="CB11" i="2"/>
  <c r="CF11" i="2"/>
  <c r="CJ11" i="2"/>
  <c r="CN11" i="2"/>
  <c r="CN12" i="2" s="1"/>
  <c r="BS19" i="2"/>
  <c r="BS20" i="2" s="1"/>
  <c r="BW19" i="2"/>
  <c r="BW20" i="2" s="1"/>
  <c r="CA19" i="2"/>
  <c r="CA20" i="2" s="1"/>
  <c r="CE19" i="2"/>
  <c r="CE20" i="2" s="1"/>
  <c r="CI19" i="2"/>
  <c r="CI20" i="2" s="1"/>
  <c r="CM19" i="2"/>
  <c r="CM20" i="2" s="1"/>
  <c r="CQ19" i="2"/>
  <c r="CQ20" i="2" s="1"/>
  <c r="G10" i="118"/>
  <c r="G11" i="118" s="1"/>
  <c r="S10" i="118"/>
  <c r="S11" i="118" s="1"/>
  <c r="W10" i="118"/>
  <c r="W11" i="118" s="1"/>
  <c r="AI10" i="118"/>
  <c r="AI11" i="118" s="1"/>
  <c r="AM10" i="118"/>
  <c r="AM11" i="118" s="1"/>
  <c r="AY10" i="118"/>
  <c r="AY11" i="118" s="1"/>
  <c r="BC10" i="118"/>
  <c r="BC11" i="118" s="1"/>
  <c r="BV10" i="118"/>
  <c r="BV11" i="118" s="1"/>
  <c r="BZ10" i="118"/>
  <c r="BZ11" i="118" s="1"/>
  <c r="CL10" i="118"/>
  <c r="CL71" i="118" s="1"/>
  <c r="CP10" i="118"/>
  <c r="CP71" i="118" s="1"/>
  <c r="N10" i="118"/>
  <c r="N11" i="118" s="1"/>
  <c r="R10" i="118"/>
  <c r="R11" i="118" s="1"/>
  <c r="AD10" i="118"/>
  <c r="AD11" i="118" s="1"/>
  <c r="AH10" i="118"/>
  <c r="AH11" i="118" s="1"/>
  <c r="AT10" i="118"/>
  <c r="AT11" i="118" s="1"/>
  <c r="AX10" i="118"/>
  <c r="AX11" i="118" s="1"/>
  <c r="BJ10" i="118"/>
  <c r="BJ11" i="118" s="1"/>
  <c r="BU10" i="118"/>
  <c r="BU11" i="118" s="1"/>
  <c r="CG10" i="118"/>
  <c r="CG71" i="118" s="1"/>
  <c r="CK10" i="118"/>
  <c r="CK71" i="118" s="1"/>
  <c r="BX13" i="118"/>
  <c r="CB13" i="118"/>
  <c r="CF13" i="118"/>
  <c r="CJ13" i="118"/>
  <c r="CN13" i="118"/>
  <c r="CR13" i="118"/>
  <c r="CV13" i="118"/>
  <c r="ET12" i="8"/>
  <c r="I11" i="8"/>
  <c r="M11" i="8"/>
  <c r="Q11" i="8"/>
  <c r="Q32" i="8" s="1"/>
  <c r="U11" i="8"/>
  <c r="Y11" i="8"/>
  <c r="Y32" i="8" s="1"/>
  <c r="AC11" i="8"/>
  <c r="AG11" i="8"/>
  <c r="AG32" i="8" s="1"/>
  <c r="AK11" i="8"/>
  <c r="AO11" i="8"/>
  <c r="AS11" i="8"/>
  <c r="AW11" i="8"/>
  <c r="AW32" i="8" s="1"/>
  <c r="BA11" i="8"/>
  <c r="BD32" i="8"/>
  <c r="BS11" i="8"/>
  <c r="BS32" i="8" s="1"/>
  <c r="BW11" i="8"/>
  <c r="CA11" i="8"/>
  <c r="CE11" i="8"/>
  <c r="CI11" i="8"/>
  <c r="CI32" i="8" s="1"/>
  <c r="CM11" i="8"/>
  <c r="CQ11" i="8"/>
  <c r="CQ32" i="8" s="1"/>
  <c r="CY11" i="8"/>
  <c r="CY32" i="8" s="1"/>
  <c r="DC11" i="8"/>
  <c r="DG11" i="8"/>
  <c r="DG32" i="8" s="1"/>
  <c r="DK11" i="8"/>
  <c r="CJ21" i="8"/>
  <c r="CJ22" i="8" s="1"/>
  <c r="CN21" i="8"/>
  <c r="CN22" i="8" s="1"/>
  <c r="CR21" i="8"/>
  <c r="CR22" i="8" s="1"/>
  <c r="CV21" i="8"/>
  <c r="CV22" i="8" s="1"/>
  <c r="CZ21" i="8"/>
  <c r="CZ22" i="8" s="1"/>
  <c r="DD21" i="8"/>
  <c r="DD22" i="8" s="1"/>
  <c r="DH21" i="8"/>
  <c r="DH22" i="8" s="1"/>
  <c r="DL21" i="8"/>
  <c r="DL22" i="8" s="1"/>
  <c r="CX32" i="8"/>
  <c r="CM92" i="118"/>
  <c r="DE21" i="8"/>
  <c r="DE22" i="8" s="1"/>
  <c r="DI21" i="8"/>
  <c r="DI22" i="8" s="1"/>
  <c r="N85" i="121"/>
  <c r="S85" i="121"/>
  <c r="L24" i="121"/>
  <c r="I85" i="121"/>
  <c r="O85" i="121"/>
  <c r="AD12" i="121"/>
  <c r="DV40" i="8"/>
  <c r="DW29" i="8"/>
  <c r="DX29" i="8" s="1"/>
  <c r="W12" i="121"/>
  <c r="AA12" i="121"/>
  <c r="AE12" i="121"/>
  <c r="AI12" i="121"/>
  <c r="D84" i="121"/>
  <c r="D85" i="121" s="1"/>
  <c r="F84" i="121"/>
  <c r="F85" i="121" s="1"/>
  <c r="Z12" i="121"/>
  <c r="AH12" i="121"/>
  <c r="ES36" i="8"/>
  <c r="L12" i="121"/>
  <c r="AF12" i="121"/>
  <c r="BD19" i="2"/>
  <c r="DU105" i="8"/>
  <c r="AF89" i="121"/>
  <c r="AF90" i="121" s="1"/>
  <c r="AA89" i="121"/>
  <c r="AA90" i="121" s="1"/>
  <c r="DW10" i="8"/>
  <c r="ET9" i="8"/>
  <c r="CV12" i="8"/>
  <c r="DW23" i="8"/>
  <c r="DX23" i="8" s="1"/>
  <c r="J83" i="121"/>
  <c r="J85" i="121" s="1"/>
  <c r="DW26" i="8"/>
  <c r="DX26" i="8" s="1"/>
  <c r="BF29" i="8"/>
  <c r="BJ29" i="8"/>
  <c r="ET71" i="8"/>
  <c r="Y89" i="121"/>
  <c r="Y90" i="121" s="1"/>
  <c r="AG89" i="121"/>
  <c r="AG90" i="121" s="1"/>
  <c r="T12" i="121"/>
  <c r="X12" i="121"/>
  <c r="AJ12" i="121"/>
  <c r="L84" i="121"/>
  <c r="L85" i="121" s="1"/>
  <c r="I12" i="121"/>
  <c r="U12" i="121"/>
  <c r="Y12" i="121"/>
  <c r="AG12" i="121"/>
  <c r="BI19" i="2"/>
  <c r="J12" i="121"/>
  <c r="N12" i="121"/>
  <c r="R12" i="121"/>
  <c r="V12" i="121"/>
  <c r="BB19" i="2"/>
  <c r="BF19" i="2"/>
  <c r="BJ19" i="2"/>
  <c r="AZ20" i="2"/>
  <c r="BH20" i="2"/>
  <c r="CY11" i="118"/>
  <c r="DW8" i="8"/>
  <c r="ET13" i="8"/>
  <c r="AX11" i="8"/>
  <c r="DU35" i="8"/>
  <c r="R83" i="121"/>
  <c r="R85" i="121" s="1"/>
  <c r="Y83" i="121"/>
  <c r="Y85" i="121" s="1"/>
  <c r="AC83" i="121"/>
  <c r="AC85" i="121" s="1"/>
  <c r="AG83" i="121"/>
  <c r="AG85" i="121" s="1"/>
  <c r="E84" i="121"/>
  <c r="E85" i="121" s="1"/>
  <c r="BA29" i="8"/>
  <c r="ET54" i="8"/>
  <c r="DU72" i="8"/>
  <c r="ES72" i="8" s="1"/>
  <c r="DW62" i="8"/>
  <c r="DX62" i="8" s="1"/>
  <c r="P12" i="121"/>
  <c r="AB12" i="121"/>
  <c r="AZ19" i="2"/>
  <c r="BH19" i="2"/>
  <c r="AZ11" i="8"/>
  <c r="DW25" i="8"/>
  <c r="DX25" i="8" s="1"/>
  <c r="AB89" i="121"/>
  <c r="AB90" i="121" s="1"/>
  <c r="AJ89" i="121"/>
  <c r="AJ90" i="121" s="1"/>
  <c r="M12" i="121"/>
  <c r="Q12" i="121"/>
  <c r="AC12" i="121"/>
  <c r="BA19" i="2"/>
  <c r="BE19" i="2"/>
  <c r="CX11" i="118"/>
  <c r="K12" i="121"/>
  <c r="O12" i="121"/>
  <c r="S12" i="121"/>
  <c r="BC19" i="2"/>
  <c r="BG19" i="2"/>
  <c r="BK19" i="2"/>
  <c r="BA20" i="2"/>
  <c r="BE20" i="2"/>
  <c r="BI20" i="2"/>
  <c r="AY11" i="8"/>
  <c r="DW12" i="8"/>
  <c r="DN21" i="8"/>
  <c r="DN22" i="8" s="1"/>
  <c r="V83" i="121"/>
  <c r="V85" i="121" s="1"/>
  <c r="Z83" i="121"/>
  <c r="Z85" i="121" s="1"/>
  <c r="AD83" i="121"/>
  <c r="AD85" i="121" s="1"/>
  <c r="AH83" i="121"/>
  <c r="AH85" i="121" s="1"/>
  <c r="AX29" i="8"/>
  <c r="DU39" i="8"/>
  <c r="ES39" i="8" s="1"/>
  <c r="ET39" i="8"/>
  <c r="BC29" i="8"/>
  <c r="BI29" i="8"/>
  <c r="DW37" i="8"/>
  <c r="EU37" i="8" s="1"/>
  <c r="ET38" i="8"/>
  <c r="W89" i="121"/>
  <c r="W90" i="121" s="1"/>
  <c r="AE89" i="121"/>
  <c r="AE90" i="121" s="1"/>
  <c r="AI89" i="121"/>
  <c r="AI90" i="121" s="1"/>
  <c r="DW66" i="8"/>
  <c r="DX66" i="8" s="1"/>
  <c r="DV76" i="8"/>
  <c r="X89" i="121"/>
  <c r="X90" i="121" s="1"/>
  <c r="W83" i="121"/>
  <c r="W85" i="121" s="1"/>
  <c r="AA83" i="121"/>
  <c r="AA85" i="121" s="1"/>
  <c r="AE83" i="121"/>
  <c r="AE85" i="121" s="1"/>
  <c r="AI83" i="121"/>
  <c r="AI85" i="121" s="1"/>
  <c r="BG29" i="8"/>
  <c r="ET70" i="8"/>
  <c r="AC89" i="121"/>
  <c r="AC90" i="121" s="1"/>
  <c r="DW24" i="8"/>
  <c r="DX24" i="8" s="1"/>
  <c r="X83" i="121"/>
  <c r="X85" i="121" s="1"/>
  <c r="AB83" i="121"/>
  <c r="AB85" i="121" s="1"/>
  <c r="AF83" i="121"/>
  <c r="AF85" i="121" s="1"/>
  <c r="AJ83" i="121"/>
  <c r="AJ85" i="121" s="1"/>
  <c r="BB29" i="8"/>
  <c r="DU70" i="8"/>
  <c r="DU71" i="8"/>
  <c r="ES71" i="8" s="1"/>
  <c r="DW61" i="8"/>
  <c r="DX61" i="8" s="1"/>
  <c r="ET73" i="8"/>
  <c r="DW73" i="8"/>
  <c r="Z89" i="121"/>
  <c r="Z90" i="121" s="1"/>
  <c r="AD89" i="121"/>
  <c r="AD90" i="121" s="1"/>
  <c r="AH89" i="121"/>
  <c r="AH90" i="121" s="1"/>
  <c r="P23" i="121"/>
  <c r="Q23" i="121" s="1"/>
  <c r="Q24" i="121" s="1"/>
  <c r="O24" i="121"/>
  <c r="I24" i="121"/>
  <c r="M24" i="121"/>
  <c r="J24" i="121"/>
  <c r="N24" i="121"/>
  <c r="M85" i="121"/>
  <c r="Q85" i="121"/>
  <c r="ES48" i="8" l="1"/>
  <c r="DW51" i="8"/>
  <c r="DX51" i="8" s="1"/>
  <c r="EV51" i="8" s="1"/>
  <c r="ES47" i="8"/>
  <c r="DU75" i="8"/>
  <c r="DU76" i="8" s="1"/>
  <c r="ES76" i="8" s="1"/>
  <c r="BZ32" i="8"/>
  <c r="K14" i="2"/>
  <c r="Z14" i="2"/>
  <c r="CE71" i="118"/>
  <c r="DU15" i="8"/>
  <c r="DU16" i="8" s="1"/>
  <c r="Q10" i="180"/>
  <c r="Q13" i="180" s="1"/>
  <c r="AB10" i="180"/>
  <c r="AB13" i="180" s="1"/>
  <c r="AH10" i="180"/>
  <c r="AH13" i="180" s="1"/>
  <c r="N10" i="180"/>
  <c r="N13" i="180" s="1"/>
  <c r="AN10" i="180"/>
  <c r="AN13" i="180" s="1"/>
  <c r="Z10" i="180"/>
  <c r="Z13" i="180" s="1"/>
  <c r="AE10" i="180"/>
  <c r="AE13" i="180" s="1"/>
  <c r="F10" i="180"/>
  <c r="F13" i="180" s="1"/>
  <c r="AO10" i="180"/>
  <c r="AO13" i="180" s="1"/>
  <c r="I10" i="180"/>
  <c r="I13" i="180" s="1"/>
  <c r="AJ10" i="180"/>
  <c r="AJ13" i="180" s="1"/>
  <c r="T10" i="180"/>
  <c r="T13" i="180" s="1"/>
  <c r="AA10" i="180"/>
  <c r="AA13" i="180" s="1"/>
  <c r="K10" i="180"/>
  <c r="K13" i="180" s="1"/>
  <c r="AD10" i="180"/>
  <c r="AD13" i="180" s="1"/>
  <c r="AG10" i="180"/>
  <c r="AG13" i="180" s="1"/>
  <c r="AR10" i="180"/>
  <c r="AR13" i="180" s="1"/>
  <c r="L10" i="180"/>
  <c r="L13" i="180" s="1"/>
  <c r="D10" i="180"/>
  <c r="D13" i="180" s="1"/>
  <c r="AI10" i="180"/>
  <c r="AI13" i="180" s="1"/>
  <c r="AT10" i="180"/>
  <c r="AT13" i="180" s="1"/>
  <c r="AK14" i="180"/>
  <c r="AK26" i="180"/>
  <c r="AS10" i="180"/>
  <c r="AS13" i="180" s="1"/>
  <c r="M10" i="180"/>
  <c r="M13" i="180" s="1"/>
  <c r="AF10" i="180"/>
  <c r="AF13" i="180" s="1"/>
  <c r="P10" i="180"/>
  <c r="P13" i="180" s="1"/>
  <c r="W10" i="180"/>
  <c r="W13" i="180" s="1"/>
  <c r="DJ32" i="8"/>
  <c r="CP12" i="8"/>
  <c r="AR32" i="8"/>
  <c r="DW50" i="8"/>
  <c r="EU50" i="8" s="1"/>
  <c r="DW53" i="8"/>
  <c r="EU53" i="8" s="1"/>
  <c r="DN32" i="8"/>
  <c r="BF21" i="2"/>
  <c r="V14" i="2"/>
  <c r="DU54" i="8"/>
  <c r="ES54" i="8" s="1"/>
  <c r="ES49" i="8"/>
  <c r="DU103" i="8"/>
  <c r="CF32" i="8"/>
  <c r="K32" i="8"/>
  <c r="CJ21" i="2"/>
  <c r="ES51" i="8"/>
  <c r="ES52" i="8"/>
  <c r="AU14" i="2"/>
  <c r="AQ10" i="187" s="1"/>
  <c r="AQ13" i="187" s="1"/>
  <c r="P12" i="2"/>
  <c r="CF71" i="118"/>
  <c r="AE12" i="2"/>
  <c r="DW14" i="8"/>
  <c r="EU13" i="8" s="1"/>
  <c r="R12" i="8"/>
  <c r="DW36" i="8"/>
  <c r="EU36" i="8" s="1"/>
  <c r="DW40" i="8"/>
  <c r="EU40" i="8" s="1"/>
  <c r="ET40" i="8"/>
  <c r="DD12" i="8"/>
  <c r="CG12" i="8"/>
  <c r="CL32" i="8"/>
  <c r="AN12" i="8"/>
  <c r="X12" i="8"/>
  <c r="AQ12" i="8"/>
  <c r="DX11" i="8"/>
  <c r="EV10" i="8" s="1"/>
  <c r="H32" i="8"/>
  <c r="DF12" i="8"/>
  <c r="AB12" i="8"/>
  <c r="AH12" i="8"/>
  <c r="BG21" i="2"/>
  <c r="AQ14" i="2"/>
  <c r="AM10" i="187" s="1"/>
  <c r="AM13" i="187" s="1"/>
  <c r="N14" i="2"/>
  <c r="AA12" i="2"/>
  <c r="AT14" i="2"/>
  <c r="AP10" i="187" s="1"/>
  <c r="AP13" i="187" s="1"/>
  <c r="CT12" i="8"/>
  <c r="Z32" i="8"/>
  <c r="AJ32" i="8"/>
  <c r="AP12" i="8"/>
  <c r="W14" i="2"/>
  <c r="S10" i="187" s="1"/>
  <c r="S13" i="187" s="1"/>
  <c r="CH32" i="8"/>
  <c r="DL32" i="8"/>
  <c r="AM12" i="2"/>
  <c r="CK21" i="2"/>
  <c r="BG32" i="8"/>
  <c r="CI11" i="118"/>
  <c r="CA71" i="118"/>
  <c r="AL12" i="2"/>
  <c r="BY12" i="8"/>
  <c r="BT21" i="2"/>
  <c r="BC21" i="2"/>
  <c r="D32" i="8"/>
  <c r="CB12" i="8"/>
  <c r="F12" i="2"/>
  <c r="CR12" i="8"/>
  <c r="J12" i="8"/>
  <c r="G14" i="2"/>
  <c r="G19" i="2" s="1"/>
  <c r="G21" i="2" s="1"/>
  <c r="AX12" i="2"/>
  <c r="R12" i="2"/>
  <c r="DB32" i="8"/>
  <c r="AW12" i="8"/>
  <c r="BR32" i="8"/>
  <c r="T32" i="8"/>
  <c r="CO71" i="118"/>
  <c r="BV21" i="2"/>
  <c r="AH12" i="2"/>
  <c r="AV12" i="2"/>
  <c r="BV71" i="118"/>
  <c r="BH21" i="2"/>
  <c r="AM32" i="8"/>
  <c r="CD71" i="118"/>
  <c r="AR12" i="2"/>
  <c r="EU74" i="8"/>
  <c r="DX13" i="8"/>
  <c r="EV12" i="8" s="1"/>
  <c r="CZ32" i="8"/>
  <c r="G32" i="8"/>
  <c r="BY21" i="2"/>
  <c r="CG11" i="118"/>
  <c r="AG14" i="2"/>
  <c r="AC10" i="187" s="1"/>
  <c r="AC13" i="187" s="1"/>
  <c r="CY12" i="8"/>
  <c r="BX71" i="118"/>
  <c r="BU71" i="118"/>
  <c r="AC14" i="2"/>
  <c r="CI12" i="8"/>
  <c r="AG12" i="8"/>
  <c r="CJ12" i="8"/>
  <c r="DA12" i="8"/>
  <c r="CH11" i="118"/>
  <c r="O12" i="2"/>
  <c r="CG21" i="2"/>
  <c r="CJ12" i="2"/>
  <c r="AW12" i="2"/>
  <c r="CF21" i="2"/>
  <c r="BS12" i="8"/>
  <c r="Q12" i="8"/>
  <c r="L32" i="8"/>
  <c r="BT12" i="8"/>
  <c r="BJ32" i="8"/>
  <c r="AA32" i="8"/>
  <c r="CQ11" i="118"/>
  <c r="AF12" i="2"/>
  <c r="Q12" i="2"/>
  <c r="BK21" i="2"/>
  <c r="CB71" i="118"/>
  <c r="CO12" i="8"/>
  <c r="I14" i="2"/>
  <c r="DI32" i="8"/>
  <c r="BS21" i="2"/>
  <c r="AO14" i="2"/>
  <c r="AK10" i="187" s="1"/>
  <c r="AK13" i="187" s="1"/>
  <c r="AY21" i="2"/>
  <c r="C14" i="2"/>
  <c r="C19" i="2" s="1"/>
  <c r="C21" i="2" s="1"/>
  <c r="AP14" i="2"/>
  <c r="AK12" i="2"/>
  <c r="Y14" i="2"/>
  <c r="AV32" i="8"/>
  <c r="AU32" i="8"/>
  <c r="CL21" i="2"/>
  <c r="BE32" i="8"/>
  <c r="T12" i="2"/>
  <c r="BX12" i="8"/>
  <c r="V32" i="8"/>
  <c r="CK11" i="118"/>
  <c r="BZ71" i="118"/>
  <c r="BJ21" i="2"/>
  <c r="P32" i="8"/>
  <c r="CD32" i="8"/>
  <c r="AF32" i="8"/>
  <c r="CN12" i="8"/>
  <c r="AL12" i="8"/>
  <c r="F12" i="8"/>
  <c r="AE32" i="8"/>
  <c r="O32" i="8"/>
  <c r="CP21" i="2"/>
  <c r="S14" i="2"/>
  <c r="CO21" i="2"/>
  <c r="AD12" i="2"/>
  <c r="J12" i="2"/>
  <c r="U12" i="2"/>
  <c r="E12" i="2"/>
  <c r="D12" i="2"/>
  <c r="AZ21" i="2"/>
  <c r="DH12" i="8"/>
  <c r="CS11" i="118"/>
  <c r="CT11" i="118"/>
  <c r="CL12" i="2"/>
  <c r="BZ21" i="2"/>
  <c r="AI12" i="2"/>
  <c r="CU11" i="118"/>
  <c r="CJ71" i="118"/>
  <c r="CN21" i="2"/>
  <c r="AJ12" i="2"/>
  <c r="CE21" i="2"/>
  <c r="AT32" i="8"/>
  <c r="AD32" i="8"/>
  <c r="N32" i="8"/>
  <c r="CC12" i="8"/>
  <c r="AB14" i="2"/>
  <c r="BV32" i="8"/>
  <c r="CS32" i="8"/>
  <c r="W12" i="8"/>
  <c r="CC11" i="118"/>
  <c r="CM11" i="118"/>
  <c r="CP11" i="118"/>
  <c r="CF12" i="2"/>
  <c r="AS12" i="2"/>
  <c r="M12" i="2"/>
  <c r="L14" i="2"/>
  <c r="CB21" i="2"/>
  <c r="BB21" i="2"/>
  <c r="BI21" i="2"/>
  <c r="CH21" i="2"/>
  <c r="BX21" i="2"/>
  <c r="P24" i="121"/>
  <c r="BW21" i="2"/>
  <c r="BE21" i="2"/>
  <c r="BA21" i="2"/>
  <c r="BB12" i="8"/>
  <c r="BD21" i="2"/>
  <c r="DK32" i="8"/>
  <c r="DK12" i="8"/>
  <c r="CQ12" i="8"/>
  <c r="CR71" i="118"/>
  <c r="CI21" i="2"/>
  <c r="AN12" i="2"/>
  <c r="X12" i="2"/>
  <c r="H12" i="2"/>
  <c r="CL11" i="118"/>
  <c r="CB12" i="2"/>
  <c r="CM32" i="8"/>
  <c r="CM12" i="8"/>
  <c r="BW32" i="8"/>
  <c r="BW12" i="8"/>
  <c r="BA32" i="8"/>
  <c r="BA12" i="8"/>
  <c r="AK32" i="8"/>
  <c r="AK12" i="8"/>
  <c r="U32" i="8"/>
  <c r="U12" i="8"/>
  <c r="CA12" i="8"/>
  <c r="CA32" i="8"/>
  <c r="AO12" i="8"/>
  <c r="AO32" i="8"/>
  <c r="I12" i="8"/>
  <c r="I32" i="8"/>
  <c r="E32" i="8"/>
  <c r="E12" i="8"/>
  <c r="DW28" i="8"/>
  <c r="DX28" i="8" s="1"/>
  <c r="DU30" i="8"/>
  <c r="DE12" i="8"/>
  <c r="CK12" i="8"/>
  <c r="BU12" i="8"/>
  <c r="AI12" i="8"/>
  <c r="S12" i="8"/>
  <c r="C12" i="8"/>
  <c r="BY11" i="118"/>
  <c r="BW11" i="118"/>
  <c r="CQ21" i="2"/>
  <c r="CA21" i="2"/>
  <c r="CM21" i="2"/>
  <c r="BW12" i="2"/>
  <c r="DC32" i="8"/>
  <c r="DC12" i="8"/>
  <c r="DW72" i="8"/>
  <c r="EU72" i="8" s="1"/>
  <c r="CV71" i="118"/>
  <c r="DG12" i="8"/>
  <c r="Y12" i="8"/>
  <c r="CN71" i="118"/>
  <c r="CD21" i="2"/>
  <c r="CC21" i="2"/>
  <c r="BU21" i="2"/>
  <c r="CE32" i="8"/>
  <c r="CE12" i="8"/>
  <c r="BH32" i="8"/>
  <c r="AS32" i="8"/>
  <c r="AS12" i="8"/>
  <c r="AC32" i="8"/>
  <c r="AC12" i="8"/>
  <c r="M32" i="8"/>
  <c r="M12" i="8"/>
  <c r="DX47" i="8"/>
  <c r="EV47" i="8" s="1"/>
  <c r="EU47" i="8"/>
  <c r="AZ12" i="8"/>
  <c r="AZ32" i="8"/>
  <c r="DW71" i="8"/>
  <c r="EU73" i="8"/>
  <c r="DX73" i="8"/>
  <c r="EV73" i="8" s="1"/>
  <c r="ES70" i="8"/>
  <c r="DV30" i="8"/>
  <c r="DV35" i="8"/>
  <c r="DW22" i="8"/>
  <c r="DX22" i="8" s="1"/>
  <c r="AY32" i="8"/>
  <c r="AY12" i="8"/>
  <c r="DU91" i="8"/>
  <c r="ES91" i="8" s="1"/>
  <c r="ES84" i="8"/>
  <c r="ES105" i="8"/>
  <c r="DU111" i="8"/>
  <c r="ES111" i="8" s="1"/>
  <c r="AA11" i="121"/>
  <c r="AA14" i="121" s="1"/>
  <c r="AE19" i="2"/>
  <c r="AE21" i="2" s="1"/>
  <c r="AE20" i="2"/>
  <c r="K11" i="121"/>
  <c r="K14" i="121" s="1"/>
  <c r="O19" i="2"/>
  <c r="O21" i="2" s="1"/>
  <c r="O20" i="2"/>
  <c r="AH11" i="121"/>
  <c r="AH14" i="121" s="1"/>
  <c r="AL19" i="2"/>
  <c r="AL21" i="2" s="1"/>
  <c r="AL20" i="2"/>
  <c r="D11" i="121"/>
  <c r="D14" i="121" s="1"/>
  <c r="F19" i="2"/>
  <c r="F21" i="2" s="1"/>
  <c r="F20" i="2"/>
  <c r="AB11" i="121"/>
  <c r="AB14" i="121" s="1"/>
  <c r="AF19" i="2"/>
  <c r="AF21" i="2" s="1"/>
  <c r="AF20" i="2"/>
  <c r="P11" i="121"/>
  <c r="P14" i="121" s="1"/>
  <c r="T19" i="2"/>
  <c r="T21" i="2" s="1"/>
  <c r="T20" i="2"/>
  <c r="DW39" i="8"/>
  <c r="DW9" i="8"/>
  <c r="ET8" i="8"/>
  <c r="DV15" i="8"/>
  <c r="DV16" i="8" s="1"/>
  <c r="EU52" i="8"/>
  <c r="DX52" i="8"/>
  <c r="EV52" i="8" s="1"/>
  <c r="DX8" i="8"/>
  <c r="EV7" i="8" s="1"/>
  <c r="EU7" i="8"/>
  <c r="EU9" i="8"/>
  <c r="DX10" i="8"/>
  <c r="EV9" i="8" s="1"/>
  <c r="AI11" i="121"/>
  <c r="AI14" i="121" s="1"/>
  <c r="AM19" i="2"/>
  <c r="AM21" i="2" s="1"/>
  <c r="AM20" i="2"/>
  <c r="AE11" i="121"/>
  <c r="AE14" i="121" s="1"/>
  <c r="AI19" i="2"/>
  <c r="AI21" i="2" s="1"/>
  <c r="AI20" i="2"/>
  <c r="F11" i="121"/>
  <c r="F14" i="121" s="1"/>
  <c r="J20" i="2"/>
  <c r="J19" i="2"/>
  <c r="J21" i="2" s="1"/>
  <c r="AJ11" i="121"/>
  <c r="AJ14" i="121" s="1"/>
  <c r="AN20" i="2"/>
  <c r="AN19" i="2"/>
  <c r="AN21" i="2" s="1"/>
  <c r="H20" i="2"/>
  <c r="H19" i="2"/>
  <c r="H21" i="2" s="1"/>
  <c r="AW20" i="2"/>
  <c r="AW19" i="2"/>
  <c r="AW21" i="2" s="1"/>
  <c r="AS20" i="2"/>
  <c r="AS19" i="2"/>
  <c r="AS21" i="2" s="1"/>
  <c r="M11" i="121"/>
  <c r="M14" i="121" s="1"/>
  <c r="Q20" i="2"/>
  <c r="Q19" i="2"/>
  <c r="Q21" i="2" s="1"/>
  <c r="I11" i="121"/>
  <c r="I14" i="121" s="1"/>
  <c r="M20" i="2"/>
  <c r="M19" i="2"/>
  <c r="M21" i="2" s="1"/>
  <c r="ET76" i="8"/>
  <c r="DX12" i="8"/>
  <c r="EV11" i="8" s="1"/>
  <c r="EU11" i="8"/>
  <c r="AX20" i="2"/>
  <c r="AX19" i="2"/>
  <c r="AX21" i="2" s="1"/>
  <c r="AD11" i="121"/>
  <c r="AD14" i="121" s="1"/>
  <c r="AH20" i="2"/>
  <c r="AH19" i="2"/>
  <c r="AH21" i="2" s="1"/>
  <c r="N11" i="121"/>
  <c r="N14" i="121" s="1"/>
  <c r="R19" i="2"/>
  <c r="R21" i="2" s="1"/>
  <c r="R20" i="2"/>
  <c r="AG11" i="121"/>
  <c r="AG14" i="121" s="1"/>
  <c r="AK20" i="2"/>
  <c r="AK19" i="2"/>
  <c r="AK21" i="2" s="1"/>
  <c r="Q11" i="121"/>
  <c r="Q14" i="121" s="1"/>
  <c r="U20" i="2"/>
  <c r="U19" i="2"/>
  <c r="U21" i="2" s="1"/>
  <c r="DW70" i="8"/>
  <c r="DU41" i="8"/>
  <c r="ES41" i="8" s="1"/>
  <c r="ES35" i="8"/>
  <c r="AX32" i="8"/>
  <c r="AX12" i="8"/>
  <c r="DX49" i="8"/>
  <c r="EV49" i="8" s="1"/>
  <c r="EU49" i="8"/>
  <c r="EU48" i="8"/>
  <c r="DX48" i="8"/>
  <c r="EV48" i="8" s="1"/>
  <c r="W11" i="121"/>
  <c r="W14" i="121" s="1"/>
  <c r="AA19" i="2"/>
  <c r="AA21" i="2" s="1"/>
  <c r="AA20" i="2"/>
  <c r="Z11" i="121"/>
  <c r="Z14" i="121" s="1"/>
  <c r="AD19" i="2"/>
  <c r="AD21" i="2" s="1"/>
  <c r="AD20" i="2"/>
  <c r="AV20" i="2"/>
  <c r="AV19" i="2"/>
  <c r="AV21" i="2" s="1"/>
  <c r="T11" i="121"/>
  <c r="T14" i="121" s="1"/>
  <c r="X20" i="2"/>
  <c r="X19" i="2"/>
  <c r="X21" i="2" s="1"/>
  <c r="L11" i="121"/>
  <c r="L14" i="121" s="1"/>
  <c r="P20" i="2"/>
  <c r="P19" i="2"/>
  <c r="P21" i="2" s="1"/>
  <c r="E20" i="2"/>
  <c r="E19" i="2"/>
  <c r="E21" i="2" s="1"/>
  <c r="AR19" i="2"/>
  <c r="AR21" i="2" s="1"/>
  <c r="AR20" i="2"/>
  <c r="AF11" i="121"/>
  <c r="AF14" i="121" s="1"/>
  <c r="AJ20" i="2"/>
  <c r="AJ19" i="2"/>
  <c r="AJ21" i="2" s="1"/>
  <c r="D20" i="2"/>
  <c r="D19" i="2"/>
  <c r="D21" i="2" s="1"/>
  <c r="DW75" i="8" l="1"/>
  <c r="ES75" i="8"/>
  <c r="EU51" i="8"/>
  <c r="DX50" i="8"/>
  <c r="EV50" i="8" s="1"/>
  <c r="V11" i="121"/>
  <c r="V14" i="121" s="1"/>
  <c r="V10" i="187"/>
  <c r="V13" i="187" s="1"/>
  <c r="U10" i="180"/>
  <c r="U13" i="180" s="1"/>
  <c r="U10" i="187"/>
  <c r="U13" i="187" s="1"/>
  <c r="E10" i="180"/>
  <c r="E13" i="180" s="1"/>
  <c r="E10" i="187"/>
  <c r="E13" i="187" s="1"/>
  <c r="V20" i="2"/>
  <c r="R10" i="187"/>
  <c r="R13" i="187" s="1"/>
  <c r="Y10" i="180"/>
  <c r="Y13" i="180" s="1"/>
  <c r="Y10" i="187"/>
  <c r="Y13" i="187" s="1"/>
  <c r="J10" i="180"/>
  <c r="J13" i="180" s="1"/>
  <c r="J10" i="187"/>
  <c r="J13" i="187" s="1"/>
  <c r="X10" i="180"/>
  <c r="X13" i="180" s="1"/>
  <c r="X10" i="187"/>
  <c r="X13" i="187" s="1"/>
  <c r="O10" i="180"/>
  <c r="O13" i="180" s="1"/>
  <c r="O10" i="187"/>
  <c r="O13" i="187" s="1"/>
  <c r="G10" i="187"/>
  <c r="G13" i="187" s="1"/>
  <c r="K20" i="2"/>
  <c r="H10" i="180"/>
  <c r="H13" i="180" s="1"/>
  <c r="H10" i="187"/>
  <c r="H13" i="187" s="1"/>
  <c r="AL10" i="180"/>
  <c r="AL13" i="180" s="1"/>
  <c r="AL10" i="187"/>
  <c r="AL13" i="187" s="1"/>
  <c r="ES14" i="8"/>
  <c r="G11" i="121"/>
  <c r="G14" i="121" s="1"/>
  <c r="Z19" i="2"/>
  <c r="Z21" i="2" s="1"/>
  <c r="V10" i="180"/>
  <c r="V13" i="180" s="1"/>
  <c r="Z20" i="2"/>
  <c r="K19" i="2"/>
  <c r="K21" i="2" s="1"/>
  <c r="G10" i="180"/>
  <c r="G13" i="180" s="1"/>
  <c r="AK10" i="180"/>
  <c r="AK13" i="180" s="1"/>
  <c r="AQ10" i="180"/>
  <c r="AQ13" i="180" s="1"/>
  <c r="AC10" i="180"/>
  <c r="AC13" i="180" s="1"/>
  <c r="AP10" i="180"/>
  <c r="AP13" i="180" s="1"/>
  <c r="R10" i="180"/>
  <c r="R13" i="180" s="1"/>
  <c r="S10" i="180"/>
  <c r="S13" i="180" s="1"/>
  <c r="AM10" i="180"/>
  <c r="AM13" i="180" s="1"/>
  <c r="V19" i="2"/>
  <c r="V21" i="2" s="1"/>
  <c r="R11" i="121"/>
  <c r="R14" i="121" s="1"/>
  <c r="DX53" i="8"/>
  <c r="EV53" i="8" s="1"/>
  <c r="DW54" i="8"/>
  <c r="DX54" i="8" s="1"/>
  <c r="EV54" i="8" s="1"/>
  <c r="AU20" i="2"/>
  <c r="AU19" i="2"/>
  <c r="AU21" i="2" s="1"/>
  <c r="DX14" i="8"/>
  <c r="EV13" i="8" s="1"/>
  <c r="W20" i="2"/>
  <c r="AT19" i="2"/>
  <c r="AT21" i="2" s="1"/>
  <c r="H11" i="121"/>
  <c r="H14" i="121" s="1"/>
  <c r="J11" i="121"/>
  <c r="J14" i="121" s="1"/>
  <c r="N20" i="2"/>
  <c r="DW76" i="8"/>
  <c r="EU76" i="8" s="1"/>
  <c r="AT20" i="2"/>
  <c r="W19" i="2"/>
  <c r="W21" i="2" s="1"/>
  <c r="S11" i="121"/>
  <c r="S14" i="121" s="1"/>
  <c r="AQ20" i="2"/>
  <c r="AC11" i="121"/>
  <c r="AC14" i="121" s="1"/>
  <c r="AQ19" i="2"/>
  <c r="AQ21" i="2" s="1"/>
  <c r="AC20" i="2"/>
  <c r="N19" i="2"/>
  <c r="N21" i="2" s="1"/>
  <c r="AP19" i="2"/>
  <c r="AP21" i="2" s="1"/>
  <c r="AB20" i="2"/>
  <c r="I20" i="2"/>
  <c r="O11" i="121"/>
  <c r="O14" i="121" s="1"/>
  <c r="Y19" i="2"/>
  <c r="Y21" i="2" s="1"/>
  <c r="S20" i="2"/>
  <c r="AO19" i="2"/>
  <c r="AO21" i="2" s="1"/>
  <c r="AO20" i="2"/>
  <c r="E11" i="121"/>
  <c r="E14" i="121" s="1"/>
  <c r="X11" i="121"/>
  <c r="X14" i="121" s="1"/>
  <c r="Y20" i="2"/>
  <c r="U11" i="121"/>
  <c r="U14" i="121" s="1"/>
  <c r="S19" i="2"/>
  <c r="S21" i="2" s="1"/>
  <c r="I19" i="2"/>
  <c r="I21" i="2" s="1"/>
  <c r="AB19" i="2"/>
  <c r="AB21" i="2" s="1"/>
  <c r="AP20" i="2"/>
  <c r="Y11" i="121"/>
  <c r="Y14" i="121" s="1"/>
  <c r="AG19" i="2"/>
  <c r="AG21" i="2" s="1"/>
  <c r="G20" i="2"/>
  <c r="AC19" i="2"/>
  <c r="AC21" i="2" s="1"/>
  <c r="AG20" i="2"/>
  <c r="C20" i="2"/>
  <c r="DW30" i="8"/>
  <c r="DX30" i="8" s="1"/>
  <c r="DX72" i="8"/>
  <c r="EV72" i="8" s="1"/>
  <c r="L20" i="2"/>
  <c r="L19" i="2"/>
  <c r="L21" i="2" s="1"/>
  <c r="ET35" i="8"/>
  <c r="DW35" i="8"/>
  <c r="DV41" i="8"/>
  <c r="DW15" i="8"/>
  <c r="ET14" i="8"/>
  <c r="EU39" i="8"/>
  <c r="DX39" i="8"/>
  <c r="EV39" i="8" s="1"/>
  <c r="EU70" i="8"/>
  <c r="DX70" i="8"/>
  <c r="EV70" i="8" s="1"/>
  <c r="DX9" i="8"/>
  <c r="EV8" i="8" s="1"/>
  <c r="EU8" i="8"/>
  <c r="DX75" i="8"/>
  <c r="EV75" i="8" s="1"/>
  <c r="EU75" i="8"/>
  <c r="EU71" i="8"/>
  <c r="DX71" i="8"/>
  <c r="EV71" i="8" s="1"/>
  <c r="DX76" i="8" l="1"/>
  <c r="EV76" i="8" s="1"/>
  <c r="EU54" i="8"/>
  <c r="DW41" i="8"/>
  <c r="ET41" i="8"/>
  <c r="DX35" i="8"/>
  <c r="EV35" i="8" s="1"/>
  <c r="EU35" i="8"/>
  <c r="DX15" i="8"/>
  <c r="EV14" i="8" s="1"/>
  <c r="EU14" i="8"/>
  <c r="EU41" i="8" l="1"/>
  <c r="DX41" i="8"/>
  <c r="EV41" i="8" s="1"/>
  <c r="E10" i="186" l="1"/>
  <c r="I16" i="186" l="1"/>
  <c r="J16" i="186"/>
  <c r="K16" i="186"/>
  <c r="L16" i="186"/>
  <c r="M16" i="186"/>
  <c r="N16" i="186"/>
  <c r="O16" i="186"/>
  <c r="P16" i="186"/>
  <c r="I18" i="186" l="1"/>
  <c r="J18" i="186"/>
  <c r="K18" i="186"/>
  <c r="L18" i="186"/>
  <c r="M18" i="186"/>
  <c r="N18" i="186"/>
  <c r="O18" i="186"/>
  <c r="P18" i="186"/>
  <c r="P19" i="186" l="1"/>
  <c r="O19" i="186"/>
  <c r="N19" i="186"/>
  <c r="M19" i="186"/>
  <c r="L19" i="186"/>
  <c r="K19" i="186"/>
  <c r="J19" i="186"/>
  <c r="I19" i="186"/>
  <c r="I24" i="186" l="1"/>
  <c r="J24" i="186"/>
  <c r="K24" i="186"/>
  <c r="L24" i="186"/>
  <c r="M24" i="186"/>
  <c r="N24" i="186"/>
  <c r="O24" i="186"/>
  <c r="P24" i="186"/>
  <c r="P75" i="186" l="1"/>
  <c r="O75" i="186"/>
  <c r="N75" i="186"/>
  <c r="M75" i="186"/>
  <c r="L75" i="186"/>
  <c r="K75" i="186"/>
  <c r="J75" i="186"/>
  <c r="I75" i="186"/>
  <c r="P71" i="186"/>
  <c r="O71" i="186"/>
  <c r="N71" i="186"/>
  <c r="M71" i="186"/>
  <c r="L71" i="186"/>
  <c r="K71" i="186"/>
  <c r="J71" i="186"/>
  <c r="I71" i="186"/>
  <c r="P64" i="186"/>
  <c r="O64" i="186"/>
  <c r="N64" i="186"/>
  <c r="M64" i="186"/>
  <c r="L64" i="186"/>
  <c r="K64" i="186"/>
  <c r="J64" i="186"/>
  <c r="I64" i="186"/>
  <c r="P49" i="186"/>
  <c r="O49" i="186"/>
  <c r="N49" i="186"/>
  <c r="M49" i="186"/>
  <c r="L49" i="186"/>
  <c r="K49" i="186"/>
  <c r="J49" i="186"/>
  <c r="I49" i="186"/>
  <c r="P46" i="186"/>
  <c r="O46" i="186"/>
  <c r="N46" i="186"/>
  <c r="M46" i="186"/>
  <c r="L46" i="186"/>
  <c r="K46" i="186"/>
  <c r="J46" i="186"/>
  <c r="I46" i="186"/>
  <c r="P45" i="186"/>
  <c r="O45" i="186"/>
  <c r="N45" i="186"/>
  <c r="M45" i="186"/>
  <c r="L45" i="186"/>
  <c r="K45" i="186"/>
  <c r="J45" i="186"/>
  <c r="I45" i="186"/>
  <c r="P37" i="186"/>
  <c r="O37" i="186"/>
  <c r="N37" i="186"/>
  <c r="M37" i="186"/>
  <c r="L37" i="186"/>
  <c r="K37" i="186"/>
  <c r="J37" i="186"/>
  <c r="I37" i="186"/>
  <c r="P36" i="186"/>
  <c r="O36" i="186"/>
  <c r="N36" i="186"/>
  <c r="M36" i="186"/>
  <c r="L36" i="186"/>
  <c r="K36" i="186"/>
  <c r="J36" i="186"/>
  <c r="I36" i="186"/>
  <c r="P28" i="186"/>
  <c r="O28" i="186"/>
  <c r="N28" i="186"/>
  <c r="M28" i="186"/>
  <c r="L28" i="186"/>
  <c r="K28" i="186"/>
  <c r="J28" i="186"/>
  <c r="I28" i="186"/>
  <c r="P17" i="186"/>
  <c r="O17" i="186"/>
  <c r="N17" i="186"/>
  <c r="M17" i="186"/>
  <c r="L17" i="186"/>
  <c r="K17" i="186"/>
  <c r="J17" i="186"/>
  <c r="I17" i="186"/>
  <c r="P27" i="186"/>
  <c r="O27" i="186"/>
  <c r="N27" i="186"/>
  <c r="M27" i="186"/>
  <c r="L27" i="186"/>
  <c r="K27" i="186"/>
  <c r="J27" i="186"/>
  <c r="I27" i="186"/>
  <c r="P12" i="186"/>
  <c r="O12" i="186"/>
  <c r="N12" i="186"/>
  <c r="M12" i="186"/>
  <c r="L12" i="186"/>
  <c r="K12" i="186"/>
  <c r="J12" i="186"/>
  <c r="I12" i="186"/>
  <c r="P11" i="186"/>
  <c r="O11" i="186"/>
  <c r="N11" i="186"/>
  <c r="M11" i="186"/>
  <c r="L11" i="186"/>
  <c r="K11" i="186"/>
  <c r="J11" i="186"/>
  <c r="I11" i="186"/>
  <c r="I22" i="186" l="1"/>
  <c r="J22" i="186"/>
  <c r="K22" i="186"/>
  <c r="L22" i="186"/>
  <c r="M22" i="186"/>
  <c r="N22" i="186"/>
  <c r="O22" i="186"/>
  <c r="P22" i="186"/>
  <c r="I23" i="186"/>
  <c r="J23" i="186"/>
  <c r="K23" i="186"/>
  <c r="L23" i="186"/>
  <c r="M23" i="186"/>
  <c r="N23" i="186"/>
  <c r="O23" i="186"/>
  <c r="P23" i="186"/>
  <c r="I21" i="186"/>
  <c r="J21" i="186"/>
  <c r="K21" i="186"/>
  <c r="L21" i="186"/>
  <c r="M21" i="186"/>
  <c r="N21" i="186"/>
  <c r="O21" i="186"/>
  <c r="P21" i="186"/>
  <c r="I32" i="186"/>
  <c r="J32" i="186"/>
  <c r="K32" i="186"/>
  <c r="L32" i="186"/>
  <c r="M32" i="186"/>
  <c r="N32" i="186"/>
  <c r="O32" i="186"/>
  <c r="P32" i="186"/>
  <c r="I33" i="186"/>
  <c r="J33" i="186"/>
  <c r="K33" i="186"/>
  <c r="L33" i="186"/>
  <c r="M33" i="186"/>
  <c r="N33" i="186"/>
  <c r="O33" i="186"/>
  <c r="P33" i="186"/>
  <c r="I35" i="186"/>
  <c r="J35" i="186"/>
  <c r="K35" i="186"/>
  <c r="L35" i="186"/>
  <c r="M35" i="186"/>
  <c r="N35" i="186"/>
  <c r="O35" i="186"/>
  <c r="P35" i="186"/>
  <c r="I38" i="186"/>
  <c r="J38" i="186"/>
  <c r="K38" i="186"/>
  <c r="L38" i="186"/>
  <c r="M38" i="186"/>
  <c r="N38" i="186"/>
  <c r="O38" i="186"/>
  <c r="P38" i="186"/>
  <c r="I39" i="186"/>
  <c r="J39" i="186"/>
  <c r="K39" i="186"/>
  <c r="L39" i="186"/>
  <c r="M39" i="186"/>
  <c r="N39" i="186"/>
  <c r="O39" i="186"/>
  <c r="P39" i="186"/>
  <c r="I42" i="186"/>
  <c r="J42" i="186"/>
  <c r="K42" i="186"/>
  <c r="L42" i="186"/>
  <c r="M42" i="186"/>
  <c r="N42" i="186"/>
  <c r="O42" i="186"/>
  <c r="P42" i="186"/>
  <c r="I43" i="186"/>
  <c r="J43" i="186"/>
  <c r="K43" i="186"/>
  <c r="L43" i="186"/>
  <c r="M43" i="186"/>
  <c r="N43" i="186"/>
  <c r="O43" i="186"/>
  <c r="P43" i="186"/>
  <c r="I44" i="186"/>
  <c r="J44" i="186"/>
  <c r="K44" i="186"/>
  <c r="L44" i="186"/>
  <c r="M44" i="186"/>
  <c r="N44" i="186"/>
  <c r="O44" i="186"/>
  <c r="P44" i="186"/>
  <c r="I48" i="186"/>
  <c r="J48" i="186"/>
  <c r="K48" i="186"/>
  <c r="L48" i="186"/>
  <c r="M48" i="186"/>
  <c r="N48" i="186"/>
  <c r="O48" i="186"/>
  <c r="P48" i="186"/>
  <c r="I52" i="186"/>
  <c r="J52" i="186"/>
  <c r="K52" i="186"/>
  <c r="L52" i="186"/>
  <c r="M52" i="186"/>
  <c r="N52" i="186"/>
  <c r="O52" i="186"/>
  <c r="P52" i="186"/>
  <c r="I54" i="186"/>
  <c r="J54" i="186"/>
  <c r="K54" i="186"/>
  <c r="L54" i="186"/>
  <c r="M54" i="186"/>
  <c r="N54" i="186"/>
  <c r="O54" i="186"/>
  <c r="P54" i="186"/>
  <c r="I57" i="186"/>
  <c r="J57" i="186"/>
  <c r="K57" i="186"/>
  <c r="L57" i="186"/>
  <c r="M57" i="186"/>
  <c r="N57" i="186"/>
  <c r="O57" i="186"/>
  <c r="P57" i="186"/>
  <c r="I60" i="186"/>
  <c r="J60" i="186"/>
  <c r="K60" i="186"/>
  <c r="L60" i="186"/>
  <c r="M60" i="186"/>
  <c r="N60" i="186"/>
  <c r="O60" i="186"/>
  <c r="P60" i="186"/>
  <c r="I61" i="186"/>
  <c r="J61" i="186"/>
  <c r="K61" i="186"/>
  <c r="L61" i="186"/>
  <c r="M61" i="186"/>
  <c r="N61" i="186"/>
  <c r="O61" i="186"/>
  <c r="P61" i="186"/>
  <c r="I66" i="186"/>
  <c r="J66" i="186"/>
  <c r="K66" i="186"/>
  <c r="L66" i="186"/>
  <c r="M66" i="186"/>
  <c r="N66" i="186"/>
  <c r="O66" i="186"/>
  <c r="P66" i="186"/>
  <c r="I58" i="186"/>
  <c r="J58" i="186"/>
  <c r="K58" i="186"/>
  <c r="L58" i="186"/>
  <c r="M58" i="186"/>
  <c r="N58" i="186"/>
  <c r="O58" i="186"/>
  <c r="P58" i="186"/>
  <c r="I82" i="186"/>
  <c r="J82" i="186"/>
  <c r="K82" i="186"/>
  <c r="L82" i="186"/>
  <c r="M82" i="186"/>
  <c r="N82" i="186"/>
  <c r="O82" i="186"/>
  <c r="P82" i="186"/>
  <c r="I83" i="186"/>
  <c r="J83" i="186"/>
  <c r="K83" i="186"/>
  <c r="L83" i="186"/>
  <c r="M83" i="186"/>
  <c r="N83" i="186"/>
  <c r="O83" i="186"/>
  <c r="P83" i="186"/>
  <c r="L98" i="186"/>
  <c r="M98" i="186"/>
  <c r="N98" i="186"/>
  <c r="O98" i="186"/>
  <c r="P98" i="186"/>
  <c r="I98" i="186"/>
  <c r="J98" i="186"/>
  <c r="K98" i="186"/>
  <c r="K10" i="186"/>
  <c r="M10" i="186" l="1"/>
  <c r="O10" i="186"/>
  <c r="L10" i="186"/>
  <c r="J10" i="186"/>
  <c r="I10" i="186"/>
  <c r="P10" i="186"/>
  <c r="N10" i="18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MATUROT NETMARUEKEE</author>
  </authors>
  <commentList>
    <comment ref="BS1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MATUROT NETMARUEKEE:</t>
        </r>
        <r>
          <rPr>
            <sz val="9"/>
            <color indexed="81"/>
            <rFont val="Tahoma"/>
            <family val="2"/>
          </rPr>
          <t xml:space="preserve">
Only GSP Product
</t>
        </r>
      </text>
    </comment>
    <comment ref="BT12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MATUROT NETMARUEKEE
มีสองปริมาณ จาก GSP และ PTTGC
อันนี้ เฉพาะ GSP</t>
        </r>
      </text>
    </comment>
    <comment ref="BT15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MATUROT NETMARUEKEE
มีสองปริมาณ จาก GSP และ PTTGC
อันนี้ เฉพาะ GSP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SAOWANI DETJAREANSRI</author>
    <author>Windows User</author>
  </authors>
  <commentList>
    <comment ref="K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SAOWANI DETJAREANSRI:</t>
        </r>
        <r>
          <rPr>
            <sz val="9"/>
            <color indexed="81"/>
            <rFont val="Tahoma"/>
            <family val="2"/>
          </rPr>
          <t xml:space="preserve">
GSP6 TA 15 Days</t>
        </r>
      </text>
    </comment>
    <comment ref="BE5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GSP6 TA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PTT TANK</t>
        </r>
      </text>
    </comment>
    <comment ref="D3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PTT TANK</t>
        </r>
      </text>
    </comment>
  </commentList>
</comments>
</file>

<file path=xl/sharedStrings.xml><?xml version="1.0" encoding="utf-8"?>
<sst xmlns="http://schemas.openxmlformats.org/spreadsheetml/2006/main" count="2907" uniqueCount="551">
  <si>
    <t>3) แผนความสามารถการผลิต</t>
  </si>
  <si>
    <t>ปี</t>
  </si>
  <si>
    <t xml:space="preserve">     Ethane (KTON)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</si>
  <si>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</si>
  <si>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</si>
  <si>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</si>
  <si>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</si>
  <si>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</si>
  <si>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</si>
  <si>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</si>
  <si>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</si>
  <si>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</si>
  <si>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</si>
  <si>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</si>
  <si>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</si>
  <si>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</si>
  <si>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>TOTAL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</si>
  <si>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</si>
  <si>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</si>
  <si>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</si>
  <si>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</si>
  <si>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</si>
  <si>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</si>
  <si>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</si>
  <si>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</si>
  <si>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</si>
  <si>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</si>
  <si>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</si>
  <si>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</si>
  <si>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</si>
  <si>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Remark : </t>
  </si>
  <si>
    <t xml:space="preserve">Assumption </t>
  </si>
  <si>
    <t xml:space="preserve">10-14 Mar 17: GSP Run AGRU 1 Train  &amp; GSP3 High CO2 Mode due to PTT PE TD 5days </t>
  </si>
  <si>
    <t>(ADD) 12 - 17 Apr: Reduce feed Gas and Stop RGC due to less demand gas onshore from Songkran Festival and Control WI 1320</t>
  </si>
  <si>
    <t>05 Jul - 02 Aug 17:  GSP5 SD 20 days + TD 9 days for inspect WHRU + Change SGC + Repair AGRU Column + Project</t>
  </si>
  <si>
    <t>14 - 28 Aug 17:  GSP6 SD 15 D for Change Tube Bundle &amp; Project</t>
  </si>
  <si>
    <t xml:space="preserve">DATE : </t>
  </si>
  <si>
    <t>GSP 1</t>
  </si>
  <si>
    <t>GSP 2</t>
  </si>
  <si>
    <t>GSP 3</t>
  </si>
  <si>
    <t>GSP 5</t>
  </si>
  <si>
    <t>ESP</t>
  </si>
  <si>
    <t>GSP 6</t>
  </si>
  <si>
    <t>GSP Production</t>
  </si>
  <si>
    <t>Total</t>
  </si>
  <si>
    <t>C2 (KT/Month)</t>
  </si>
  <si>
    <t>C2 (T/hr.)</t>
  </si>
  <si>
    <t>Demand</t>
  </si>
  <si>
    <t>PTTGC I-1</t>
  </si>
  <si>
    <t>PTTGC I-4</t>
  </si>
  <si>
    <t>PTTPE</t>
  </si>
  <si>
    <t>PTTPE GSP5</t>
  </si>
  <si>
    <t>PTTPE supplement C2</t>
  </si>
  <si>
    <t>C2 Low CO2</t>
  </si>
  <si>
    <t>C2 High CO2</t>
  </si>
  <si>
    <t>Balance</t>
  </si>
  <si>
    <t>Plan</t>
  </si>
  <si>
    <t>Actual</t>
  </si>
  <si>
    <t>C3/LPG (KT/Month)</t>
  </si>
  <si>
    <t>C3/LPG (Ton/day)</t>
  </si>
  <si>
    <t>C2 (Ton/hr.)</t>
  </si>
  <si>
    <t>GSP4</t>
  </si>
  <si>
    <t>Total GSP RY</t>
  </si>
  <si>
    <t>Total GSP RY + KHM</t>
  </si>
  <si>
    <t>LPG</t>
  </si>
  <si>
    <t>NGL</t>
  </si>
  <si>
    <t>Kton</t>
  </si>
  <si>
    <t>Km3</t>
  </si>
  <si>
    <t>C3 - PTTGC I-1</t>
  </si>
  <si>
    <t>LPG - PTTGC I-4</t>
  </si>
  <si>
    <t>LPG - MOC</t>
  </si>
  <si>
    <t>LPG - ROC</t>
  </si>
  <si>
    <t>C3 - HMC</t>
  </si>
  <si>
    <t>C3 - PTTAC</t>
  </si>
  <si>
    <t>C3/LPG - PTTGC</t>
  </si>
  <si>
    <t>GSP KHM Production</t>
  </si>
  <si>
    <t>GSP RY Production</t>
  </si>
  <si>
    <t>GSP RY + KHM Production</t>
  </si>
  <si>
    <t>C3</t>
  </si>
  <si>
    <t>Ton</t>
  </si>
  <si>
    <t>C4</t>
  </si>
  <si>
    <t>Total GSPY</t>
  </si>
  <si>
    <t>TOTAL C3LPG RY</t>
  </si>
  <si>
    <t>GSP 4</t>
  </si>
  <si>
    <t>NGL (Km3/Month)</t>
  </si>
  <si>
    <t>NGL (m3/day)</t>
  </si>
  <si>
    <t>Stab</t>
  </si>
  <si>
    <t>PTTGC</t>
  </si>
  <si>
    <t>ROC</t>
  </si>
  <si>
    <t>ALT</t>
  </si>
  <si>
    <t>Export</t>
  </si>
  <si>
    <t>SPRC</t>
  </si>
  <si>
    <t>M3</t>
  </si>
  <si>
    <t>Stab (GSM)</t>
  </si>
  <si>
    <t xml:space="preserve">NGL  </t>
  </si>
  <si>
    <t>(M3)</t>
  </si>
  <si>
    <t>Veerasuwan</t>
  </si>
  <si>
    <t>Pentane (KT/Month)</t>
  </si>
  <si>
    <t>Pentane ton</t>
  </si>
  <si>
    <t>GSP6</t>
  </si>
  <si>
    <t>เรียน  ผจ.กผ., ผจ.วบ.</t>
  </si>
  <si>
    <t>เลขที่</t>
  </si>
  <si>
    <t>สำเนา : ผจ.ทผก., ผจ.ยขก.</t>
  </si>
  <si>
    <t>วันที่</t>
  </si>
  <si>
    <t>รับรองโดย</t>
  </si>
  <si>
    <t>(นางสาวเสาวนีย์ เดชเจริญสี)</t>
  </si>
  <si>
    <t>พนักงานวิเคราะห์และวางแผน</t>
  </si>
  <si>
    <t>YEAR</t>
  </si>
  <si>
    <t>ลูกค้า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</si>
  <si>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</si>
  <si>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</si>
  <si>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</si>
  <si>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</si>
  <si>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</si>
  <si>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</si>
  <si>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</si>
  <si>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</si>
  <si>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</si>
  <si>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</si>
  <si>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</si>
  <si>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OCT</t>
  </si>
  <si>
    <t>HMC</t>
  </si>
  <si>
    <t>PTTAC</t>
  </si>
  <si>
    <t>SAKC</t>
  </si>
  <si>
    <t>AIR LIQUIDE  (ALT)</t>
  </si>
  <si>
    <t>KHANOM to Singapore (Export)</t>
  </si>
  <si>
    <t>KHANOM to SPRC</t>
  </si>
  <si>
    <t>Export at PTT TANK</t>
  </si>
  <si>
    <t>Export at MT</t>
  </si>
  <si>
    <t>เรียน  ผจ.กผ.</t>
  </si>
  <si>
    <t>การปรับเปลี่ยนแผนการจำหน่ายผลิตภัณฑ์</t>
  </si>
  <si>
    <t>แผนเดิม</t>
  </si>
  <si>
    <t>แผนใหม่</t>
  </si>
  <si>
    <t>หมายเหตุ</t>
  </si>
  <si>
    <t>8.1 GSP Supply</t>
  </si>
  <si>
    <t>Unit: KM3</t>
  </si>
  <si>
    <t>Diff</t>
  </si>
  <si>
    <t xml:space="preserve">STAB </t>
  </si>
  <si>
    <t>Ex GSP4</t>
  </si>
  <si>
    <t>8.2 Demand</t>
  </si>
  <si>
    <t>8.3 GSP Supply</t>
  </si>
  <si>
    <t>Estimate</t>
  </si>
  <si>
    <t>8.6 Demand</t>
  </si>
  <si>
    <t xml:space="preserve">26 Mar- 03 Apr 17: GSP stop ERU due to PTTGC TD 9 days </t>
  </si>
  <si>
    <t>แก้ไขครั้งที่ 1</t>
  </si>
  <si>
    <t>(ADD) 11 - 17 Apr: Reduce feed Gas and Stop RGC due to less demand gas onshore from Songkran Festival and Control WI 1320</t>
  </si>
  <si>
    <t xml:space="preserve"> 30 May-01 Jun GSP6 : emergency shutdown and maintenance for solving Reboiler Gas leak</t>
  </si>
  <si>
    <t>01 Jun : GSP5 Reduce Feed for monitoring Moisture dew point</t>
  </si>
  <si>
    <t>06 Jun :  GSP2 total Shutown during 08.00am-08.00pm for solving High Temp. enclosure at Sales Gas Compressor area</t>
  </si>
  <si>
    <t>3-17 Sep 17:  GSP6SD 15days for  change Tube Bundle at reboiler and Inlet feed gas chiller</t>
  </si>
  <si>
    <t xml:space="preserve">12-14 Aug all GSPs reduce feed gas due to low  demand from power plant on Mother Day </t>
  </si>
  <si>
    <t xml:space="preserve">12-13 Aug alGSPs reduce feed gas due to low  demand from power plant on Mother Day </t>
  </si>
  <si>
    <t xml:space="preserve">03-04 Sep 17: GSP1 and GSP6 reduce feed gas due to control C3/LPG inventory not over 85% by law, this is because of Domestic demand drop </t>
  </si>
  <si>
    <t>05-19 Sep 17:  GSP6 SD 15days for  change Tube Bundle at reboiler and Inlet feed gas chiller</t>
  </si>
  <si>
    <t>25-30 Dec-17 Reduce Feed Gas due to low demand from Power plant ang control WI (New Year Festival)</t>
  </si>
  <si>
    <t>(นายเกรียงไกร โพธิอภิญาณวิสุทธิ์)</t>
  </si>
  <si>
    <t>26-31 Dec-17 Reduce Feed Gas due to low demand from Power plant ang control WI (New Year Festival)</t>
  </si>
  <si>
    <t>24-31 Dec-17 Reduce Feed Gas due to low demand from Power plant ang control WI (New Year Festival)</t>
  </si>
  <si>
    <t>5 Dec 17 GSP 1 Reduce Feed due to low demand from Powerplant during Father Day</t>
  </si>
  <si>
    <t>24Dec17 - 4 Jan18  Reduce Feed Gas due to low demand from Power plant ang control WI (New Year Festival)</t>
  </si>
  <si>
    <t xml:space="preserve">15 -30 Mar 18 (16 Days) Major TA6 GSP#2 </t>
  </si>
  <si>
    <t>1-4 Jan-18 Reduce Feed Gas due to low demand from Power plant ang control WI (New Year Festival)</t>
  </si>
  <si>
    <t>5-10 Jan 18 GSP 1 Reduce Feed due to lack of supply gas to GSP</t>
  </si>
  <si>
    <t>แก้ manual</t>
  </si>
  <si>
    <t>01-05 Feb : Ethane supply rate = 280 t/hr due to GSP6 Dehydration Problem</t>
  </si>
  <si>
    <t>06-07 Feb: GSP6 SD to solve dehydration problem</t>
  </si>
  <si>
    <t>12-16 Apr: Tentative GSP6 TD due to less demand gas onshore from Songkran Festival and Control WI 1320</t>
  </si>
  <si>
    <t>15-26 Feb: GSP1 TD due to PTTGC Downstream Plant Emergency SD (12 Days)</t>
  </si>
  <si>
    <t>12-16 Apr: Tentative GSP1,6 TD due to less demand gas onshore from Songkran Festival and Control WI 1320</t>
  </si>
  <si>
    <t>เม.ย.</t>
  </si>
  <si>
    <t>12-16 Apr: Tentative GSP1,ESPComplex, GSP5 TD due to less demand gas onshore from Songkran Festival and Control WI 1320</t>
  </si>
  <si>
    <t>พ.ค.</t>
  </si>
  <si>
    <t>5-14 Sep 2018 : GSP6 Reduce feed 50% for changing Sales Gas Compressor unit B and inspect WHRU by law</t>
  </si>
  <si>
    <t>18 Sep -5 Oct 2018 : GSP3 Major TA</t>
  </si>
  <si>
    <t xml:space="preserve">7-10 Jul 2018 : GSP6 Reduce Feed to 800MMSCFD due to Stop RGC Unit for tie in project
</t>
  </si>
  <si>
    <t>·      ปรับแผนวันที่ 1 - 6 สิงหาคม 2561 โรงแยกก๊าซฯ หน่วยที่ 5  ลดกำลังการผลิต 50% เพื่อแก้ไขปัญหาระบบ SCR</t>
  </si>
  <si>
    <t>28 Aug - 4 Sep 2018 : GSP1 Reduce feed 50% due to inventory high and stop Benfield Train#2 for fixing 2-701-LV002R and other Back log work</t>
  </si>
  <si>
    <t xml:space="preserve">30 Aug - 3 Sep 2018 : GSP5 Reduce feed 10% due to inventory high </t>
  </si>
  <si>
    <t>8 - 17 Oct : GSP5 TD 50 % for Inventory management and cleaning SCR catalyst (10 Days)</t>
  </si>
  <si>
    <t>18 - 27 Oct : GSP6 TD 15% due to Inventory high management (10 Days)</t>
  </si>
  <si>
    <t xml:space="preserve">Sep : ESP Shutdown 15 Days </t>
  </si>
  <si>
    <t>*แผนการผลิตเดือน ก.ย. - ธ.ค. 2561 อ้างอิงตามแผนการจัดส่งก๊าซฯ ตามแผน บจ.บจก. เดือน กันยายน Rev.0</t>
  </si>
  <si>
    <t>8.5 Supply</t>
  </si>
  <si>
    <t>8.4 Demand</t>
  </si>
  <si>
    <t>Sep 2019 : ESP Shutdown 15 Days  (Tentative)</t>
  </si>
  <si>
    <t xml:space="preserve">NGL production from stabilizer during Mar-Nov 2019 are assumed base on historical seasonal data </t>
  </si>
  <si>
    <t>1-22 Nov : GSP5 TD 50 % for Inventory management and cleaning SCR catalyst</t>
  </si>
  <si>
    <t xml:space="preserve">11 -31 Dec  GSP1 RF 50% for reparing Heat Exchanger at Benfeild train 2 </t>
  </si>
  <si>
    <t>31 Dec 18 - 2 Jan 19 : Reduce feed gas due to low demand from Power Plant and control Heating value (WI) on New Year Festival</t>
  </si>
  <si>
    <t>30 Jan - 15 Mar 2019 : GSP1 RF 12% for switching gas in pipeline 34" for new ECPP skid and BV#1 modification project</t>
  </si>
  <si>
    <t>9 - 28 May : GSP6 Turndown 50% 10 Days and turndown 20% 10 Days (Tentatve) for WHRS inspection and change SGC#A</t>
  </si>
  <si>
    <t xml:space="preserve">   ผจ.จจ.</t>
  </si>
  <si>
    <t>Export @MT</t>
  </si>
  <si>
    <t xml:space="preserve">NGL production from stabilizer during Mar-Dec 2019 are assumed base on historical seasonal data </t>
  </si>
  <si>
    <t xml:space="preserve">10 Dec - 18 Jan-19  GSP1 RF 50% for reparing Heat Exchanger at Benfeild train 2 </t>
  </si>
  <si>
    <t>3-11 Jan-19 GSP reduce Feed Gas due to gas production plateform at the Gulf of Thailand have to shutdown from the tropical storm  “PABUK” attack</t>
  </si>
  <si>
    <t>3-11 Jan-19 GSP3 operate High CO2 Mode to control WI to Power plant</t>
  </si>
  <si>
    <t>-</t>
  </si>
  <si>
    <t xml:space="preserve">10 Dec - 18 Jan 2019  GSP1 RF 50% for reparing Heat Exchanger at Benfeild train 2 </t>
  </si>
  <si>
    <t>9 - 28 May : GSP6 Turndown 50% 10 Days and turndown 20% 10 Days (Tentative) for WHRS inspection and change SGC#A</t>
  </si>
  <si>
    <t xml:space="preserve">Jun-19 : GSP6 Shutdown to tie in Tie in Hot oil from WHRS to LPG column project  </t>
  </si>
  <si>
    <t>15 Feb - 19 Mar 2019 : GSP1 RF 50% for reparing Heat Exchanger at Benfeild train 1</t>
  </si>
  <si>
    <t>9 - 28 May 2019 : GSP6 Turndown 50% 10 Days and turndown 20% 10 Days for WHRS inspection , GTG 8 and change SGC#A</t>
  </si>
  <si>
    <t xml:space="preserve">Jun-2019 : GSP6 Shutdown to tie in Tie in Hot oil from WHRS to LPG column project  </t>
  </si>
  <si>
    <t>C3 - GC I-1</t>
  </si>
  <si>
    <t>C3 - GC I-1 (SPOT)</t>
  </si>
  <si>
    <t>LPG - GC I-1</t>
  </si>
  <si>
    <t>LPG -GC I-4</t>
  </si>
  <si>
    <t>LPG - ROC (SPOT)</t>
  </si>
  <si>
    <t>Total Inside PTT Grp  (Ton)</t>
  </si>
  <si>
    <t>Total Outside PTT Grp  (Ton)</t>
  </si>
  <si>
    <t>Total Petrochem (Ton)</t>
  </si>
  <si>
    <t>C3 - Truck</t>
  </si>
  <si>
    <t>C3 - TPE (UNTAX Oil )</t>
  </si>
  <si>
    <t>C3 - TPE (GSP)</t>
  </si>
  <si>
    <t>LPG - MT_PTTOR</t>
  </si>
  <si>
    <t>LPG - MT_WP</t>
  </si>
  <si>
    <t>LPG - MT_PAP</t>
  </si>
  <si>
    <t>LPG - BRP_ PTTOR</t>
  </si>
  <si>
    <t>LPG - PTTTANK_Truck_PTTOR</t>
  </si>
  <si>
    <t>LPG - PTTTANK_ WP</t>
  </si>
  <si>
    <t>LPG - PTTTANK_ BCP</t>
  </si>
  <si>
    <t>LPG - PTTTANK_ ESSO</t>
  </si>
  <si>
    <t>LPG - PTTTANK_ PAP</t>
  </si>
  <si>
    <t>LPG - GSP KHM - PTTOR</t>
  </si>
  <si>
    <t xml:space="preserve">C3/LPG  Domestic (kg) </t>
  </si>
  <si>
    <t xml:space="preserve">C3/LPG  Domestic (Ton) </t>
  </si>
  <si>
    <t>C3/LPG ALL (Ton)</t>
  </si>
  <si>
    <r>
      <t xml:space="preserve">C3/LPG_Domestic
</t>
    </r>
    <r>
      <rPr>
        <b/>
        <i/>
        <sz val="11"/>
        <color theme="5"/>
        <rFont val="Arial"/>
        <family val="2"/>
      </rPr>
      <t>Only GSP Product</t>
    </r>
  </si>
  <si>
    <t>Propane (C3)</t>
  </si>
  <si>
    <t>KG</t>
  </si>
  <si>
    <t>TON</t>
  </si>
  <si>
    <t>C3/LPG_Petrochemical</t>
  </si>
  <si>
    <t>(Ton)</t>
  </si>
  <si>
    <t>TotalLPG GSP</t>
  </si>
  <si>
    <t>TotalC3 LPG GSP</t>
  </si>
  <si>
    <t>LPG - MT_SGP</t>
  </si>
  <si>
    <t>LPG - MOC (SPOT MOP'J)</t>
  </si>
  <si>
    <t>LPG - MOC (SPOT CP)</t>
  </si>
  <si>
    <t>SGP</t>
  </si>
  <si>
    <t>UGP</t>
  </si>
  <si>
    <t>GC I-4</t>
  </si>
  <si>
    <t>LPG - GC I-1 (SPOT)</t>
  </si>
  <si>
    <t>LPG - GC I-4 (SPOT)</t>
  </si>
  <si>
    <t>LPG - MT_BCP</t>
  </si>
  <si>
    <t>LPG - MT_ESSO</t>
  </si>
  <si>
    <t>LPG - MT_IRPC</t>
  </si>
  <si>
    <t>LPG - MT_UGP</t>
  </si>
  <si>
    <t>LPG - PTT Tank_PTTOR Vessel</t>
  </si>
  <si>
    <t>LPG - PTTTANK_ SGP</t>
  </si>
  <si>
    <t>LPG - PTTTANK_ IRPC</t>
  </si>
  <si>
    <t>LPG - PTTTANK_ UGP</t>
  </si>
  <si>
    <t>LPG - PTT Tank_PTTOR truck</t>
  </si>
  <si>
    <t>1. Ethane (KT)</t>
  </si>
  <si>
    <t>2. Propane / LPG (KT)</t>
  </si>
  <si>
    <t>4. PENTANE (KT)</t>
  </si>
  <si>
    <t>1-10 Oct :  GSP5 reduce feed gas for solving Sieve Bed A at Dehydration unit and Cleaning Selective Catalytic Reduction Unit (SCR) as below</t>
  </si>
  <si>
    <t>- 1-3 Oct GSP5 RF 27.5% for solving Sieve Bed A problem at Dehydration unit</t>
  </si>
  <si>
    <t>- 4-10 Oct GSP5 RF 50% for continuing solve sieve problem and cleaning SCR unit</t>
  </si>
  <si>
    <t>28 Dec 2019 - 2 Jan 2020  :  GSP1 Total shutdown for changing Sale Gas Compressue</t>
  </si>
  <si>
    <t xml:space="preserve">15 Jan - 3 Feb 2020 : GSP5 Major Turnaround 20 Days </t>
  </si>
  <si>
    <t xml:space="preserve">4 - 12 Feb 2020 : GSP5 TD 50% due to customer still in Major TA period </t>
  </si>
  <si>
    <t xml:space="preserve">May 2020 : GSP1 Major Turnaorund 25 Days </t>
  </si>
  <si>
    <t xml:space="preserve">Aug - Sep : GSP5 RF 12% for changing Reboiler at AGRU 8 Units </t>
  </si>
  <si>
    <t xml:space="preserve">Oct - Nov : GSP5 RF 12% for changing Reboiler at AGRU 8 Units </t>
  </si>
  <si>
    <t>Production on Sep-Nov based on composition plan from Natural Gas Logistics Management Division division on 26 Sep 2019</t>
  </si>
  <si>
    <t>WP</t>
  </si>
  <si>
    <t>IRPC</t>
  </si>
  <si>
    <t>Orchid</t>
  </si>
  <si>
    <t>NGL - PTTGC I-4</t>
  </si>
  <si>
    <t>NGL - PTTGC I-4 (SPOT)</t>
  </si>
  <si>
    <t>NGL - ROC</t>
  </si>
  <si>
    <t>NGL - ROC (SPOT)</t>
  </si>
  <si>
    <t>NGL-MOC</t>
  </si>
  <si>
    <t>NGL Export - MT</t>
  </si>
  <si>
    <t>NGL Export - PTTTANK</t>
  </si>
  <si>
    <t>NGL Export - GSP KHM</t>
  </si>
  <si>
    <t xml:space="preserve">June 2020 : GSP1 Major Turnaorund 25 Days </t>
  </si>
  <si>
    <t>27 Dec 2019 - 1 Jan 2020  :  GSP1 Total shutdown for changing Sale Gas Compressue during Low demand from power plant period</t>
  </si>
  <si>
    <t>8 - 13 Jan  GSP6 Reduce Feed 100 MMSCFD  for solving reboiler leakage at AGRU unit</t>
  </si>
  <si>
    <t>28 Dec 2019 - 4 Jan 2019 : GSPs reduce feed from High CO2 in feed gas from pipeline 34"</t>
  </si>
  <si>
    <t>31 Dec 2019 - 7 Jan 2020 : GSP6 Reduce feed 100 MMSFD for verify reboiler leakage at AGRU Train2</t>
  </si>
  <si>
    <t>20 Jan - 8 Feb 2020 : GSP5 Major Turnaround 20 Days , 9 - 17 Feb 2020 : GSP5 TD 50% due to change material type for AGRU#2</t>
  </si>
  <si>
    <t>Production on Jan - Dec 2020 based on composition plan from Natural Gas Logistics Management Division division on 2 Jan 2020</t>
  </si>
  <si>
    <t>LPG GC</t>
  </si>
  <si>
    <t>Petro</t>
  </si>
  <si>
    <t>GSP RY</t>
  </si>
  <si>
    <t>GC (C3/LPG)</t>
  </si>
  <si>
    <t>HMC (C3)</t>
  </si>
  <si>
    <t>PTTAC (C3)</t>
  </si>
  <si>
    <t>M.7</t>
  </si>
  <si>
    <t>PTTOR (C3)</t>
  </si>
  <si>
    <t>PTTOR (LPG ไม่มีกลิ่น)</t>
  </si>
  <si>
    <t>PTTOR</t>
  </si>
  <si>
    <t>MT</t>
  </si>
  <si>
    <t xml:space="preserve">BRP </t>
  </si>
  <si>
    <t>PTT TANK</t>
  </si>
  <si>
    <t>BCP</t>
  </si>
  <si>
    <t>Big gas</t>
  </si>
  <si>
    <t>PAP</t>
  </si>
  <si>
    <t>ESSO</t>
  </si>
  <si>
    <t>UNO</t>
  </si>
  <si>
    <t>GC</t>
  </si>
  <si>
    <t>PTT TANK (Truck)</t>
  </si>
  <si>
    <t xml:space="preserve">SPRC </t>
  </si>
  <si>
    <t>PTTEP (LKB)</t>
  </si>
  <si>
    <t>PTTEP/LKB (Truck)</t>
  </si>
  <si>
    <t>GSP KHM</t>
  </si>
  <si>
    <t>Import</t>
  </si>
  <si>
    <t>GC C2 High CO2</t>
  </si>
  <si>
    <t>GC C2 Low CO2</t>
  </si>
  <si>
    <t>SCG C2 Low CO2</t>
  </si>
  <si>
    <t>SCG</t>
  </si>
  <si>
    <t>LPG IRPC</t>
  </si>
  <si>
    <t>LPG SPRC</t>
  </si>
  <si>
    <t>LPG PTTEP (LKB)</t>
  </si>
  <si>
    <t>LPG GSP KHM</t>
  </si>
  <si>
    <t>C3 GSP RY</t>
  </si>
  <si>
    <t>LPG GSP RY</t>
  </si>
  <si>
    <t>LPG Import</t>
  </si>
  <si>
    <t>Export @PTT TANK</t>
  </si>
  <si>
    <t>GC Total</t>
  </si>
  <si>
    <r>
      <t xml:space="preserve">3. NGL (Km3) : </t>
    </r>
    <r>
      <rPr>
        <sz val="9.5"/>
        <rFont val="Arial"/>
        <family val="2"/>
      </rPr>
      <t>หมายเหตุ : 1 M3  = 0.648 TON</t>
    </r>
  </si>
  <si>
    <t>QSHEF-GSP-07-003-001 "แบบฟอร์มการจัดทำแผนการจำหน่ายผลิตภัณฑ์" Rev.3 Date 20022020</t>
  </si>
  <si>
    <t>xx xxxxxx xxxx</t>
  </si>
  <si>
    <t>จจ.จผก. xx/25xx</t>
  </si>
  <si>
    <t>(xxxxxxxxxxxxxxxxx)</t>
  </si>
  <si>
    <t>แผนจัดจำหน่ายผลิตภัณฑ์</t>
  </si>
  <si>
    <t>QSHEF-GSP-07-004-001 "แบบฟอร์มการปรับเปลี่ยนแผนการจำหน่ายผลิตภัณฑ์" Rev.3 Date 20022020</t>
  </si>
  <si>
    <t>(xxxxxxxxxxx xxxxxxxxxxxx)</t>
  </si>
  <si>
    <t>ประจำเดือน xxxxx 25xx</t>
  </si>
  <si>
    <t>สำเนา : ผจ.ทผก.</t>
  </si>
  <si>
    <t>xx xxxxxxxx xxxx</t>
  </si>
  <si>
    <t>(xxxxxxxxxxxxxxxxxxxxxxx)</t>
  </si>
  <si>
    <t>(xxxxxxxxxxxxxxxxxxxxxx)</t>
  </si>
  <si>
    <t>แก้ไขครั้งที่ x</t>
  </si>
  <si>
    <t>ประจำเดือนxxxxxxx xxxx</t>
  </si>
  <si>
    <t>จจ.จผก. xx/xxxx</t>
  </si>
  <si>
    <t>SCG/MOC</t>
  </si>
  <si>
    <t>SCG/ROC</t>
  </si>
  <si>
    <t>SCG (C3)</t>
  </si>
  <si>
    <t>SCG/ROC (LPG)</t>
  </si>
  <si>
    <t>TOTAL - GC</t>
  </si>
  <si>
    <t xml:space="preserve">TOTAL </t>
  </si>
  <si>
    <t>1-16 May : GSP1 Turndown50%  ,  21-30 May : GSP5 Total Shutdown for fixing Regen Comp</t>
  </si>
  <si>
    <t>11-30 Jun : GSP1 Total Shutdown</t>
  </si>
  <si>
    <t>1-31 Jul : GSP1 Total Shutdown</t>
  </si>
  <si>
    <t xml:space="preserve">1-31 Aug : GSP1 Turndown 50% , 1-26 Aug : GSP5 Turndown 12.5% for changing Reboiler </t>
  </si>
  <si>
    <t>1-30 Sep : GSP1 Turndown 50% , 1-28 Sep : GSP 6 Turndown 12.5% for changing Reboiler</t>
  </si>
  <si>
    <t>Production on Jan - Dec 2020 based on composition plan from Natural Gas Logistics Management Division division on 26 Feb 2020</t>
  </si>
  <si>
    <t>2021 Plan</t>
  </si>
  <si>
    <t>Feb - Mar (10 Day) : GSP2 Total Shutdown for WHRS Inspection [Tentative]</t>
  </si>
  <si>
    <t>Mar (10 Day) : GSP3 Total Shutdown for WHRS Inspection [Tentative]</t>
  </si>
  <si>
    <t>Feb - Mar (20 Day) : ESP Major Turnaround [Tentative]</t>
  </si>
  <si>
    <t>สรุปแผนการจำหน่ายผลิตภัณฑ์</t>
  </si>
  <si>
    <r>
      <t>1</t>
    </r>
    <r>
      <rPr>
        <b/>
        <vertAlign val="superscript"/>
        <sz val="9.5"/>
        <rFont val="Arial"/>
        <family val="2"/>
      </rPr>
      <t xml:space="preserve">st </t>
    </r>
    <r>
      <rPr>
        <b/>
        <sz val="9.5"/>
        <rFont val="Arial"/>
        <family val="2"/>
      </rPr>
      <t>Plan</t>
    </r>
  </si>
  <si>
    <t>Diff (%)</t>
  </si>
  <si>
    <t>Plan (Km3)</t>
  </si>
  <si>
    <t>Actual (Km3)</t>
  </si>
  <si>
    <t>Diff (Km3)</t>
  </si>
  <si>
    <t>Source</t>
  </si>
  <si>
    <t>Estimated (Km3)</t>
  </si>
  <si>
    <t>Customer</t>
  </si>
  <si>
    <t>Customers</t>
  </si>
  <si>
    <t>Non - M.7</t>
  </si>
  <si>
    <t>Export @KHM</t>
  </si>
  <si>
    <t>Exp @PTT TANK</t>
  </si>
  <si>
    <t>ไม่เกิน 3%</t>
  </si>
  <si>
    <t>ไม่เกิน 10%</t>
  </si>
  <si>
    <t>มากกว่า 10%</t>
  </si>
  <si>
    <t>GC (C3)</t>
  </si>
  <si>
    <t>GC (LPG)</t>
  </si>
  <si>
    <t>เดือน ก.ค.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</si>
  <si>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 xml:space="preserve">วันที่ 1-31 กรกฎาคม 2563 โรงแยกก๊าซฯหน่วยที่ 1 หยุดเดินเครื่อง (Feed 0 MMSCFD) เพื่อดำเนินงาน Major Turnaround 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</si>
  <si>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11-31 กรกฎาคม 2563 โรงแยกก๊าซฯหน่วยที่ 6 ลดกำลังการผลิต 12.5 % เพื่อดำเนินการเปลี่ยนอุปกรณ์แลกเปลี่ยนความร้อน ที่หน่วยกำจัดก๊าซคาร์บอนไดออกไซด์</t>
    </r>
  </si>
  <si>
    <t>เดือน ส.ค.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</si>
  <si>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 xml:space="preserve">วันที่ 1 – 15 สิงหาคม โรงแยกก๊าซฯหน่วยที่ 1 หยุดเดินเครื่อง (Feed 0 MMSCFD) เพื่อดำเนินงาน Major Turnaround 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</si>
  <si>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1-14  สิงหาคม 2563 โรงแยกก๊าซฯหน่วยที่ 6 ลดกำลังการผลิต 12.5 % เพื่อดำเนินการเปลี่ยนอุปกรณ์แลกเปลี่ยนความร้อน ที่หน่วยกำจัดก๊าซคาร์บอนไดออกไซด์</t>
    </r>
  </si>
  <si>
    <t>เดือน ก.ย.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</si>
  <si>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โรงแยกก๊าซฯทุกหน่วยเดินเครื่องปกติ</t>
    </r>
  </si>
  <si>
    <t>เดือน ต.ค.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</si>
  <si>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1– 17 ตุลาคม 2563 โรงแยกก๊าซฯหน่วยที่ 5 ลดกำลังการผลิต 50% เพื่อแก้ไขระบบ SCR และ ดำเนินการเปลี่ยนอุปกรณ์แลกเปลี่ยนความร้อน ที่หน่วยกำจัดก๊าซคาร์บอนไดออกไซด์</t>
    </r>
  </si>
  <si>
    <t xml:space="preserve">.              วันที่ 18 – 31 ตุลาคม 2563 โรงแยกก๊าซฯหน่วยที่ 5 ลดกำลังการผลิต 50% ตามความต้องการของลูกค้า </t>
  </si>
  <si>
    <t>เดือน พ.ย.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</si>
  <si>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 – 30 พฤศจิกายน 2563 โรงแยกก๊าซฯหน่วยที่ 6 ลดกำลังการผลิต 12.5% เพื่อดำเนินการเปลี่ยนอุปกรณ์แลกเปลี่ยนความร้อน ที่หน่วยกำจัดก๊าซคาร์บอนไดออกไซด์</t>
    </r>
  </si>
  <si>
    <t>.             วันที่ 1 – 12 พฤศจิกายน 2563 โรงแยกก๊าซฯหน่วยที่ 5 ลดกำลังการผลิต 50% ตามความต้องการของลูกค้า</t>
  </si>
  <si>
    <t>เดือน ธ.ค. 63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</si>
  <si>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 – 5 ธันวาคม 2563 โรงแยกก๊าซฯหน่วยที่ 6 ลดกำลังการผลิต 12.5% เพื่อดำเนินการเปลี่ยนอุปกรณ์แลกเปลี่ยนความร้อน ที่หน่วยกำจัดก๊าซคาร์บอนไดออกไซด์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</si>
  <si>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6 – 31 ธันวาคม 2563 โรงแยกก๊าซฯหน่วยที่ 1  ลดกำลังการผลิต 50% ตามความต้องการของลูกค้า อ้างอิงตามตารางที่ 1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</si>
  <si>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30 – 31 ธันวาคม 2563 โรงแยกก๊าซฯลดกำลังการผลิต ตามความต้องการใช้ไฟฟ้า ในช่วงเทศกาลปีใหม่ (อ้างอิงข้อมูลที่เกิดขึ้นจริงในอดีต)</t>
    </r>
  </si>
  <si>
    <t>.           ก.พ. - มี.ค. (10 วัน ) : GSP2 operate High CO2 Mode [Tentative]</t>
  </si>
  <si>
    <t>.           มี.ค. (10 Day) : GSP3 Total Shutdown for WHRS Inspection [Tentative]</t>
  </si>
  <si>
    <t>.           ก.พ. - มี.ค. (20 Day) : ESP Major Turnaround [Tentative]</t>
  </si>
  <si>
    <t xml:space="preserve">.           พ.ค. (20 Day): GSP6 Major Turnaround 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</si>
  <si>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 xml:space="preserve">วันที่ 1 – 14 สิงหาคม โรงแยกก๊าซฯหน่วยที่ 1 หยุดเดินเครื่อง (Feed 0 MMSCFD) เพื่อดำเนินงาน Major Turnaround 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</si>
  <si>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1 - 12  สิงหาคม 2563 โรงแยกก๊าซฯหน่วยที่ 6 ลดกำลังการผลิต 12.5 % เพื่อดำเนินการเปลี่ยนอุปกรณ์แลกเปลี่ยนความร้อน ที่หน่วยกำจัดก๊าซคาร์บอนไดออกไซด์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</si>
  <si>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 กันยายน - 4 ตุลาคม 2563 โรงแยกก๊าซฯหน่วยที่ 6 ลดกำลังการผลิต 12.5% เพื่อดำเนินการเปลี่ยนอุปกรณ์แลกเปลี่ยนความร้อน ที่หน่วยกำจัดก๊าซคาร์บอนไดออกไซด์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</si>
  <si>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22 ตุลาคม – 17 พฤศจิกายน 2563 โรงแยกก๊าซฯหน่วยที่ 5 ลดกำลังการผลิต 50% เพื่อแก้ไขระบบ SCR และ ดำเนินการเปลี่ยนอุปกรณ์แลกเปลี่ยนความร้อน ที่หน่วยกำจัดก๊าซคาร์บอนไดออกไซด์ 2 trains</t>
    </r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</si>
  <si>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>วันที่ 17 – 31 ธันวาคม 2563 โรงแยกก๊าซฯหน่วยที่ 2  หยุดการการผลิต เพื่อตรวจสอบเตาตามกฎหมายและเปลี่ยนเครื่องยนต์ SGC (เลื่อนจากปี 2564 เพื่อลดโอกาสในการสูญเสียการผลิต)</t>
    </r>
  </si>
  <si>
    <t xml:space="preserve">.           ก.ค. (26 Day): GSP6  Major Turnaround </t>
  </si>
  <si>
    <t xml:space="preserve">.           24 ก.ย. - 16 ต.ค. : GSP3   Minor Turnaround </t>
  </si>
  <si>
    <t xml:space="preserve">.           25 ก.ย. - 16 ต.ค. : ESP  Major Turnaround </t>
  </si>
  <si>
    <t xml:space="preserve">แผนการดำเนินงานของโรงแยกก๊าซฯ ในปี 2564 </t>
  </si>
  <si>
    <t>.           17 - 31 ต.ค. : ESP Turndown 60% , GSP3 Run High CO2 mode</t>
  </si>
  <si>
    <t>Chevron</t>
  </si>
  <si>
    <t>เดือน ม.ค. 64</t>
  </si>
  <si>
    <r>
      <t>·</t>
    </r>
    <r>
      <rPr>
        <sz val="11"/>
        <color rgb="FF000000"/>
        <rFont val="Times New Roman"/>
        <family val="1"/>
      </rPr>
      <t xml:space="preserve">        </t>
    </r>
    <r>
      <rPr>
        <sz val="11"/>
        <rFont val="Cordia New"/>
        <family val="2"/>
      </rPr>
      <t xml:space="preserve">วันที่ 1 - 3 มกราคม 2564 โรงแยกก๊าซฯลดกำลังการผลิต ตามความต้องการโรงไฟฟ้าที่ลดลงในช่วงเทศกาลปีใหม่ </t>
    </r>
  </si>
  <si>
    <t xml:space="preserve">.           วันที่ 1 - 26 ก.ค. 64 : GSP6  Major Turnaround </t>
  </si>
  <si>
    <t xml:space="preserve">.           วันที่ 24 ก.ย. - 16 ต.ค. 64 : GSP3   Minor Turnaround </t>
  </si>
  <si>
    <t xml:space="preserve">.           วันที่ 24 ก.ย. - 16 ต.ค. 64 : ESP  Major Turnaround </t>
  </si>
  <si>
    <t>.           วันที่ 24 ก.ย. - 16 ต.ค. 64 : GSP2 Run High CO2 Mode</t>
  </si>
  <si>
    <t>.           วันที่ 17 - 31 ต.ค. 64 : ESP Turndown 60% , GSP3 Run High CO2 mode</t>
  </si>
  <si>
    <t>.           เดือน ต.ค. - ธ.ค. 64 วางแผนการผลิตโรงแยกก๊าซฯตามปริมาณก๊าซฯที่จัดสรร รวมผลกระทบ แหล่งผู้ผลิต CTEP เริ่มลด DCQ</t>
  </si>
  <si>
    <t>ปริมาณการผลิตผลิตภัณฑ์ในเดือน ม.ค.-ธ.ค. 64 อ้างอิงตามคุณภาพก๊าซฯ Busniness plan 2021</t>
  </si>
  <si>
    <r>
      <t>·</t>
    </r>
    <r>
      <rPr>
        <sz val="11"/>
        <color rgb="FF000000"/>
        <rFont val="Times New Roman"/>
        <family val="1"/>
      </rPr>
      <t>       </t>
    </r>
    <r>
      <rPr>
        <sz val="11"/>
        <rFont val="Cordia New"/>
        <family val="2"/>
      </rPr>
      <t>วันที่ 22 ตุลาคม – 17 พฤศจิกายน 2563 โรงแยกก๊าซฯหน่วยที่ 5 ลดกำลังการผลิต 50% เพื่อแก้ไขระบบ SCR และ ดำเนินการเปลี่ยนอุปกรณ์แลกเปลี่ยนความร้อน ที่หน่วยกำจัดก๊าซคาร์บอนไดออกไซด์ 2 trains</t>
    </r>
  </si>
  <si>
    <t>·         วันที่ 18 พฤศจิกายน 2563 - 21 มกราคม 2564 โรงแยกก๊าซฯหน่วยที่ 5 ลดกำลังการผลิต 50% เพื่อแก้ไขปัญหาที่เตา Waste Heat Recovery Unit</t>
  </si>
  <si>
    <t>.         วันที่ 17 - 31 ธันวาคม โรงแยกก๊าซฯหน่วยที่ 2 หยุดการเดินเครื่องเพื่อดำเนินการตรวจเตาตามกฎหมาย</t>
  </si>
  <si>
    <t>.           วันที่ 12 - 15 เม.ย. 64 : GSP ลดกำลังการผลิตตามความต้องการโรงไฟฟ้า ในช่วงเทศกาลสงกรานต์</t>
  </si>
  <si>
    <t>ปริมาณการผลิตผลิตภัณฑ์ในเดือน ม.ค.-ธ.ค. 64 อ้างอิงตามคุณภาพก๊าซฯ Business plan 2021</t>
  </si>
  <si>
    <t>1st Plan</t>
  </si>
  <si>
    <t>·        วันที่ 18 พฤศจิกายน – 1 ธันวาคม 2563 โรงแยกก๊าซฯหน่วยที่ 5 ลดกำลังการผลิต 50% เพื่อแก้ไขปัญหาที่เตา Waste Heat Recovery Unit</t>
  </si>
  <si>
    <t>·        วันที่ 2 - 23 ธันวาคม 2563 โรงแยกก๊าซฯหน่วยที่ 5 ลดกำลังการผลิต 40% เพื่อแก้ไขปัญหาที่เตา Waste Heat Recovery Unit</t>
  </si>
  <si>
    <t>·        วันที่ 24 ธันวาคม 2563 - 9 มกราคม 2564 โรงแยกก๊าซฯหน่วยที่ 5 ลดกำลังการผลิต 27% เพื่อแก้ไขปัญหาที่เตา Waste Heat Recovery Unit</t>
  </si>
  <si>
    <t>·        วันที่ 24 ธันวาคม 2563 - 2 มกราคม 2564 โรงแยกก๊าซฯหน่วยที่ 2 หยุดการเดินเครื่องเพื่อดำเนินการตรวจเตาตามกฎหมาย</t>
  </si>
  <si>
    <t>·        วันที่ 1 มกราคม 2564 โรงแยกก๊าซฯหน่วยที่ 1 ลดกำลังการผลิตตามแผนความต้องการใช้ก๊าซฯ ช่วงเทศกาลปีใหม่</t>
  </si>
  <si>
    <t xml:space="preserve">·        วันที่ 5 - 9 มกราคม 2564 โรงแยกก๊าซฯหน่วยที่ 5 ลดกำลังการผลิต 50% เพื่อ switch กระบวนการผลิต </t>
  </si>
  <si>
    <t>เดือน ก.พ. 64</t>
  </si>
  <si>
    <t>·        โรงแยกก๊าซฯทุกหน่วย เดินเครื่องปกติ</t>
  </si>
  <si>
    <t>เดือน มี.ค. 64</t>
  </si>
  <si>
    <t>.         ปริมาณการผลิตผลิตภัณฑ์ในเดือน ม.ค.-ธ.ค. 64 อ้างอิงตามคุณภาพก๊าซฯ Business plan 2021</t>
  </si>
  <si>
    <t>Atlas</t>
  </si>
  <si>
    <t>MOC (Sub C3)</t>
  </si>
  <si>
    <t>MOC</t>
  </si>
  <si>
    <t>KHANOM to IRPC</t>
  </si>
  <si>
    <t>Sub C3 GSP RY</t>
  </si>
  <si>
    <t>C3 Import</t>
  </si>
  <si>
    <t>KHM - IRPC</t>
  </si>
  <si>
    <t>·        วันที่ 3 มกราคม 2564 เวลา 21.00 น.  -  5 มกราคม 2564 โรงแยกก๊าซฯหน่วยที่ 5 ลดกำลังการผลิต 50% เพื่อแก้ไขปัญหาที่เตา Waste Heat Recovery Unit</t>
  </si>
  <si>
    <t>·        วันที่ 6 มกราคม 2564  โรงแยกก๊าซฯหน่วยที่ 5 เพิ่มกำลังการผลิตจาก 290 &gt;&gt; 580 MMSCFD</t>
  </si>
  <si>
    <t>เดือน เม.ย. 64</t>
  </si>
  <si>
    <t>·        วันที่ 1-3 มกราคม 2564 โรงแยกก๊าซฯ ลดกำลังการผลิตตามแผนความต้องการใช้ก๊าซฯ ช่วงเทศกาลปีใหม่</t>
  </si>
  <si>
    <t>จจ.จผก. 2/2564</t>
  </si>
  <si>
    <t>Allo C2 Low CO2 to GC</t>
  </si>
  <si>
    <t>Allo C2 High CO2 to GC</t>
  </si>
  <si>
    <t>Allo C2 Low CO2 to SCG</t>
  </si>
  <si>
    <t>C3 Import หน้าท่า SCG</t>
  </si>
  <si>
    <t>import C3</t>
  </si>
  <si>
    <t>QSHEF-GSP-19-002-001 "แบบฟอร์มการปรับเปลี่ยนแผนการจำหน่ายผลิตภัณฑ์" Rev.0 Date 290122021</t>
  </si>
  <si>
    <t>.           วันที่ 2-12 ก.พ. 2564  โรงแยกก๊าซฯหน่วยที่  5 ลดกำลังการผลิต 8 - 18% โดยใช้โอกาสเปลี่ยน Sieve Gas Dryer ในช่วงที่ผู้ผลิต Unplanned shutdown จำนวนมากส่งผลให้ปริมาณก๊าซฯเข้าโรงแยกก๊าซฯลดลง</t>
  </si>
  <si>
    <t>.           วันที่ 21 ก.พ. โรงแยกก๊าซฯ หน่วยที่ 6 ลดกำลังการผลิต 26% เป็นเวลา 17 ชม. เพื่อสลับ Mode การใช้ไฟ ในช่วงที่ GTG8 เปลี่ยนเครื่องยนต์ตามรอบอายุ</t>
  </si>
  <si>
    <t>.           วันที่ 28 ก.พ. โรงแยกก๊าซฯลดกำลังการผลิต จากการทำงาน Shutdown OCS4 ของทางระบบท่อ</t>
  </si>
  <si>
    <t>.           วันที่ 5 มี.ค. โรงแยกก๊าซฯลดกำลังการผลิต จากการทำงาน Shutdown OCS4 ของทางระบบท่อ (Tentative)</t>
  </si>
  <si>
    <t>.           วันที่ 12 - 15 เม.ย. 64 : GSP ลดกำลังการผลิตตามความต้องการโรงไฟฟ้า ในช่วงเทศกาลสงกรานต์ (Tentative)</t>
  </si>
  <si>
    <t>เดือน พ.ค. 64</t>
  </si>
  <si>
    <t>.           โรงแยกก๊าซฯทุกหน่วยเดินเครื่องตามปกติ</t>
  </si>
  <si>
    <t>PTTAC (C3 Spot)</t>
  </si>
  <si>
    <t>แก้ไขครั้งที่ 2</t>
  </si>
  <si>
    <t>PTTAC (Spot)</t>
  </si>
  <si>
    <t>LPG-Petrochemical</t>
  </si>
  <si>
    <t>LPG-Domestic</t>
  </si>
  <si>
    <t>แก้ไขครั้งที่ 3</t>
  </si>
  <si>
    <t>ประจำเดือนเมษายน 2564</t>
  </si>
  <si>
    <t>19 มีนาคม 2564</t>
  </si>
  <si>
    <t>จจ.จผก. 18/2564</t>
  </si>
  <si>
    <t>29 มีนาคม 2564</t>
  </si>
  <si>
    <t>จจ.จผก. 21/2564</t>
  </si>
  <si>
    <t>GC แจ้งยืนยันการรับที่ 20.5 KT ดังนั้นปรับแผนการรับ NGL ลดลง 2 KT</t>
  </si>
  <si>
    <t>GSP จำหน่าย NGL ให้ SCG เพิ่มขึ้น 1 KT เพื่อ balance NGL Inventory</t>
  </si>
  <si>
    <t>แก้ไขครั้งที่ 4</t>
  </si>
  <si>
    <t>.           วันที่ 12 เม.ย. 64 : GSP3 หยุดเดินเครื่อง 16 ชม. เพื่อเปลี่ยน Gasket ขยายผลป้องกัน Gas Leak at dehydration unit โดยใช้โอกาสความต้องการใช้ก๊าซฯต่ำ ช่วงเทศกาลสงกรานต์</t>
  </si>
  <si>
    <t>.           วันที่ 12 เม.ย. 64 : ESP ลดกำลังการผลิต 60% เนื่องจาก GSP3 หยุดเดินเครื่อง เพื่อเปลี่ยน Gasket ขยายผลป้องกัน Gas Leak at dehydration unit</t>
  </si>
  <si>
    <t>.           วันที่ 19 - 28 เม.ย. 64 : GSP5 พบปัญหาหอกำจัด CO2 (AGRU) มีประสิทธิภาพลดลง ดังนั้นจำเป็นต้องลดกำลังการผลิต 50% เพื่อตรวจสอบสาเหตุและดำเนินการแก้ไข</t>
  </si>
  <si>
    <t>เดือน มิ.ย. 64</t>
  </si>
  <si>
    <t>เดือน ก.ค. 64</t>
  </si>
  <si>
    <t>9 เม.ย. 2564</t>
  </si>
  <si>
    <t>จจ.จผก. 23/2564</t>
  </si>
  <si>
    <t xml:space="preserve">GC รับเพิ่มเนื่องจาก GSP ปรับแผน TD โดย GSP5 TD 50% ในวันที่ 19 - 28 เม.ย. 64 </t>
  </si>
  <si>
    <t>GC ปรับลดเนื่องจากไฟฟ้าดับ วันที่ 14 เม.ย. 64 ส่งผลให้ OLE 1 และ OLE2 total SD</t>
  </si>
  <si>
    <t xml:space="preserve">วันที่ 16 เม.ย. GSP6 ลดกำลังการผลิต 50%  14 ชม. เพื่อทำการเปลี่ยน Suction strainer </t>
  </si>
  <si>
    <t xml:space="preserve">สาเหตุและดำเนินการแก้ไขปัญหาที่หอกำจัด CO2 (AGRU) </t>
  </si>
  <si>
    <t>ประจำเดือนพฤษภาคม 2564</t>
  </si>
  <si>
    <t>20 เมษายน 2564</t>
  </si>
  <si>
    <t>จจ.จผก. 25/2564</t>
  </si>
  <si>
    <t>14 มิถุนายน 2564</t>
  </si>
  <si>
    <t>23 เม.ย. 2564</t>
  </si>
  <si>
    <t>GSP เสนอขาย LPG ให้ SCG เพิ่ม เพื่อ Balance Inventory</t>
  </si>
  <si>
    <t>PTTAC ปรับลด C3 เนื่องจาก GPSC ไฟฟ้าดับเมื่อวันที่ 20 เม.ย. 64</t>
  </si>
  <si>
    <t xml:space="preserve">GC ปรับลด C3 และ LPG เนื่องจากไฟฟ้าดับ วันที่ 14 เม.ย. 64 ส่งผลให้ OLE 1 และ OLE2 total SD </t>
  </si>
  <si>
    <t>HMC ปรับลด C3 เนื่องจาก GC Total SD วันที่ 14 เม.ย. 64 ส่งผลให้ PDH plant slow down และ</t>
  </si>
  <si>
    <t>และ ผลกระทบจาก GPSC ไฟฟ้าดับเมื่อวันที่ 20 เม.ย. 64</t>
  </si>
  <si>
    <t>จจ.จผก. 27/2564</t>
  </si>
  <si>
    <t>และ GSP5 TD 50% ปรับแผนจากวันที่ 19 - 28 เม.ย. 64 เป็น 17 - 28 เม.ย. 64 เพื่อตรวจสอบ</t>
  </si>
  <si>
    <t>• 22-26 Apr 2021: GSP1, ESP complex reduce feed gas due to LPG high inventory.</t>
  </si>
  <si>
    <t>30 เม.ย. 2564</t>
  </si>
  <si>
    <t>SCG แจ้งรับผลิตภัณฑ์เพิ่ม</t>
  </si>
  <si>
    <t xml:space="preserve">HMC ปรับลด เนื่องจาก PP plant ยังไม่สามารถ start up ส่งผลให้ PDH plant slowdown ลงไป 60% </t>
  </si>
  <si>
    <t xml:space="preserve">โดยเริ่มลงตั้งแต่ช่วงบ่ายวันที่ 28 เม.ย. 64 - ต้นเดือน พ.ค. 64 </t>
  </si>
  <si>
    <t xml:space="preserve">GC ปรับลด LPG เนื่องจากไฟฟ้าดับ วันที่ 14 เม.ย. 64 ส่งผลให้ OLE 1 และ OLE2 total SD </t>
  </si>
  <si>
    <t xml:space="preserve">- วันที่ 16 เม.ย. GSP6 ลดกำลังการผลิต 50%  14 ชม. เพื่อทำการเปลี่ยน Suction strainer </t>
  </si>
  <si>
    <t>- GSP5 TD 50% ปรับแผนจากวันที่ 19 - 28 เม.ย. 64 เป็น 17 - 28 เม.ย. 64 เพื่อตรวจสอบ</t>
  </si>
  <si>
    <t>- 22-26 เม.ย. GSP1, ESP complex ลดกำลังการผลิต เนื่องจาก LPG high inventory</t>
  </si>
  <si>
    <t>จจ.จผก. 28/2564</t>
  </si>
  <si>
    <t xml:space="preserve">GC ปรับเพิ่ม LPG เนื่องจาก Aromatic-plant Inventory high (Emergency) </t>
  </si>
  <si>
    <t>PTTEP ปรับเพิ่มการจัดส่ง LPG +0.27 KT โดย PTTOR รับเพิ่ม และไม่ลดจุดจ่ายอื่น</t>
  </si>
  <si>
    <t>SPRC ปรับลดการจัดส่งลดลง -0.9 KT โดย ตช. แจ้ง ปรับลด PTTOR -0.65 KT</t>
  </si>
  <si>
    <t xml:space="preserve">SPRC ปรับลดการจัดส่งลดลง -0.9 KT โดย ตช. แจ้ง ปรับลด WP -0.25 KT </t>
  </si>
  <si>
    <t>SPRC ปรับลดการจัดส่ง ตช. จึงปรับเพิ่ม WP@PTT TANK +0.25 KT ทดแทน</t>
  </si>
  <si>
    <t xml:space="preserve">SGP แจ้ง demand drop </t>
  </si>
  <si>
    <t xml:space="preserve">UGP แจ้ง demand drop </t>
  </si>
  <si>
    <t xml:space="preserve">PTTOR แจ้ง demand drop </t>
  </si>
  <si>
    <t xml:space="preserve">เนื่องจาก Production เพิ่มขึ้น และ demand Petro + Domestic drop จึงปรับลดแผนการดึง import ลดลง </t>
  </si>
  <si>
    <t xml:space="preserve">(Impo 29.5 KT + Unknown untax 1.5 KT) </t>
  </si>
  <si>
    <t xml:space="preserve">เนื่องจากรับลดแผนการดึง import ลดลง  </t>
  </si>
  <si>
    <t>6. แผนการผลิตโรงแยกก๊าซขนอม(มิ.ย. 64 - มิ.ย. 65)</t>
  </si>
  <si>
    <t>2021_06_Ability Plan_rev0 (ฉบับแก้ไข)</t>
  </si>
  <si>
    <t>17 พ.ค. 2564</t>
  </si>
  <si>
    <t>จจ.จผก. 30/2564</t>
  </si>
  <si>
    <t xml:space="preserve">GSP ปรับลด NGL เนื่องจากปลายเดือน เม.ย. 64 GC delay start up ส่งผลให้ GSP ลด Feed </t>
  </si>
  <si>
    <t>GC แจ้งปรับแผนการรับ C3 เพิ่มขึ้น</t>
  </si>
  <si>
    <t>GC แจ้งปรับแผนการรับ LPG เพิ่มขึ้น</t>
  </si>
  <si>
    <t>GSP เสนอขายเพื่อ Balance C3/LPG inventory ก่อนเข้าเดือน จากที่ HMC, PTTAC ได้รับผลกระทบจากฟ้าดับ</t>
  </si>
  <si>
    <t>เพื่อควบคุม C3/LPG Inventory</t>
  </si>
  <si>
    <t>GSP ปรับลด C5 เนื่องจาก Gas Composition ลดลง</t>
  </si>
  <si>
    <t>PTTAC ปรับลด เนื่องจากได้รับผลกระทบจากไฟฟ้าดับ ต่อเนื่องจากปลายเดือน เม.ย. 64</t>
  </si>
  <si>
    <t>HMC ปรับลด เนื่องจากได้รับผลกระทบจากไฟฟ้าดับ ต่อเนื่องจากปลายเดือน เม.ย. 64</t>
  </si>
  <si>
    <t>17 พฤษภาคม 2564</t>
  </si>
  <si>
    <t>จจ.จผก. 31/2564</t>
  </si>
  <si>
    <t>C3 Import to SCG Terminal on 31 Mar'21</t>
  </si>
  <si>
    <t>ตามแผนการรับส่งจริง</t>
  </si>
  <si>
    <t>เนื่องจาก Production เพิ่มขึ้น และ demand Petro + Domestic drop จึงปรับลดแผนการ</t>
  </si>
  <si>
    <t xml:space="preserve">ดึง import ลดลง (Impo 29.5 KT + Unknown untax 1.5 KT) </t>
  </si>
  <si>
    <t xml:space="preserve">เนื่องจากปรับลดแผนการดึง import ลดลง  </t>
  </si>
  <si>
    <t xml:space="preserve">Ethane Low CO2 </t>
  </si>
  <si>
    <t>Ethane High CO2</t>
  </si>
  <si>
    <t>buy</t>
  </si>
  <si>
    <t xml:space="preserve">sell </t>
  </si>
  <si>
    <t>price = full cost</t>
  </si>
  <si>
    <t>sell = selling price</t>
  </si>
  <si>
    <t>sell1 *V1 + sell2*V2 + sell3*30 + sell4*V4</t>
  </si>
  <si>
    <t>price1*v1 + price2*v2 + price3 *29</t>
  </si>
  <si>
    <t xml:space="preserve">v1--n </t>
  </si>
  <si>
    <t>ขาซื้อ ability</t>
  </si>
  <si>
    <t>V1 --M</t>
  </si>
  <si>
    <t>ขาขาย Vol Constraint</t>
  </si>
  <si>
    <t>result</t>
  </si>
  <si>
    <t>V1--m</t>
  </si>
  <si>
    <t xml:space="preserve">V each </t>
  </si>
  <si>
    <t>constraint --&gt; produce, reci in monthly, yearly</t>
  </si>
  <si>
    <t>Tank constraint &amp; LR for non C2</t>
  </si>
  <si>
    <t>C1M1 + C1M2 + .. +C1M12 &lt; yearly constarint</t>
  </si>
  <si>
    <t>C1M1 &lt; monthly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</si>
</sst>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2">
    <numFmt numFmtId="5" formatCode="&quot;฿&quot;#,##0;\-&quot;฿&quot;#,##0"/>
    <numFmt numFmtId="6" formatCode="&quot;฿&quot;#,##0;[Red]\-&quot;฿&quot;#,##0"/>
    <numFmt numFmtId="41" formatCode="_-* #,##0_-;\-* #,##0_-;_-* &quot;-&quot;_-;_-@_-"/>
    <numFmt numFmtId="43" formatCode="_-* #,##0.00_-;\-* #,##0.00_-;_-* &quot;-&quot;??_-;_-@_-"/>
    <numFmt numFmtId="187" formatCode="&quot;$&quot;#,##0_);\(&quot;$&quot;#,##0\)"/>
    <numFmt numFmtId="188" formatCode="&quot;$&quot;#,##0_);[Red]\(&quot;$&quot;#,##0\)"/>
    <numFmt numFmtId="189" formatCode="&quot;$&quot;#,##0.00_);[Red]\(&quot;$&quot;#,##0.00\)"/>
    <numFmt numFmtId="190" formatCode="_(* #,##0_);_(* \(#,##0\);_(* &quot;-&quot;_);_(@_)"/>
    <numFmt numFmtId="191" formatCode="_(&quot;$&quot;* #,##0.00_);_(&quot;$&quot;* \(#,##0.00\);_(&quot;$&quot;* &quot;-&quot;??_);_(@_)"/>
    <numFmt numFmtId="192" formatCode="_(* #,##0.00_);_(* \(#,##0.00\);_(* &quot;-&quot;??_);_(@_)"/>
    <numFmt numFmtId="193" formatCode="&quot;฿&quot;#,##0_);\(&quot;฿&quot;#,##0\)"/>
    <numFmt numFmtId="194" formatCode="&quot;฿&quot;#,##0_);[Red]\(&quot;฿&quot;#,##0\)"/>
    <numFmt numFmtId="195" formatCode="_(&quot;฿&quot;* #,##0_);_(&quot;฿&quot;* \(#,##0\);_(&quot;฿&quot;* &quot;-&quot;_);_(@_)"/>
    <numFmt numFmtId="196" formatCode="_(&quot;฿&quot;* #,##0.00_);_(&quot;฿&quot;* \(#,##0.00\);_(&quot;฿&quot;* &quot;-&quot;??_);_(@_)"/>
    <numFmt numFmtId="197" formatCode="ดดด"/>
    <numFmt numFmtId="198" formatCode="0.0"/>
    <numFmt numFmtId="199" formatCode="#,##0.0"/>
    <numFmt numFmtId="200" formatCode="_-* #,##0_-;\-* #,##0_-;_-* &quot;-&quot;??_-;_-@_-"/>
    <numFmt numFmtId="201" formatCode="0.0%"/>
    <numFmt numFmtId="202" formatCode="&quot;$&quot;#,##0.0_);\(&quot;$&quot;#,##0.0\)"/>
    <numFmt numFmtId="203" formatCode="_-* #,##0.0000_-;\-* #,##0.0000_-;_-* &quot;-&quot;??_-;_-@_-"/>
    <numFmt numFmtId="204" formatCode="_(* #,##0.0_);_(* \(#,##0.0\);_(* &quot;-&quot;??_);_(@_)"/>
    <numFmt numFmtId="205" formatCode="B1d\-mmm\-yy"/>
    <numFmt numFmtId="206" formatCode="B1mmm\-yy"/>
    <numFmt numFmtId="207" formatCode="0.00_)"/>
    <numFmt numFmtId="208" formatCode="0.00000_)"/>
    <numFmt numFmtId="209" formatCode="0000"/>
    <numFmt numFmtId="210" formatCode="&quot;฿&quot;##,#00_);\(&quot;฿&quot;##,#00\)"/>
    <numFmt numFmtId="211" formatCode="#,##0.000000"/>
    <numFmt numFmtId="212" formatCode="\t#,##0.00_);\(\t#,##0.00\)"/>
    <numFmt numFmtId="213" formatCode="#,##0.0;[Red]\(#,##0.0\)"/>
    <numFmt numFmtId="214" formatCode="#,##0;\(#,##0\)"/>
    <numFmt numFmtId="215" formatCode="&quot;$&quot;#,##0.0"/>
    <numFmt numFmtId="216" formatCode="General_)"/>
    <numFmt numFmtId="217" formatCode="&quot;?&quot;#,##0.0;\(&quot;?&quot;#,##0.0\)"/>
    <numFmt numFmtId="218" formatCode="#,##0\ \d\a\y\s"/>
    <numFmt numFmtId="219" formatCode="#,##0\ \m\o\n\t\h"/>
    <numFmt numFmtId="220" formatCode="[$-409]mmmm\ yyyy;@"/>
    <numFmt numFmtId="221" formatCode="[$-409]dd/mmm/yy;@"/>
    <numFmt numFmtId="222" formatCode="[$-409]mmm\-yy;@"/>
    <numFmt numFmtId="223" formatCode="yyyy"/>
    <numFmt numFmtId="224" formatCode="#,##0\ \y\r."/>
    <numFmt numFmtId="225" formatCode="_(* #,##0_);_(* \(#,##0\);_(* &quot;-&quot;??_);_(@_)"/>
    <numFmt numFmtId="226" formatCode="#,##0.000"/>
    <numFmt numFmtId="227" formatCode="0.0000"/>
    <numFmt numFmtId="228" formatCode="0.0000000_)"/>
    <numFmt numFmtId="229" formatCode="_(* #,##0.0000_);_(* \(#,##0.0000\);_(* &quot;-&quot;??_);_(@_)"/>
    <numFmt numFmtId="230" formatCode="#,##0,;[Red]\(#,##0,\)"/>
    <numFmt numFmtId="231" formatCode="#,##0.0000"/>
    <numFmt numFmtId="232" formatCode="\ \ @\ \ "/>
    <numFmt numFmtId="233" formatCode="_(* #,##0.00_);_(* \(#,##0.00\);_(* \-??_);_(@_)"/>
    <numFmt numFmtId="234" formatCode="\t&quot;฿&quot;#,##0.00_);[Red]\(\t&quot;฿&quot;#,##0.00\)"/>
    <numFmt numFmtId="235" formatCode="_-[$€-2]* #,##0.00_-;\-[$€-2]* #,##0.00_-;_-[$€-2]* &quot;-&quot;??_-"/>
    <numFmt numFmtId="236" formatCode="[$-409]dd\-mmm\-yy;@"/>
    <numFmt numFmtId="237" formatCode="##0.00"/>
    <numFmt numFmtId="238" formatCode="&quot;$&quot;#,##0.0,_);[Red]\(&quot;$&quot;#,##0.0,\)"/>
    <numFmt numFmtId="239" formatCode="\$#,##0.00;\(\$#,##0.00\)"/>
    <numFmt numFmtId="240" formatCode="#,##0.000_);\(#,##0.000\)"/>
    <numFmt numFmtId="241" formatCode="&quot;$&quot;#,##0;\-&quot;$&quot;#,##0"/>
    <numFmt numFmtId="242" formatCode="_-&quot;$&quot;* #,##0_-;\-&quot;$&quot;* #,##0_-;_-&quot;$&quot;* &quot;-&quot;_-;_-@_-"/>
    <numFmt numFmtId="243" formatCode="0%;[Red]\(0%\)"/>
    <numFmt numFmtId="244" formatCode="#,##0.000_);[Red]\(#,##0.000\)"/>
  </numFmts>
  <fonts count="257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AngsanaUPC"/>
      <family val="1"/>
      <charset val="222"/>
    </font>
    <font>
      <b/>
      <sz val="12"/>
      <name val="Cordia New"/>
      <family val="2"/>
      <charset val="222"/>
    </font>
    <font>
      <sz val="11"/>
      <name val="Cordia New"/>
      <family val="2"/>
      <charset val="222"/>
    </font>
    <font>
      <sz val="11"/>
      <name val="Impact"/>
      <family val="2"/>
    </font>
    <font>
      <b/>
      <sz val="11"/>
      <name val="Cordia New"/>
      <family val="2"/>
      <charset val="222"/>
    </font>
    <font>
      <sz val="11"/>
      <color indexed="9"/>
      <name val="Cordia New"/>
      <family val="2"/>
      <charset val="222"/>
    </font>
    <font>
      <sz val="10"/>
      <name val="Arial"/>
      <family val="2"/>
    </font>
    <font>
      <b/>
      <sz val="11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b/>
      <sz val="11"/>
      <color indexed="12"/>
      <name val="Cordia New"/>
      <family val="2"/>
    </font>
    <font>
      <b/>
      <sz val="11"/>
      <color rgb="FF0000FF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sz val="12"/>
      <color rgb="FFFF0000"/>
      <name val="Cordia New"/>
      <family val="2"/>
    </font>
    <font>
      <sz val="11"/>
      <color indexed="8"/>
      <name val="Cordia New"/>
      <family val="2"/>
      <charset val="222"/>
    </font>
    <font>
      <sz val="12"/>
      <name val="Times New Roman"/>
      <family val="1"/>
    </font>
    <font>
      <sz val="11"/>
      <color rgb="FFFF0000"/>
      <name val="Cordia New"/>
      <family val="2"/>
      <charset val="222"/>
    </font>
    <font>
      <b/>
      <u/>
      <sz val="12"/>
      <color rgb="FFFF0000"/>
      <name val="Cordia New"/>
      <family val="2"/>
    </font>
    <font>
      <sz val="9.5"/>
      <color indexed="9"/>
      <name val="Cordia New"/>
      <family val="2"/>
      <charset val="222"/>
    </font>
    <font>
      <sz val="9"/>
      <color indexed="9"/>
      <name val="Cordia New"/>
      <family val="2"/>
      <charset val="222"/>
    </font>
    <font>
      <sz val="14"/>
      <color indexed="9"/>
      <name val="AngsanaUPC"/>
      <family val="1"/>
      <charset val="222"/>
    </font>
    <font>
      <b/>
      <sz val="14"/>
      <name val="Cordia New"/>
      <family val="2"/>
    </font>
    <font>
      <b/>
      <sz val="12"/>
      <color rgb="FFC00000"/>
      <name val="Cordia New"/>
      <family val="2"/>
      <charset val="222"/>
    </font>
    <font>
      <b/>
      <sz val="12"/>
      <color theme="0"/>
      <name val="Cordia New"/>
      <family val="2"/>
    </font>
    <font>
      <sz val="11"/>
      <name val="Cordia New"/>
      <family val="2"/>
    </font>
    <font>
      <sz val="11"/>
      <name val="Tahoma"/>
      <family val="2"/>
      <scheme val="major"/>
    </font>
    <font>
      <b/>
      <sz val="11"/>
      <color theme="1"/>
      <name val="Tahoma"/>
      <family val="2"/>
      <scheme val="minor"/>
    </font>
    <font>
      <b/>
      <sz val="11"/>
      <color rgb="FF0000FF"/>
      <name val="Tahoma"/>
      <family val="2"/>
      <scheme val="minor"/>
    </font>
    <font>
      <b/>
      <sz val="11"/>
      <color rgb="FFC00000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  <font>
      <b/>
      <sz val="11"/>
      <name val="Arial"/>
      <family val="2"/>
    </font>
    <font>
      <b/>
      <sz val="9.5"/>
      <name val="Arial"/>
      <family val="2"/>
    </font>
    <font>
      <sz val="14"/>
      <name val="AngsanaUPC"/>
      <family val="1"/>
    </font>
    <font>
      <sz val="14"/>
      <name val="BrowalliaUPC"/>
      <family val="2"/>
      <charset val="22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rgb="FFFF0000"/>
      <name val="Tahoma"/>
      <family val="2"/>
    </font>
    <font>
      <sz val="14"/>
      <color indexed="10"/>
      <name val="BrowalliaUPC"/>
      <family val="2"/>
      <charset val="222"/>
    </font>
    <font>
      <b/>
      <sz val="14"/>
      <color indexed="12"/>
      <name val="BrowalliaUPC"/>
      <family val="2"/>
      <charset val="222"/>
    </font>
    <font>
      <b/>
      <sz val="9"/>
      <color indexed="40"/>
      <name val="Tahoma"/>
      <family val="2"/>
    </font>
    <font>
      <b/>
      <sz val="14"/>
      <color indexed="40"/>
      <name val="BrowalliaUPC"/>
      <family val="2"/>
      <charset val="222"/>
    </font>
    <font>
      <sz val="9"/>
      <color indexed="10"/>
      <name val="Tahoma"/>
      <family val="2"/>
    </font>
    <font>
      <b/>
      <sz val="14"/>
      <name val="BrowalliaUPC"/>
      <family val="2"/>
      <charset val="222"/>
    </font>
    <font>
      <sz val="14"/>
      <color indexed="14"/>
      <name val="BrowalliaUPC"/>
      <family val="2"/>
      <charset val="222"/>
    </font>
    <font>
      <sz val="9"/>
      <color indexed="48"/>
      <name val="Tahoma"/>
      <family val="2"/>
    </font>
    <font>
      <sz val="14"/>
      <color indexed="48"/>
      <name val="BrowalliaUPC"/>
      <family val="2"/>
      <charset val="222"/>
    </font>
    <font>
      <b/>
      <sz val="11"/>
      <color rgb="FFFF0000"/>
      <name val="Cordia New"/>
      <family val="2"/>
    </font>
    <font>
      <sz val="14"/>
      <name val="Cordia New"/>
      <family val="2"/>
    </font>
    <font>
      <sz val="11"/>
      <name val="Tahoma"/>
      <family val="2"/>
      <charset val="222"/>
      <scheme val="minor"/>
    </font>
    <font>
      <b/>
      <sz val="11"/>
      <name val="Tahoma"/>
      <family val="2"/>
      <charset val="222"/>
      <scheme val="minor"/>
    </font>
    <font>
      <sz val="11"/>
      <color rgb="FFFF0000"/>
      <name val="Cordia New"/>
      <family val="2"/>
    </font>
    <font>
      <sz val="14"/>
      <name val="CordiaUPC"/>
      <family val="2"/>
      <charset val="222"/>
    </font>
    <font>
      <sz val="9"/>
      <color rgb="FF00B050"/>
      <name val="Tahoma"/>
      <family val="2"/>
    </font>
    <font>
      <sz val="10"/>
      <name val="Cordia New"/>
      <family val="2"/>
    </font>
    <font>
      <b/>
      <sz val="9"/>
      <color rgb="FF00B050"/>
      <name val="Tahoma"/>
      <family val="2"/>
    </font>
    <font>
      <sz val="11"/>
      <color rgb="FFFF0000"/>
      <name val="Tahoma"/>
      <family val="2"/>
      <charset val="222"/>
      <scheme val="minor"/>
    </font>
    <font>
      <sz val="11"/>
      <name val="Arial"/>
      <family val="2"/>
    </font>
    <font>
      <sz val="11"/>
      <name val="Arial"/>
      <family val="2"/>
      <charset val="222"/>
    </font>
    <font>
      <sz val="11"/>
      <color rgb="FF00CC00"/>
      <name val="Arial"/>
      <family val="2"/>
      <charset val="222"/>
    </font>
    <font>
      <b/>
      <sz val="11"/>
      <name val="Arial"/>
      <family val="2"/>
      <charset val="222"/>
    </font>
    <font>
      <b/>
      <sz val="11"/>
      <color theme="1"/>
      <name val="Arial"/>
      <family val="2"/>
    </font>
    <font>
      <sz val="11"/>
      <color theme="0" tint="-0.499984740745262"/>
      <name val="Arial"/>
      <family val="2"/>
    </font>
    <font>
      <b/>
      <u/>
      <sz val="11"/>
      <color theme="1"/>
      <name val="Arial"/>
      <family val="2"/>
    </font>
    <font>
      <b/>
      <i/>
      <sz val="11"/>
      <color theme="5"/>
      <name val="Arial"/>
      <family val="2"/>
    </font>
    <font>
      <sz val="11"/>
      <color theme="1"/>
      <name val="Arial"/>
      <family val="2"/>
    </font>
    <font>
      <sz val="12"/>
      <name val="Arial Narrow"/>
      <family val="2"/>
      <charset val="222"/>
    </font>
    <font>
      <sz val="11"/>
      <color theme="1"/>
      <name val="Arial"/>
      <family val="2"/>
      <charset val="222"/>
    </font>
    <font>
      <sz val="11"/>
      <color rgb="FF00B050"/>
      <name val="Tahoma"/>
      <family val="2"/>
      <charset val="222"/>
      <scheme val="minor"/>
    </font>
    <font>
      <sz val="9.5"/>
      <name val="Arial"/>
      <family val="2"/>
    </font>
    <font>
      <sz val="9.5"/>
      <color rgb="FFFF0000"/>
      <name val="Arial"/>
      <family val="2"/>
    </font>
    <font>
      <sz val="9.5"/>
      <color theme="1"/>
      <name val="Tahoma"/>
      <family val="2"/>
      <charset val="222"/>
      <scheme val="minor"/>
    </font>
    <font>
      <sz val="9.5"/>
      <color theme="1"/>
      <name val="Arial"/>
      <family val="2"/>
    </font>
    <font>
      <sz val="12"/>
      <color rgb="FFC00000"/>
      <name val="Cordia New"/>
      <family val="2"/>
    </font>
    <font>
      <b/>
      <sz val="12"/>
      <color rgb="FF0000FF"/>
      <name val="Cordia New"/>
      <family val="2"/>
    </font>
    <font>
      <sz val="9.5"/>
      <color rgb="FFFF0000"/>
      <name val="Tahoma"/>
      <family val="2"/>
      <charset val="222"/>
      <scheme val="minor"/>
    </font>
    <font>
      <sz val="11"/>
      <color rgb="FF0000FF"/>
      <name val="Tahoma"/>
      <family val="2"/>
      <scheme val="minor"/>
    </font>
    <font>
      <sz val="9"/>
      <color rgb="FF0000FF"/>
      <name val="Tahoma"/>
      <family val="2"/>
      <scheme val="minor"/>
    </font>
    <font>
      <sz val="11"/>
      <color theme="5" tint="-0.249977111117893"/>
      <name val="Tahoma"/>
      <family val="2"/>
      <scheme val="minor"/>
    </font>
    <font>
      <sz val="11"/>
      <color rgb="FF7030A0"/>
      <name val="Tahoma"/>
      <family val="2"/>
      <scheme val="minor"/>
    </font>
    <font>
      <sz val="11"/>
      <color rgb="FF00B050"/>
      <name val="Tahoma"/>
      <family val="2"/>
      <scheme val="minor"/>
    </font>
    <font>
      <sz val="9.5"/>
      <color theme="0"/>
      <name val="Arial"/>
      <family val="2"/>
    </font>
    <font>
      <b/>
      <sz val="9"/>
      <color rgb="FFFF0000"/>
      <name val="Tahoma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8.6"/>
      <name val="Arial"/>
      <family val="2"/>
    </font>
    <font>
      <sz val="8"/>
      <name val="Arial"/>
      <family val="2"/>
    </font>
    <font>
      <b/>
      <vertAlign val="superscript"/>
      <sz val="9.5"/>
      <name val="Arial"/>
      <family val="2"/>
    </font>
    <font>
      <b/>
      <sz val="9"/>
      <color rgb="FFFFFFFF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11"/>
      <color rgb="FFFFFFFF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b/>
      <sz val="11"/>
      <color rgb="FF000000"/>
      <name val="Tahoma"/>
      <family val="2"/>
    </font>
    <font>
      <sz val="7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rgb="FF000000"/>
      <name val="Times New Roman"/>
      <family val="1"/>
    </font>
    <font>
      <sz val="11"/>
      <color rgb="FFC00000"/>
      <name val="Cordia New"/>
      <family val="2"/>
    </font>
    <font>
      <b/>
      <sz val="12"/>
      <name val="Cordia New"/>
      <family val="2"/>
    </font>
    <font>
      <sz val="8.5"/>
      <color theme="1"/>
      <name val="Arial"/>
      <family val="2"/>
    </font>
    <font>
      <sz val="11"/>
      <color theme="1"/>
      <name val="Calibri"/>
      <family val="2"/>
      <charset val="222"/>
    </font>
    <font>
      <b/>
      <sz val="11"/>
      <color theme="0" tint="-0.499984740745262"/>
      <name val="Tahoma"/>
      <family val="2"/>
      <charset val="222"/>
      <scheme val="minor"/>
    </font>
    <font>
      <sz val="11"/>
      <color theme="0" tint="-0.499984740745262"/>
      <name val="Tahoma"/>
      <family val="2"/>
      <charset val="222"/>
    </font>
    <font>
      <sz val="10"/>
      <name val="MS Dialog Light"/>
      <family val="2"/>
    </font>
    <font>
      <sz val="12"/>
      <name val="นูลมรผ"/>
      <charset val="129"/>
    </font>
    <font>
      <b/>
      <sz val="12"/>
      <name val="Arial"/>
      <family val="2"/>
    </font>
    <font>
      <b/>
      <i/>
      <sz val="16"/>
      <name val="Helv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Tahoma"/>
      <family val="2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sz val="14"/>
      <name val="Angsana New"/>
      <family val="1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indexed="62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1"/>
      <color indexed="63"/>
      <name val="Tahoma"/>
      <family val="2"/>
    </font>
    <font>
      <b/>
      <sz val="18"/>
      <color indexed="56"/>
      <name val="Tahoma"/>
      <family val="2"/>
    </font>
    <font>
      <b/>
      <sz val="11"/>
      <color indexed="8"/>
      <name val="Tahoma"/>
      <family val="2"/>
    </font>
    <font>
      <sz val="11"/>
      <color indexed="10"/>
      <name val="Tahoma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Times New Roman"/>
      <family val="1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6"/>
      <name val="Angsana New"/>
      <family val="1"/>
    </font>
    <font>
      <b/>
      <sz val="10"/>
      <name val="Tms Rmn"/>
    </font>
    <font>
      <u/>
      <sz val="9"/>
      <color theme="10"/>
      <name val="Tahoma"/>
      <family val="2"/>
    </font>
    <font>
      <u/>
      <sz val="10"/>
      <color indexed="12"/>
      <name val="Arial"/>
      <family val="2"/>
    </font>
    <font>
      <sz val="10"/>
      <name val="MS Sans Serif"/>
      <family val="2"/>
      <charset val="222"/>
    </font>
    <font>
      <sz val="7"/>
      <name val="Small Fonts"/>
      <family val="2"/>
    </font>
    <font>
      <sz val="19"/>
      <color indexed="48"/>
      <name val="Arial"/>
      <family val="2"/>
    </font>
    <font>
      <sz val="11"/>
      <color indexed="8"/>
      <name val="Calibri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Calibri"/>
      <family val="2"/>
    </font>
    <font>
      <sz val="11"/>
      <color indexed="20"/>
      <name val="Calibri"/>
      <family val="2"/>
      <charset val="222"/>
    </font>
    <font>
      <sz val="11"/>
      <color indexed="37"/>
      <name val="Calibri"/>
      <family val="2"/>
    </font>
    <font>
      <b/>
      <sz val="11"/>
      <color indexed="52"/>
      <name val="Calibri"/>
      <family val="2"/>
      <charset val="222"/>
    </font>
    <font>
      <b/>
      <sz val="11"/>
      <color indexed="17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Calibri"/>
      <family val="2"/>
    </font>
    <font>
      <sz val="11"/>
      <color indexed="8"/>
      <name val="Tahoma"/>
      <family val="2"/>
      <charset val="222"/>
    </font>
    <font>
      <b/>
      <sz val="11"/>
      <color indexed="8"/>
      <name val="Calibri"/>
      <family val="2"/>
    </font>
    <font>
      <i/>
      <sz val="11"/>
      <color indexed="23"/>
      <name val="Calibri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62"/>
      <name val="Calibri"/>
      <family val="2"/>
    </font>
    <font>
      <b/>
      <sz val="13"/>
      <color indexed="56"/>
      <name val="Calibri"/>
      <family val="2"/>
      <charset val="222"/>
    </font>
    <font>
      <b/>
      <sz val="13"/>
      <color indexed="62"/>
      <name val="Calibri"/>
      <family val="2"/>
    </font>
    <font>
      <b/>
      <sz val="11"/>
      <color indexed="56"/>
      <name val="Calibri"/>
      <family val="2"/>
      <charset val="222"/>
    </font>
    <font>
      <b/>
      <sz val="11"/>
      <color indexed="62"/>
      <name val="Calibri"/>
      <family val="2"/>
    </font>
    <font>
      <u/>
      <sz val="14"/>
      <color indexed="12"/>
      <name val="Cordia New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  <charset val="222"/>
    </font>
    <font>
      <sz val="11"/>
      <color indexed="52"/>
      <name val="Calibri"/>
      <family val="2"/>
      <charset val="222"/>
    </font>
    <font>
      <sz val="11"/>
      <color indexed="17"/>
      <name val="Calibri"/>
      <family val="2"/>
    </font>
    <font>
      <sz val="11"/>
      <color indexed="60"/>
      <name val="Calibri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10"/>
      <name val="Calibri"/>
      <family val="2"/>
      <charset val="222"/>
    </font>
    <font>
      <sz val="11"/>
      <color indexed="14"/>
      <name val="Calibri"/>
      <family val="2"/>
    </font>
    <font>
      <sz val="11"/>
      <color rgb="FF006100"/>
      <name val="Calibri"/>
      <family val="2"/>
      <charset val="222"/>
    </font>
    <font>
      <u/>
      <sz val="10"/>
      <color theme="10"/>
      <name val="Arial"/>
      <family val="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0"/>
      <color indexed="8"/>
      <name val="Tahoma"/>
      <family val="2"/>
    </font>
    <font>
      <sz val="12"/>
      <name val="EucrosiaUPC"/>
      <family val="1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i/>
      <sz val="9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sz val="8"/>
      <name val="Tahoma"/>
      <family val="2"/>
    </font>
    <font>
      <sz val="16"/>
      <name val="DilleniaUPC"/>
      <family val="1"/>
      <charset val="222"/>
    </font>
    <font>
      <sz val="8"/>
      <color indexed="8"/>
      <name val="Tahoma"/>
      <family val="2"/>
    </font>
    <font>
      <b/>
      <sz val="11"/>
      <color indexed="63"/>
      <name val="Tahoma"/>
      <family val="2"/>
      <charset val="222"/>
    </font>
    <font>
      <sz val="10"/>
      <name val="Tms Rmn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8"/>
      <color theme="1"/>
      <name val="Tahoma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b/>
      <sz val="11"/>
      <color rgb="FFFF0000"/>
      <name val="Tahoma"/>
      <family val="2"/>
      <scheme val="minor"/>
    </font>
    <font>
      <sz val="11"/>
      <color rgb="FF0000FF"/>
      <name val="Tahoma"/>
      <family val="2"/>
      <charset val="222"/>
      <scheme val="minor"/>
    </font>
    <font>
      <sz val="11"/>
      <color theme="0" tint="-0.499984740745262"/>
      <name val="Tahoma"/>
      <family val="2"/>
      <scheme val="minor"/>
    </font>
    <font>
      <b/>
      <sz val="8"/>
      <name val="Tahoma"/>
      <family val="2"/>
    </font>
  </fonts>
  <fills count="1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rgb="FFFFC9CA"/>
        <bgColor indexed="64"/>
      </patternFill>
    </fill>
    <fill>
      <patternFill patternType="solid">
        <fgColor rgb="FFFFD5D6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dashDotDot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3475">
    <xf numFmtId="0" fontId="0" fillId="0" borderId="0"/>
    <xf numFmtId="192" fontId="1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43" fillId="0" borderId="0"/>
    <xf numFmtId="9" fontId="2" fillId="0" borderId="0" applyFont="0" applyFill="0" applyBorder="0" applyAlignment="0" applyProtection="0"/>
    <xf numFmtId="192" fontId="59" fillId="0" borderId="0" applyFont="0" applyFill="0" applyBorder="0" applyAlignment="0" applyProtection="0"/>
    <xf numFmtId="0" fontId="43" fillId="0" borderId="0"/>
    <xf numFmtId="0" fontId="1" fillId="0" borderId="0"/>
    <xf numFmtId="192" fontId="59" fillId="0" borderId="0" applyFont="0" applyFill="0" applyBorder="0" applyAlignment="0" applyProtection="0"/>
    <xf numFmtId="0" fontId="1" fillId="0" borderId="0"/>
    <xf numFmtId="0" fontId="59" fillId="0" borderId="0"/>
    <xf numFmtId="202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59" fillId="0" borderId="0"/>
    <xf numFmtId="192" fontId="1" fillId="0" borderId="0" applyFont="0" applyFill="0" applyBorder="0" applyAlignment="0" applyProtection="0"/>
    <xf numFmtId="0" fontId="124" fillId="31" borderId="0" applyNumberFormat="0" applyBorder="0" applyAlignment="0" applyProtection="0"/>
    <xf numFmtId="0" fontId="124" fillId="31" borderId="0" applyNumberFormat="0" applyBorder="0" applyAlignment="0" applyProtection="0"/>
    <xf numFmtId="0" fontId="124" fillId="31" borderId="0" applyNumberFormat="0" applyBorder="0" applyAlignment="0" applyProtection="0"/>
    <xf numFmtId="0" fontId="124" fillId="32" borderId="0" applyNumberFormat="0" applyBorder="0" applyAlignment="0" applyProtection="0"/>
    <xf numFmtId="0" fontId="124" fillId="32" borderId="0" applyNumberFormat="0" applyBorder="0" applyAlignment="0" applyProtection="0"/>
    <xf numFmtId="0" fontId="124" fillId="32" borderId="0" applyNumberFormat="0" applyBorder="0" applyAlignment="0" applyProtection="0"/>
    <xf numFmtId="0" fontId="124" fillId="33" borderId="0" applyNumberFormat="0" applyBorder="0" applyAlignment="0" applyProtection="0"/>
    <xf numFmtId="0" fontId="124" fillId="33" borderId="0" applyNumberFormat="0" applyBorder="0" applyAlignment="0" applyProtection="0"/>
    <xf numFmtId="0" fontId="124" fillId="33" borderId="0" applyNumberFormat="0" applyBorder="0" applyAlignment="0" applyProtection="0"/>
    <xf numFmtId="0" fontId="124" fillId="34" borderId="0" applyNumberFormat="0" applyBorder="0" applyAlignment="0" applyProtection="0"/>
    <xf numFmtId="0" fontId="124" fillId="34" borderId="0" applyNumberFormat="0" applyBorder="0" applyAlignment="0" applyProtection="0"/>
    <xf numFmtId="0" fontId="124" fillId="34" borderId="0" applyNumberFormat="0" applyBorder="0" applyAlignment="0" applyProtection="0"/>
    <xf numFmtId="0" fontId="124" fillId="35" borderId="0" applyNumberFormat="0" applyBorder="0" applyAlignment="0" applyProtection="0"/>
    <xf numFmtId="0" fontId="124" fillId="35" borderId="0" applyNumberFormat="0" applyBorder="0" applyAlignment="0" applyProtection="0"/>
    <xf numFmtId="0" fontId="124" fillId="35" borderId="0" applyNumberFormat="0" applyBorder="0" applyAlignment="0" applyProtection="0"/>
    <xf numFmtId="0" fontId="124" fillId="36" borderId="0" applyNumberFormat="0" applyBorder="0" applyAlignment="0" applyProtection="0"/>
    <xf numFmtId="0" fontId="124" fillId="36" borderId="0" applyNumberFormat="0" applyBorder="0" applyAlignment="0" applyProtection="0"/>
    <xf numFmtId="0" fontId="124" fillId="36" borderId="0" applyNumberFormat="0" applyBorder="0" applyAlignment="0" applyProtection="0"/>
    <xf numFmtId="0" fontId="124" fillId="37" borderId="0" applyNumberFormat="0" applyBorder="0" applyAlignment="0" applyProtection="0"/>
    <xf numFmtId="0" fontId="124" fillId="37" borderId="0" applyNumberFormat="0" applyBorder="0" applyAlignment="0" applyProtection="0"/>
    <xf numFmtId="0" fontId="124" fillId="37" borderId="0" applyNumberFormat="0" applyBorder="0" applyAlignment="0" applyProtection="0"/>
    <xf numFmtId="0" fontId="124" fillId="38" borderId="0" applyNumberFormat="0" applyBorder="0" applyAlignment="0" applyProtection="0"/>
    <xf numFmtId="0" fontId="124" fillId="38" borderId="0" applyNumberFormat="0" applyBorder="0" applyAlignment="0" applyProtection="0"/>
    <xf numFmtId="0" fontId="124" fillId="38" borderId="0" applyNumberFormat="0" applyBorder="0" applyAlignment="0" applyProtection="0"/>
    <xf numFmtId="0" fontId="124" fillId="39" borderId="0" applyNumberFormat="0" applyBorder="0" applyAlignment="0" applyProtection="0"/>
    <xf numFmtId="0" fontId="124" fillId="39" borderId="0" applyNumberFormat="0" applyBorder="0" applyAlignment="0" applyProtection="0"/>
    <xf numFmtId="0" fontId="124" fillId="39" borderId="0" applyNumberFormat="0" applyBorder="0" applyAlignment="0" applyProtection="0"/>
    <xf numFmtId="0" fontId="124" fillId="34" borderId="0" applyNumberFormat="0" applyBorder="0" applyAlignment="0" applyProtection="0"/>
    <xf numFmtId="0" fontId="124" fillId="34" borderId="0" applyNumberFormat="0" applyBorder="0" applyAlignment="0" applyProtection="0"/>
    <xf numFmtId="0" fontId="124" fillId="34" borderId="0" applyNumberFormat="0" applyBorder="0" applyAlignment="0" applyProtection="0"/>
    <xf numFmtId="0" fontId="124" fillId="37" borderId="0" applyNumberFormat="0" applyBorder="0" applyAlignment="0" applyProtection="0"/>
    <xf numFmtId="0" fontId="124" fillId="37" borderId="0" applyNumberFormat="0" applyBorder="0" applyAlignment="0" applyProtection="0"/>
    <xf numFmtId="0" fontId="124" fillId="37" borderId="0" applyNumberFormat="0" applyBorder="0" applyAlignment="0" applyProtection="0"/>
    <xf numFmtId="0" fontId="124" fillId="40" borderId="0" applyNumberFormat="0" applyBorder="0" applyAlignment="0" applyProtection="0"/>
    <xf numFmtId="0" fontId="124" fillId="40" borderId="0" applyNumberFormat="0" applyBorder="0" applyAlignment="0" applyProtection="0"/>
    <xf numFmtId="0" fontId="124" fillId="40" borderId="0" applyNumberFormat="0" applyBorder="0" applyAlignment="0" applyProtection="0"/>
    <xf numFmtId="0" fontId="125" fillId="41" borderId="0" applyNumberFormat="0" applyBorder="0" applyAlignment="0" applyProtection="0"/>
    <xf numFmtId="0" fontId="125" fillId="41" borderId="0" applyNumberFormat="0" applyBorder="0" applyAlignment="0" applyProtection="0"/>
    <xf numFmtId="0" fontId="125" fillId="41" borderId="0" applyNumberFormat="0" applyBorder="0" applyAlignment="0" applyProtection="0"/>
    <xf numFmtId="0" fontId="125" fillId="38" borderId="0" applyNumberFormat="0" applyBorder="0" applyAlignment="0" applyProtection="0"/>
    <xf numFmtId="0" fontId="125" fillId="38" borderId="0" applyNumberFormat="0" applyBorder="0" applyAlignment="0" applyProtection="0"/>
    <xf numFmtId="0" fontId="125" fillId="38" borderId="0" applyNumberFormat="0" applyBorder="0" applyAlignment="0" applyProtection="0"/>
    <xf numFmtId="0" fontId="125" fillId="39" borderId="0" applyNumberFormat="0" applyBorder="0" applyAlignment="0" applyProtection="0"/>
    <xf numFmtId="0" fontId="125" fillId="39" borderId="0" applyNumberFormat="0" applyBorder="0" applyAlignment="0" applyProtection="0"/>
    <xf numFmtId="0" fontId="125" fillId="39" borderId="0" applyNumberFormat="0" applyBorder="0" applyAlignment="0" applyProtection="0"/>
    <xf numFmtId="0" fontId="125" fillId="42" borderId="0" applyNumberFormat="0" applyBorder="0" applyAlignment="0" applyProtection="0"/>
    <xf numFmtId="0" fontId="125" fillId="42" borderId="0" applyNumberFormat="0" applyBorder="0" applyAlignment="0" applyProtection="0"/>
    <xf numFmtId="0" fontId="125" fillId="42" borderId="0" applyNumberFormat="0" applyBorder="0" applyAlignment="0" applyProtection="0"/>
    <xf numFmtId="0" fontId="125" fillId="43" borderId="0" applyNumberFormat="0" applyBorder="0" applyAlignment="0" applyProtection="0"/>
    <xf numFmtId="0" fontId="125" fillId="43" borderId="0" applyNumberFormat="0" applyBorder="0" applyAlignment="0" applyProtection="0"/>
    <xf numFmtId="0" fontId="125" fillId="43" borderId="0" applyNumberFormat="0" applyBorder="0" applyAlignment="0" applyProtection="0"/>
    <xf numFmtId="0" fontId="125" fillId="44" borderId="0" applyNumberFormat="0" applyBorder="0" applyAlignment="0" applyProtection="0"/>
    <xf numFmtId="0" fontId="125" fillId="44" borderId="0" applyNumberFormat="0" applyBorder="0" applyAlignment="0" applyProtection="0"/>
    <xf numFmtId="0" fontId="125" fillId="44" borderId="0" applyNumberFormat="0" applyBorder="0" applyAlignment="0" applyProtection="0"/>
    <xf numFmtId="9" fontId="2" fillId="0" borderId="0"/>
    <xf numFmtId="9" fontId="2" fillId="0" borderId="0"/>
    <xf numFmtId="0" fontId="125" fillId="45" borderId="0" applyNumberFormat="0" applyBorder="0" applyAlignment="0" applyProtection="0"/>
    <xf numFmtId="0" fontId="125" fillId="45" borderId="0" applyNumberFormat="0" applyBorder="0" applyAlignment="0" applyProtection="0"/>
    <xf numFmtId="0" fontId="125" fillId="45" borderId="0" applyNumberFormat="0" applyBorder="0" applyAlignment="0" applyProtection="0"/>
    <xf numFmtId="0" fontId="125" fillId="46" borderId="0" applyNumberFormat="0" applyBorder="0" applyAlignment="0" applyProtection="0"/>
    <xf numFmtId="0" fontId="125" fillId="46" borderId="0" applyNumberFormat="0" applyBorder="0" applyAlignment="0" applyProtection="0"/>
    <xf numFmtId="0" fontId="125" fillId="46" borderId="0" applyNumberFormat="0" applyBorder="0" applyAlignment="0" applyProtection="0"/>
    <xf numFmtId="0" fontId="125" fillId="47" borderId="0" applyNumberFormat="0" applyBorder="0" applyAlignment="0" applyProtection="0"/>
    <xf numFmtId="0" fontId="125" fillId="47" borderId="0" applyNumberFormat="0" applyBorder="0" applyAlignment="0" applyProtection="0"/>
    <xf numFmtId="0" fontId="125" fillId="47" borderId="0" applyNumberFormat="0" applyBorder="0" applyAlignment="0" applyProtection="0"/>
    <xf numFmtId="0" fontId="125" fillId="42" borderId="0" applyNumberFormat="0" applyBorder="0" applyAlignment="0" applyProtection="0"/>
    <xf numFmtId="0" fontId="125" fillId="42" borderId="0" applyNumberFormat="0" applyBorder="0" applyAlignment="0" applyProtection="0"/>
    <xf numFmtId="0" fontId="125" fillId="42" borderId="0" applyNumberFormat="0" applyBorder="0" applyAlignment="0" applyProtection="0"/>
    <xf numFmtId="0" fontId="125" fillId="43" borderId="0" applyNumberFormat="0" applyBorder="0" applyAlignment="0" applyProtection="0"/>
    <xf numFmtId="0" fontId="125" fillId="43" borderId="0" applyNumberFormat="0" applyBorder="0" applyAlignment="0" applyProtection="0"/>
    <xf numFmtId="0" fontId="125" fillId="43" borderId="0" applyNumberFormat="0" applyBorder="0" applyAlignment="0" applyProtection="0"/>
    <xf numFmtId="0" fontId="125" fillId="48" borderId="0" applyNumberFormat="0" applyBorder="0" applyAlignment="0" applyProtection="0"/>
    <xf numFmtId="0" fontId="125" fillId="48" borderId="0" applyNumberFormat="0" applyBorder="0" applyAlignment="0" applyProtection="0"/>
    <xf numFmtId="0" fontId="125" fillId="48" borderId="0" applyNumberFormat="0" applyBorder="0" applyAlignment="0" applyProtection="0"/>
    <xf numFmtId="0" fontId="126" fillId="32" borderId="0" applyNumberFormat="0" applyBorder="0" applyAlignment="0" applyProtection="0"/>
    <xf numFmtId="0" fontId="126" fillId="32" borderId="0" applyNumberFormat="0" applyBorder="0" applyAlignment="0" applyProtection="0"/>
    <xf numFmtId="0" fontId="126" fillId="32" borderId="0" applyNumberFormat="0" applyBorder="0" applyAlignment="0" applyProtection="0"/>
    <xf numFmtId="0" fontId="127" fillId="49" borderId="72" applyNumberFormat="0" applyAlignment="0" applyProtection="0"/>
    <xf numFmtId="0" fontId="127" fillId="49" borderId="72" applyNumberFormat="0" applyAlignment="0" applyProtection="0"/>
    <xf numFmtId="0" fontId="127" fillId="49" borderId="72" applyNumberFormat="0" applyAlignment="0" applyProtection="0"/>
    <xf numFmtId="0" fontId="128" fillId="50" borderId="73" applyNumberFormat="0" applyAlignment="0" applyProtection="0"/>
    <xf numFmtId="0" fontId="128" fillId="50" borderId="73" applyNumberFormat="0" applyAlignment="0" applyProtection="0"/>
    <xf numFmtId="0" fontId="128" fillId="50" borderId="73" applyNumberFormat="0" applyAlignment="0" applyProtection="0"/>
    <xf numFmtId="192" fontId="11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208" fontId="2" fillId="0" borderId="0"/>
    <xf numFmtId="211" fontId="2" fillId="0" borderId="0"/>
    <xf numFmtId="14" fontId="2" fillId="0" borderId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33" borderId="0" applyNumberFormat="0" applyBorder="0" applyAlignment="0" applyProtection="0"/>
    <xf numFmtId="0" fontId="131" fillId="33" borderId="0" applyNumberFormat="0" applyBorder="0" applyAlignment="0" applyProtection="0"/>
    <xf numFmtId="0" fontId="131" fillId="33" borderId="0" applyNumberFormat="0" applyBorder="0" applyAlignment="0" applyProtection="0"/>
    <xf numFmtId="0" fontId="120" fillId="0" borderId="74" applyNumberFormat="0" applyAlignment="0" applyProtection="0">
      <alignment horizontal="left" vertical="center"/>
    </xf>
    <xf numFmtId="0" fontId="120" fillId="0" borderId="57">
      <alignment horizontal="left" vertical="center"/>
    </xf>
    <xf numFmtId="0" fontId="132" fillId="0" borderId="75" applyNumberFormat="0" applyFill="0" applyAlignment="0" applyProtection="0"/>
    <xf numFmtId="0" fontId="132" fillId="0" borderId="75" applyNumberFormat="0" applyFill="0" applyAlignment="0" applyProtection="0"/>
    <xf numFmtId="0" fontId="132" fillId="0" borderId="75" applyNumberFormat="0" applyFill="0" applyAlignment="0" applyProtection="0"/>
    <xf numFmtId="0" fontId="133" fillId="0" borderId="76" applyNumberFormat="0" applyFill="0" applyAlignment="0" applyProtection="0"/>
    <xf numFmtId="0" fontId="133" fillId="0" borderId="76" applyNumberFormat="0" applyFill="0" applyAlignment="0" applyProtection="0"/>
    <xf numFmtId="0" fontId="133" fillId="0" borderId="76" applyNumberFormat="0" applyFill="0" applyAlignment="0" applyProtection="0"/>
    <xf numFmtId="0" fontId="134" fillId="0" borderId="77" applyNumberFormat="0" applyFill="0" applyAlignment="0" applyProtection="0"/>
    <xf numFmtId="0" fontId="134" fillId="0" borderId="77" applyNumberFormat="0" applyFill="0" applyAlignment="0" applyProtection="0"/>
    <xf numFmtId="0" fontId="134" fillId="0" borderId="77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36" borderId="72" applyNumberFormat="0" applyAlignment="0" applyProtection="0"/>
    <xf numFmtId="0" fontId="135" fillId="36" borderId="72" applyNumberFormat="0" applyAlignment="0" applyProtection="0"/>
    <xf numFmtId="0" fontId="135" fillId="36" borderId="72" applyNumberFormat="0" applyAlignment="0" applyProtection="0"/>
    <xf numFmtId="0" fontId="136" fillId="0" borderId="78" applyNumberFormat="0" applyFill="0" applyAlignment="0" applyProtection="0"/>
    <xf numFmtId="0" fontId="136" fillId="0" borderId="78" applyNumberFormat="0" applyFill="0" applyAlignment="0" applyProtection="0"/>
    <xf numFmtId="0" fontId="136" fillId="0" borderId="78" applyNumberFormat="0" applyFill="0" applyAlignment="0" applyProtection="0"/>
    <xf numFmtId="0" fontId="137" fillId="51" borderId="0" applyNumberFormat="0" applyBorder="0" applyAlignment="0" applyProtection="0"/>
    <xf numFmtId="0" fontId="137" fillId="51" borderId="0" applyNumberFormat="0" applyBorder="0" applyAlignment="0" applyProtection="0"/>
    <xf numFmtId="0" fontId="137" fillId="51" borderId="0" applyNumberFormat="0" applyBorder="0" applyAlignment="0" applyProtection="0"/>
    <xf numFmtId="207" fontId="121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2" fillId="0" borderId="0"/>
    <xf numFmtId="0" fontId="129" fillId="52" borderId="79" applyNumberFormat="0" applyFont="0" applyAlignment="0" applyProtection="0"/>
    <xf numFmtId="0" fontId="129" fillId="52" borderId="79" applyNumberFormat="0" applyFont="0" applyAlignment="0" applyProtection="0"/>
    <xf numFmtId="0" fontId="129" fillId="52" borderId="79" applyNumberFormat="0" applyFont="0" applyAlignment="0" applyProtection="0"/>
    <xf numFmtId="0" fontId="138" fillId="49" borderId="80" applyNumberFormat="0" applyAlignment="0" applyProtection="0"/>
    <xf numFmtId="0" fontId="138" fillId="49" borderId="80" applyNumberFormat="0" applyAlignment="0" applyProtection="0"/>
    <xf numFmtId="0" fontId="138" fillId="49" borderId="80" applyNumberFormat="0" applyAlignment="0" applyProtection="0"/>
    <xf numFmtId="4" fontId="144" fillId="51" borderId="81" applyNumberFormat="0" applyProtection="0">
      <alignment vertical="center"/>
    </xf>
    <xf numFmtId="4" fontId="144" fillId="53" borderId="81" applyNumberFormat="0" applyProtection="0">
      <alignment horizontal="left" vertical="center" indent="1"/>
    </xf>
    <xf numFmtId="4" fontId="144" fillId="54" borderId="0" applyNumberFormat="0" applyProtection="0">
      <alignment horizontal="left" vertical="center" indent="1"/>
    </xf>
    <xf numFmtId="4" fontId="145" fillId="55" borderId="81" applyNumberFormat="0" applyProtection="0">
      <alignment horizontal="right" vertical="center"/>
    </xf>
    <xf numFmtId="4" fontId="145" fillId="56" borderId="81" applyNumberFormat="0" applyProtection="0">
      <alignment horizontal="right" vertical="center"/>
    </xf>
    <xf numFmtId="4" fontId="145" fillId="55" borderId="81" applyNumberFormat="0" applyProtection="0">
      <alignment horizontal="left" vertical="center" indent="1"/>
    </xf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0" fillId="0" borderId="82" applyNumberFormat="0" applyFill="0" applyAlignment="0" applyProtection="0"/>
    <xf numFmtId="0" fontId="140" fillId="0" borderId="82" applyNumberFormat="0" applyFill="0" applyAlignment="0" applyProtection="0"/>
    <xf numFmtId="0" fontId="140" fillId="0" borderId="82" applyNumberFormat="0" applyFill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9" fontId="119" fillId="0" borderId="0" applyFont="0" applyFill="0" applyBorder="0" applyAlignment="0" applyProtection="0"/>
    <xf numFmtId="210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09" fontId="2" fillId="0" borderId="0" applyFont="0" applyFill="0" applyBorder="0" applyAlignment="0" applyProtection="0"/>
    <xf numFmtId="213" fontId="118" fillId="0" borderId="0" applyFont="0" applyFill="0" applyBorder="0" applyAlignment="0" applyProtection="0"/>
    <xf numFmtId="0" fontId="119" fillId="0" borderId="0"/>
    <xf numFmtId="0" fontId="2" fillId="0" borderId="0"/>
    <xf numFmtId="0" fontId="35" fillId="0" borderId="0"/>
    <xf numFmtId="0" fontId="2" fillId="0" borderId="0"/>
    <xf numFmtId="0" fontId="59" fillId="0" borderId="0"/>
    <xf numFmtId="0" fontId="35" fillId="0" borderId="0"/>
    <xf numFmtId="192" fontId="118" fillId="0" borderId="0" applyFont="0" applyFill="0" applyBorder="0" applyAlignment="0" applyProtection="0"/>
    <xf numFmtId="214" fontId="147" fillId="0" borderId="0"/>
    <xf numFmtId="202" fontId="63" fillId="0" borderId="0"/>
    <xf numFmtId="215" fontId="63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4" fontId="145" fillId="53" borderId="80" applyNumberFormat="0" applyProtection="0">
      <alignment vertical="center"/>
    </xf>
    <xf numFmtId="4" fontId="148" fillId="53" borderId="80" applyNumberFormat="0" applyProtection="0">
      <alignment vertical="center"/>
    </xf>
    <xf numFmtId="4" fontId="145" fillId="53" borderId="80" applyNumberFormat="0" applyProtection="0">
      <alignment horizontal="left" vertical="center" indent="1"/>
    </xf>
    <xf numFmtId="4" fontId="145" fillId="53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61" borderId="80" applyNumberFormat="0" applyProtection="0">
      <alignment horizontal="right" vertical="center"/>
    </xf>
    <xf numFmtId="4" fontId="145" fillId="62" borderId="80" applyNumberFormat="0" applyProtection="0">
      <alignment horizontal="right" vertical="center"/>
    </xf>
    <xf numFmtId="4" fontId="145" fillId="63" borderId="80" applyNumberFormat="0" applyProtection="0">
      <alignment horizontal="right" vertical="center"/>
    </xf>
    <xf numFmtId="4" fontId="145" fillId="64" borderId="80" applyNumberFormat="0" applyProtection="0">
      <alignment horizontal="right" vertical="center"/>
    </xf>
    <xf numFmtId="4" fontId="145" fillId="65" borderId="80" applyNumberFormat="0" applyProtection="0">
      <alignment horizontal="right" vertical="center"/>
    </xf>
    <xf numFmtId="4" fontId="145" fillId="66" borderId="80" applyNumberFormat="0" applyProtection="0">
      <alignment horizontal="right" vertical="center"/>
    </xf>
    <xf numFmtId="4" fontId="145" fillId="67" borderId="80" applyNumberFormat="0" applyProtection="0">
      <alignment horizontal="right" vertical="center"/>
    </xf>
    <xf numFmtId="4" fontId="145" fillId="68" borderId="80" applyNumberFormat="0" applyProtection="0">
      <alignment horizontal="right" vertical="center"/>
    </xf>
    <xf numFmtId="4" fontId="145" fillId="69" borderId="80" applyNumberFormat="0" applyProtection="0">
      <alignment horizontal="right" vertical="center"/>
    </xf>
    <xf numFmtId="4" fontId="144" fillId="70" borderId="80" applyNumberFormat="0" applyProtection="0">
      <alignment horizontal="left" vertical="center" indent="1"/>
    </xf>
    <xf numFmtId="4" fontId="145" fillId="71" borderId="84" applyNumberFormat="0" applyProtection="0">
      <alignment horizontal="left" vertical="center" indent="1"/>
    </xf>
    <xf numFmtId="4" fontId="149" fillId="72" borderId="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75" borderId="80" applyNumberFormat="0" applyProtection="0">
      <alignment vertical="center"/>
    </xf>
    <xf numFmtId="4" fontId="148" fillId="75" borderId="80" applyNumberFormat="0" applyProtection="0">
      <alignment vertical="center"/>
    </xf>
    <xf numFmtId="4" fontId="145" fillId="75" borderId="80" applyNumberFormat="0" applyProtection="0">
      <alignment horizontal="left" vertical="center" indent="1"/>
    </xf>
    <xf numFmtId="4" fontId="145" fillId="75" borderId="80" applyNumberFormat="0" applyProtection="0">
      <alignment horizontal="left" vertical="center" indent="1"/>
    </xf>
    <xf numFmtId="4" fontId="145" fillId="71" borderId="80" applyNumberFormat="0" applyProtection="0">
      <alignment horizontal="right" vertical="center"/>
    </xf>
    <xf numFmtId="4" fontId="148" fillId="71" borderId="80" applyNumberFormat="0" applyProtection="0">
      <alignment horizontal="right" vertical="center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150" fillId="0" borderId="0"/>
    <xf numFmtId="4" fontId="123" fillId="71" borderId="80" applyNumberFormat="0" applyProtection="0">
      <alignment horizontal="right" vertical="center"/>
    </xf>
    <xf numFmtId="192" fontId="1" fillId="0" borderId="0" applyFont="0" applyFill="0" applyBorder="0" applyAlignment="0" applyProtection="0"/>
    <xf numFmtId="0" fontId="1" fillId="0" borderId="0"/>
    <xf numFmtId="0" fontId="35" fillId="0" borderId="0"/>
    <xf numFmtId="0" fontId="35" fillId="0" borderId="0"/>
    <xf numFmtId="192" fontId="11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8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192" fontId="59" fillId="0" borderId="0" applyFont="0" applyFill="0" applyBorder="0" applyAlignment="0" applyProtection="0"/>
    <xf numFmtId="192" fontId="151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42" fillId="0" borderId="0" applyFont="0" applyFill="0" applyBorder="0" applyAlignment="0" applyProtection="0"/>
    <xf numFmtId="0" fontId="8" fillId="0" borderId="0"/>
    <xf numFmtId="0" fontId="8" fillId="0" borderId="0"/>
    <xf numFmtId="192" fontId="2" fillId="0" borderId="0" applyFont="0" applyFill="0" applyBorder="0" applyAlignment="0" applyProtection="0"/>
    <xf numFmtId="190" fontId="142" fillId="0" borderId="0" applyFont="0" applyFill="0" applyBorder="0" applyAlignment="0" applyProtection="0"/>
    <xf numFmtId="0" fontId="35" fillId="0" borderId="0"/>
    <xf numFmtId="0" fontId="1" fillId="0" borderId="0"/>
    <xf numFmtId="192" fontId="151" fillId="0" borderId="0" applyFont="0" applyFill="0" applyBorder="0" applyAlignment="0" applyProtection="0"/>
    <xf numFmtId="0" fontId="1" fillId="0" borderId="0"/>
    <xf numFmtId="192" fontId="1" fillId="0" borderId="0" applyFont="0" applyFill="0" applyBorder="0" applyAlignment="0" applyProtection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153" fillId="0" borderId="0"/>
    <xf numFmtId="0" fontId="8" fillId="0" borderId="0"/>
    <xf numFmtId="0" fontId="8" fillId="0" borderId="0"/>
    <xf numFmtId="0" fontId="8" fillId="0" borderId="0"/>
    <xf numFmtId="0" fontId="153" fillId="0" borderId="0"/>
    <xf numFmtId="0" fontId="8" fillId="0" borderId="0"/>
    <xf numFmtId="0" fontId="115" fillId="0" borderId="0"/>
    <xf numFmtId="0" fontId="8" fillId="0" borderId="0"/>
    <xf numFmtId="0" fontId="8" fillId="0" borderId="0"/>
    <xf numFmtId="9" fontId="1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216" fontId="152" fillId="0" borderId="0"/>
    <xf numFmtId="195" fontId="142" fillId="0" borderId="0" applyFont="0" applyFill="0" applyBorder="0" applyAlignment="0" applyProtection="0"/>
    <xf numFmtId="196" fontId="142" fillId="0" borderId="0" applyFont="0" applyFill="0" applyBorder="0" applyAlignment="0" applyProtection="0"/>
    <xf numFmtId="0" fontId="1" fillId="0" borderId="0"/>
    <xf numFmtId="192" fontId="2" fillId="0" borderId="0" applyFont="0" applyFill="0" applyBorder="0" applyAlignment="0" applyProtection="0"/>
    <xf numFmtId="0" fontId="154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11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154" fillId="0" borderId="0"/>
    <xf numFmtId="0" fontId="154" fillId="0" borderId="0"/>
    <xf numFmtId="38" fontId="98" fillId="57" borderId="0" applyNumberFormat="0" applyBorder="0" applyAlignment="0" applyProtection="0"/>
    <xf numFmtId="0" fontId="155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10" fontId="98" fillId="75" borderId="50" applyNumberFormat="0" applyBorder="0" applyAlignment="0" applyProtection="0"/>
    <xf numFmtId="38" fontId="157" fillId="0" borderId="0" applyFont="0" applyFill="0" applyBorder="0" applyAlignment="0" applyProtection="0"/>
    <xf numFmtId="40" fontId="157" fillId="0" borderId="0" applyFont="0" applyFill="0" applyBorder="0" applyAlignment="0" applyProtection="0"/>
    <xf numFmtId="188" fontId="157" fillId="0" borderId="0" applyFont="0" applyFill="0" applyBorder="0" applyAlignment="0" applyProtection="0"/>
    <xf numFmtId="189" fontId="157" fillId="0" borderId="0" applyFont="0" applyFill="0" applyBorder="0" applyAlignment="0" applyProtection="0"/>
    <xf numFmtId="37" fontId="158" fillId="0" borderId="0"/>
    <xf numFmtId="0" fontId="154" fillId="0" borderId="0"/>
    <xf numFmtId="0" fontId="146" fillId="0" borderId="0"/>
    <xf numFmtId="0" fontId="2" fillId="0" borderId="0"/>
    <xf numFmtId="0" fontId="59" fillId="0" borderId="0"/>
    <xf numFmtId="0" fontId="8" fillId="0" borderId="0"/>
    <xf numFmtId="0" fontId="146" fillId="0" borderId="0"/>
    <xf numFmtId="0" fontId="2" fillId="0" borderId="0"/>
    <xf numFmtId="0" fontId="8" fillId="0" borderId="0"/>
    <xf numFmtId="0" fontId="14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46" fillId="0" borderId="0"/>
    <xf numFmtId="0" fontId="59" fillId="0" borderId="0"/>
    <xf numFmtId="0" fontId="59" fillId="0" borderId="0"/>
    <xf numFmtId="0" fontId="8" fillId="0" borderId="0"/>
    <xf numFmtId="0" fontId="8" fillId="0" borderId="0"/>
    <xf numFmtId="0" fontId="146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146" fillId="0" borderId="0"/>
    <xf numFmtId="0" fontId="8" fillId="0" borderId="0"/>
    <xf numFmtId="0" fontId="8" fillId="0" borderId="0"/>
    <xf numFmtId="0" fontId="2" fillId="0" borderId="0"/>
    <xf numFmtId="0" fontId="146" fillId="0" borderId="0"/>
    <xf numFmtId="0" fontId="8" fillId="0" borderId="0"/>
    <xf numFmtId="0" fontId="146" fillId="0" borderId="0"/>
    <xf numFmtId="0" fontId="2" fillId="0" borderId="0"/>
    <xf numFmtId="0" fontId="59" fillId="0" borderId="0"/>
    <xf numFmtId="0" fontId="146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4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59" fillId="0" borderId="0"/>
    <xf numFmtId="0" fontId="146" fillId="0" borderId="0"/>
    <xf numFmtId="0" fontId="2" fillId="0" borderId="0"/>
    <xf numFmtId="0" fontId="8" fillId="0" borderId="0"/>
    <xf numFmtId="0" fontId="146" fillId="0" borderId="0"/>
    <xf numFmtId="0" fontId="2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2" fillId="0" borderId="0"/>
    <xf numFmtId="0" fontId="2" fillId="0" borderId="0"/>
    <xf numFmtId="0" fontId="146" fillId="0" borderId="0"/>
    <xf numFmtId="0" fontId="8" fillId="0" borderId="0"/>
    <xf numFmtId="0" fontId="146" fillId="0" borderId="0"/>
    <xf numFmtId="0" fontId="2" fillId="0" borderId="0"/>
    <xf numFmtId="0" fontId="146" fillId="0" borderId="0"/>
    <xf numFmtId="0" fontId="8" fillId="0" borderId="0"/>
    <xf numFmtId="0" fontId="146" fillId="0" borderId="0"/>
    <xf numFmtId="0" fontId="146" fillId="0" borderId="0"/>
    <xf numFmtId="0" fontId="146" fillId="0" borderId="0"/>
    <xf numFmtId="0" fontId="8" fillId="0" borderId="0"/>
    <xf numFmtId="0" fontId="2" fillId="0" borderId="0"/>
    <xf numFmtId="0" fontId="8" fillId="0" borderId="0"/>
    <xf numFmtId="0" fontId="146" fillId="0" borderId="0"/>
    <xf numFmtId="0" fontId="2" fillId="0" borderId="0"/>
    <xf numFmtId="0" fontId="8" fillId="0" borderId="0"/>
    <xf numFmtId="0" fontId="8" fillId="0" borderId="0"/>
    <xf numFmtId="0" fontId="146" fillId="0" borderId="0"/>
    <xf numFmtId="0" fontId="146" fillId="0" borderId="0"/>
    <xf numFmtId="0" fontId="2" fillId="0" borderId="0"/>
    <xf numFmtId="0" fontId="8" fillId="0" borderId="0"/>
    <xf numFmtId="0" fontId="8" fillId="0" borderId="0"/>
    <xf numFmtId="0" fontId="59" fillId="0" borderId="0"/>
    <xf numFmtId="0" fontId="1" fillId="0" borderId="0"/>
    <xf numFmtId="0" fontId="146" fillId="0" borderId="0"/>
    <xf numFmtId="0" fontId="2" fillId="0" borderId="0"/>
    <xf numFmtId="0" fontId="8" fillId="0" borderId="0"/>
    <xf numFmtId="0" fontId="146" fillId="0" borderId="0"/>
    <xf numFmtId="0" fontId="2" fillId="0" borderId="0"/>
    <xf numFmtId="0" fontId="8" fillId="0" borderId="0"/>
    <xf numFmtId="0" fontId="8" fillId="0" borderId="0"/>
    <xf numFmtId="0" fontId="146" fillId="0" borderId="0"/>
    <xf numFmtId="0" fontId="2" fillId="0" borderId="0"/>
    <xf numFmtId="0" fontId="2" fillId="0" borderId="0"/>
    <xf numFmtId="10" fontId="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7" fillId="0" borderId="83" applyNumberFormat="0" applyBorder="0"/>
    <xf numFmtId="1" fontId="8" fillId="0" borderId="8" applyNumberFormat="0" applyFill="0" applyAlignment="0" applyProtection="0">
      <alignment horizontal="center" vertical="center"/>
    </xf>
    <xf numFmtId="4" fontId="145" fillId="56" borderId="81" applyNumberFormat="0" applyProtection="0">
      <alignment horizontal="right" vertical="center"/>
    </xf>
    <xf numFmtId="4" fontId="145" fillId="55" borderId="81" applyNumberFormat="0" applyProtection="0">
      <alignment horizontal="left" vertical="center" indent="1"/>
    </xf>
    <xf numFmtId="0" fontId="145" fillId="54" borderId="81" applyNumberFormat="0" applyProtection="0">
      <alignment horizontal="left" vertical="top" indent="1"/>
    </xf>
    <xf numFmtId="4" fontId="159" fillId="76" borderId="0" applyNumberFormat="0" applyProtection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0" fillId="31" borderId="0" applyNumberFormat="0" applyBorder="0" applyAlignment="0" applyProtection="0"/>
    <xf numFmtId="0" fontId="199" fillId="42" borderId="0" applyNumberFormat="0" applyBorder="0" applyAlignment="0" applyProtection="0"/>
    <xf numFmtId="0" fontId="160" fillId="32" borderId="0" applyNumberFormat="0" applyBorder="0" applyAlignment="0" applyProtection="0"/>
    <xf numFmtId="0" fontId="199" fillId="42" borderId="0" applyNumberFormat="0" applyBorder="0" applyAlignment="0" applyProtection="0"/>
    <xf numFmtId="0" fontId="160" fillId="33" borderId="0" applyNumberFormat="0" applyBorder="0" applyAlignment="0" applyProtection="0"/>
    <xf numFmtId="0" fontId="199" fillId="42" borderId="0" applyNumberFormat="0" applyBorder="0" applyAlignment="0" applyProtection="0"/>
    <xf numFmtId="0" fontId="160" fillId="34" borderId="0" applyNumberFormat="0" applyBorder="0" applyAlignment="0" applyProtection="0"/>
    <xf numFmtId="0" fontId="199" fillId="42" borderId="0" applyNumberFormat="0" applyBorder="0" applyAlignment="0" applyProtection="0"/>
    <xf numFmtId="0" fontId="160" fillId="35" borderId="0" applyNumberFormat="0" applyBorder="0" applyAlignment="0" applyProtection="0"/>
    <xf numFmtId="0" fontId="199" fillId="42" borderId="0" applyNumberFormat="0" applyBorder="0" applyAlignment="0" applyProtection="0"/>
    <xf numFmtId="0" fontId="160" fillId="36" borderId="0" applyNumberFormat="0" applyBorder="0" applyAlignment="0" applyProtection="0"/>
    <xf numFmtId="0" fontId="199" fillId="42" borderId="0" applyNumberFormat="0" applyBorder="0" applyAlignment="0" applyProtection="0"/>
    <xf numFmtId="0" fontId="160" fillId="37" borderId="0" applyNumberFormat="0" applyBorder="0" applyAlignment="0" applyProtection="0"/>
    <xf numFmtId="0" fontId="199" fillId="42" borderId="0" applyNumberFormat="0" applyBorder="0" applyAlignment="0" applyProtection="0"/>
    <xf numFmtId="0" fontId="160" fillId="38" borderId="0" applyNumberFormat="0" applyBorder="0" applyAlignment="0" applyProtection="0"/>
    <xf numFmtId="0" fontId="199" fillId="42" borderId="0" applyNumberFormat="0" applyBorder="0" applyAlignment="0" applyProtection="0"/>
    <xf numFmtId="0" fontId="160" fillId="39" borderId="0" applyNumberFormat="0" applyBorder="0" applyAlignment="0" applyProtection="0"/>
    <xf numFmtId="0" fontId="199" fillId="42" borderId="0" applyNumberFormat="0" applyBorder="0" applyAlignment="0" applyProtection="0"/>
    <xf numFmtId="0" fontId="160" fillId="34" borderId="0" applyNumberFormat="0" applyBorder="0" applyAlignment="0" applyProtection="0"/>
    <xf numFmtId="0" fontId="199" fillId="42" borderId="0" applyNumberFormat="0" applyBorder="0" applyAlignment="0" applyProtection="0"/>
    <xf numFmtId="0" fontId="160" fillId="37" borderId="0" applyNumberFormat="0" applyBorder="0" applyAlignment="0" applyProtection="0"/>
    <xf numFmtId="0" fontId="199" fillId="42" borderId="0" applyNumberFormat="0" applyBorder="0" applyAlignment="0" applyProtection="0"/>
    <xf numFmtId="0" fontId="160" fillId="40" borderId="0" applyNumberFormat="0" applyBorder="0" applyAlignment="0" applyProtection="0"/>
    <xf numFmtId="0" fontId="199" fillId="42" borderId="0" applyNumberFormat="0" applyBorder="0" applyAlignment="0" applyProtection="0"/>
    <xf numFmtId="0" fontId="161" fillId="41" borderId="0" applyNumberFormat="0" applyBorder="0" applyAlignment="0" applyProtection="0"/>
    <xf numFmtId="0" fontId="199" fillId="42" borderId="0" applyNumberFormat="0" applyBorder="0" applyAlignment="0" applyProtection="0"/>
    <xf numFmtId="0" fontId="161" fillId="38" borderId="0" applyNumberFormat="0" applyBorder="0" applyAlignment="0" applyProtection="0"/>
    <xf numFmtId="0" fontId="199" fillId="42" borderId="0" applyNumberFormat="0" applyBorder="0" applyAlignment="0" applyProtection="0"/>
    <xf numFmtId="0" fontId="161" fillId="39" borderId="0" applyNumberFormat="0" applyBorder="0" applyAlignment="0" applyProtection="0"/>
    <xf numFmtId="0" fontId="199" fillId="42" borderId="0" applyNumberFormat="0" applyBorder="0" applyAlignment="0" applyProtection="0"/>
    <xf numFmtId="0" fontId="161" fillId="42" borderId="0" applyNumberFormat="0" applyBorder="0" applyAlignment="0" applyProtection="0"/>
    <xf numFmtId="0" fontId="199" fillId="42" borderId="0" applyNumberFormat="0" applyBorder="0" applyAlignment="0" applyProtection="0"/>
    <xf numFmtId="0" fontId="161" fillId="43" borderId="0" applyNumberFormat="0" applyBorder="0" applyAlignment="0" applyProtection="0"/>
    <xf numFmtId="0" fontId="199" fillId="42" borderId="0" applyNumberFormat="0" applyBorder="0" applyAlignment="0" applyProtection="0"/>
    <xf numFmtId="0" fontId="161" fillId="44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51" fillId="77" borderId="0" applyNumberFormat="0" applyBorder="0" applyAlignment="0" applyProtection="0"/>
    <xf numFmtId="0" fontId="151" fillId="78" borderId="0" applyNumberFormat="0" applyBorder="0" applyAlignment="0" applyProtection="0"/>
    <xf numFmtId="0" fontId="162" fillId="79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1" fillId="45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99" fillId="42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62" fillId="80" borderId="0" applyNumberFormat="0" applyBorder="0" applyAlignment="0" applyProtection="0"/>
    <xf numFmtId="0" fontId="151" fillId="81" borderId="0" applyNumberFormat="0" applyBorder="0" applyAlignment="0" applyProtection="0"/>
    <xf numFmtId="0" fontId="151" fillId="82" borderId="0" applyNumberFormat="0" applyBorder="0" applyAlignment="0" applyProtection="0"/>
    <xf numFmtId="0" fontId="162" fillId="83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1" fillId="46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99" fillId="42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62" fillId="84" borderId="0" applyNumberFormat="0" applyBorder="0" applyAlignment="0" applyProtection="0"/>
    <xf numFmtId="0" fontId="151" fillId="85" borderId="0" applyNumberFormat="0" applyBorder="0" applyAlignment="0" applyProtection="0"/>
    <xf numFmtId="0" fontId="151" fillId="86" borderId="0" applyNumberFormat="0" applyBorder="0" applyAlignment="0" applyProtection="0"/>
    <xf numFmtId="0" fontId="162" fillId="87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1" fillId="47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99" fillId="42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62" fillId="88" borderId="0" applyNumberFormat="0" applyBorder="0" applyAlignment="0" applyProtection="0"/>
    <xf numFmtId="0" fontId="151" fillId="81" borderId="0" applyNumberFormat="0" applyBorder="0" applyAlignment="0" applyProtection="0"/>
    <xf numFmtId="0" fontId="151" fillId="89" borderId="0" applyNumberFormat="0" applyBorder="0" applyAlignment="0" applyProtection="0"/>
    <xf numFmtId="0" fontId="162" fillId="82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1" fillId="42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99" fillId="42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62" fillId="90" borderId="0" applyNumberFormat="0" applyBorder="0" applyAlignment="0" applyProtection="0"/>
    <xf numFmtId="0" fontId="151" fillId="91" borderId="0" applyNumberFormat="0" applyBorder="0" applyAlignment="0" applyProtection="0"/>
    <xf numFmtId="0" fontId="151" fillId="92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1" fillId="43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99" fillId="42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62" fillId="79" borderId="0" applyNumberFormat="0" applyBorder="0" applyAlignment="0" applyProtection="0"/>
    <xf numFmtId="0" fontId="151" fillId="93" borderId="0" applyNumberFormat="0" applyBorder="0" applyAlignment="0" applyProtection="0"/>
    <xf numFmtId="0" fontId="151" fillId="94" borderId="0" applyNumberFormat="0" applyBorder="0" applyAlignment="0" applyProtection="0"/>
    <xf numFmtId="0" fontId="162" fillId="95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1" fillId="48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99" fillId="42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2" fillId="96" borderId="0" applyNumberFormat="0" applyBorder="0" applyAlignment="0" applyProtection="0"/>
    <xf numFmtId="0" fontId="163" fillId="32" borderId="0" applyNumberFormat="0" applyBorder="0" applyAlignment="0" applyProtection="0"/>
    <xf numFmtId="0" fontId="199" fillId="42" borderId="0" applyNumberFormat="0" applyBorder="0" applyAlignment="0" applyProtection="0"/>
    <xf numFmtId="0" fontId="164" fillId="93" borderId="0" applyNumberFormat="0" applyBorder="0" applyAlignment="0" applyProtection="0"/>
    <xf numFmtId="0" fontId="165" fillId="49" borderId="72" applyNumberFormat="0" applyAlignment="0" applyProtection="0"/>
    <xf numFmtId="0" fontId="199" fillId="42" borderId="0" applyNumberFormat="0" applyBorder="0" applyAlignment="0" applyProtection="0"/>
    <xf numFmtId="0" fontId="166" fillId="97" borderId="85" applyNumberFormat="0" applyAlignment="0" applyProtection="0"/>
    <xf numFmtId="0" fontId="167" fillId="50" borderId="73" applyNumberFormat="0" applyAlignment="0" applyProtection="0"/>
    <xf numFmtId="0" fontId="199" fillId="42" borderId="0" applyNumberFormat="0" applyBorder="0" applyAlignment="0" applyProtection="0"/>
    <xf numFmtId="0" fontId="168" fillId="90" borderId="73" applyNumberFormat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199" fillId="42" borderId="0" applyNumberFormat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160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0" fontId="199" fillId="42" borderId="0" applyNumberFormat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0" fillId="0" borderId="0" applyFont="0" applyFill="0" applyBorder="0" applyAlignment="0" applyProtection="0"/>
    <xf numFmtId="192" fontId="151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196" fontId="59" fillId="0" borderId="0" applyFont="0" applyFill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70" fillId="98" borderId="0" applyNumberFormat="0" applyBorder="0" applyAlignment="0" applyProtection="0"/>
    <xf numFmtId="0" fontId="170" fillId="99" borderId="0" applyNumberFormat="0" applyBorder="0" applyAlignment="0" applyProtection="0"/>
    <xf numFmtId="0" fontId="170" fillId="100" borderId="0" applyNumberFormat="0" applyBorder="0" applyAlignment="0" applyProtection="0"/>
    <xf numFmtId="0" fontId="171" fillId="0" borderId="0" applyNumberFormat="0" applyFill="0" applyBorder="0" applyAlignment="0" applyProtection="0"/>
    <xf numFmtId="0" fontId="199" fillId="42" borderId="0" applyNumberFormat="0" applyBorder="0" applyAlignment="0" applyProtection="0"/>
    <xf numFmtId="0" fontId="197" fillId="29" borderId="0" applyNumberFormat="0" applyBorder="0" applyAlignment="0" applyProtection="0"/>
    <xf numFmtId="0" fontId="199" fillId="42" borderId="0" applyNumberFormat="0" applyBorder="0" applyAlignment="0" applyProtection="0"/>
    <xf numFmtId="0" fontId="151" fillId="86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72" fillId="0" borderId="75" applyNumberFormat="0" applyFill="0" applyAlignment="0" applyProtection="0"/>
    <xf numFmtId="0" fontId="199" fillId="42" borderId="0" applyNumberFormat="0" applyBorder="0" applyAlignment="0" applyProtection="0"/>
    <xf numFmtId="0" fontId="173" fillId="0" borderId="86" applyNumberFormat="0" applyFill="0" applyAlignment="0" applyProtection="0"/>
    <xf numFmtId="0" fontId="174" fillId="0" borderId="76" applyNumberFormat="0" applyFill="0" applyAlignment="0" applyProtection="0"/>
    <xf numFmtId="0" fontId="199" fillId="42" borderId="0" applyNumberFormat="0" applyBorder="0" applyAlignment="0" applyProtection="0"/>
    <xf numFmtId="0" fontId="175" fillId="0" borderId="87" applyNumberFormat="0" applyFill="0" applyAlignment="0" applyProtection="0"/>
    <xf numFmtId="0" fontId="176" fillId="0" borderId="77" applyNumberFormat="0" applyFill="0" applyAlignment="0" applyProtection="0"/>
    <xf numFmtId="0" fontId="199" fillId="42" borderId="0" applyNumberFormat="0" applyBorder="0" applyAlignment="0" applyProtection="0"/>
    <xf numFmtId="0" fontId="177" fillId="0" borderId="88" applyNumberFormat="0" applyFill="0" applyAlignment="0" applyProtection="0"/>
    <xf numFmtId="0" fontId="176" fillId="0" borderId="0" applyNumberFormat="0" applyFill="0" applyBorder="0" applyAlignment="0" applyProtection="0"/>
    <xf numFmtId="0" fontId="199" fillId="42" borderId="0" applyNumberFormat="0" applyBorder="0" applyAlignment="0" applyProtection="0"/>
    <xf numFmtId="0" fontId="177" fillId="0" borderId="0" applyNumberFormat="0" applyFill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78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80" fillId="36" borderId="72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80" fillId="36" borderId="72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79" fillId="94" borderId="85" applyNumberFormat="0" applyAlignment="0" applyProtection="0"/>
    <xf numFmtId="0" fontId="181" fillId="0" borderId="78" applyNumberFormat="0" applyFill="0" applyAlignment="0" applyProtection="0"/>
    <xf numFmtId="0" fontId="199" fillId="43" borderId="0" applyNumberFormat="0" applyBorder="0" applyAlignment="0" applyProtection="0"/>
    <xf numFmtId="0" fontId="182" fillId="0" borderId="89" applyNumberFormat="0" applyFill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83" fillId="51" borderId="0" applyNumberFormat="0" applyBorder="0" applyAlignment="0" applyProtection="0"/>
    <xf numFmtId="0" fontId="199" fillId="43" borderId="0" applyNumberFormat="0" applyBorder="0" applyAlignment="0" applyProtection="0"/>
    <xf numFmtId="0" fontId="182" fillId="94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46" fillId="0" borderId="0"/>
    <xf numFmtId="0" fontId="43" fillId="0" borderId="0"/>
    <xf numFmtId="0" fontId="146" fillId="0" borderId="0"/>
    <xf numFmtId="0" fontId="43" fillId="0" borderId="0"/>
    <xf numFmtId="0" fontId="146" fillId="0" borderId="0"/>
    <xf numFmtId="0" fontId="8" fillId="0" borderId="0"/>
    <xf numFmtId="0" fontId="8" fillId="0" borderId="0"/>
    <xf numFmtId="0" fontId="146" fillId="0" borderId="0"/>
    <xf numFmtId="0" fontId="43" fillId="0" borderId="0"/>
    <xf numFmtId="0" fontId="8" fillId="0" borderId="0"/>
    <xf numFmtId="0" fontId="199" fillId="4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46" fillId="0" borderId="0"/>
    <xf numFmtId="0" fontId="43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46" fillId="0" borderId="0"/>
    <xf numFmtId="0" fontId="199" fillId="43" borderId="0" applyNumberFormat="0" applyBorder="0" applyAlignment="0" applyProtection="0"/>
    <xf numFmtId="0" fontId="59" fillId="0" borderId="0"/>
    <xf numFmtId="0" fontId="35" fillId="0" borderId="0"/>
    <xf numFmtId="0" fontId="43" fillId="0" borderId="0"/>
    <xf numFmtId="0" fontId="146" fillId="0" borderId="0"/>
    <xf numFmtId="0" fontId="1" fillId="0" borderId="0"/>
    <xf numFmtId="0" fontId="1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99" fillId="43" borderId="0" applyNumberFormat="0" applyBorder="0" applyAlignment="0" applyProtection="0"/>
    <xf numFmtId="0" fontId="153" fillId="0" borderId="0"/>
    <xf numFmtId="0" fontId="153" fillId="0" borderId="0"/>
    <xf numFmtId="0" fontId="153" fillId="0" borderId="0"/>
    <xf numFmtId="0" fontId="153" fillId="0" borderId="0"/>
    <xf numFmtId="0" fontId="1" fillId="0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59" fillId="0" borderId="0"/>
    <xf numFmtId="0" fontId="146" fillId="0" borderId="0"/>
    <xf numFmtId="0" fontId="146" fillId="0" borderId="0"/>
    <xf numFmtId="0" fontId="146" fillId="0" borderId="0"/>
    <xf numFmtId="0" fontId="1" fillId="0" borderId="0"/>
    <xf numFmtId="0" fontId="2" fillId="0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98" fillId="101" borderId="0"/>
    <xf numFmtId="0" fontId="199" fillId="43" borderId="0" applyNumberFormat="0" applyBorder="0" applyAlignment="0" applyProtection="0"/>
    <xf numFmtId="0" fontId="2" fillId="0" borderId="0"/>
    <xf numFmtId="0" fontId="146" fillId="0" borderId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43" fillId="0" borderId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46" fillId="0" borderId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" fillId="0" borderId="0"/>
    <xf numFmtId="0" fontId="1" fillId="0" borderId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59" fillId="0" borderId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2" fillId="0" borderId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2" fillId="0" borderId="0"/>
    <xf numFmtId="0" fontId="199" fillId="48" borderId="0" applyNumberFormat="0" applyBorder="0" applyAlignment="0" applyProtection="0"/>
    <xf numFmtId="0" fontId="146" fillId="0" borderId="0"/>
    <xf numFmtId="0" fontId="8" fillId="0" borderId="0"/>
    <xf numFmtId="0" fontId="59" fillId="0" borderId="0"/>
    <xf numFmtId="0" fontId="2" fillId="0" borderId="0"/>
    <xf numFmtId="0" fontId="146" fillId="0" borderId="0"/>
    <xf numFmtId="0" fontId="8" fillId="0" borderId="0"/>
    <xf numFmtId="0" fontId="146" fillId="0" borderId="0"/>
    <xf numFmtId="0" fontId="146" fillId="0" borderId="0"/>
    <xf numFmtId="0" fontId="8" fillId="0" borderId="0"/>
    <xf numFmtId="0" fontId="8" fillId="0" borderId="0"/>
    <xf numFmtId="0" fontId="43" fillId="0" borderId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160" fillId="30" borderId="71" applyNumberFormat="0" applyFont="0" applyAlignment="0" applyProtection="0"/>
    <xf numFmtId="0" fontId="200" fillId="32" borderId="0" applyNumberFormat="0" applyBorder="0" applyAlignment="0" applyProtection="0"/>
    <xf numFmtId="0" fontId="98" fillId="93" borderId="85" applyNumberFormat="0" applyFont="0" applyAlignment="0" applyProtection="0"/>
    <xf numFmtId="0" fontId="184" fillId="49" borderId="80" applyNumberFormat="0" applyAlignment="0" applyProtection="0"/>
    <xf numFmtId="0" fontId="200" fillId="32" borderId="0" applyNumberFormat="0" applyBorder="0" applyAlignment="0" applyProtection="0"/>
    <xf numFmtId="0" fontId="185" fillId="97" borderId="80" applyNumberFormat="0" applyAlignment="0" applyProtection="0"/>
    <xf numFmtId="9" fontId="1" fillId="0" borderId="0" applyFont="0" applyFill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9" fontId="8" fillId="0" borderId="0" applyFont="0" applyFill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1" fillId="0" borderId="0" applyFont="0" applyFill="0" applyBorder="0" applyAlignment="0" applyProtection="0"/>
    <xf numFmtId="9" fontId="160" fillId="0" borderId="0" applyFont="0" applyFill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4" fontId="98" fillId="51" borderId="85" applyNumberFormat="0" applyProtection="0">
      <alignment vertical="center"/>
    </xf>
    <xf numFmtId="4" fontId="186" fillId="53" borderId="81" applyNumberFormat="0" applyProtection="0">
      <alignment vertical="center"/>
    </xf>
    <xf numFmtId="4" fontId="187" fillId="53" borderId="85" applyNumberFormat="0" applyProtection="0">
      <alignment vertical="center"/>
    </xf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4" fontId="98" fillId="53" borderId="85" applyNumberFormat="0" applyProtection="0">
      <alignment horizontal="left" vertical="center" indent="1"/>
    </xf>
    <xf numFmtId="0" fontId="144" fillId="53" borderId="81" applyNumberFormat="0" applyProtection="0">
      <alignment horizontal="left" vertical="top" indent="1"/>
    </xf>
    <xf numFmtId="0" fontId="188" fillId="51" borderId="81" applyNumberFormat="0" applyProtection="0">
      <alignment horizontal="left" vertical="top" indent="1"/>
    </xf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4" fontId="98" fillId="43" borderId="85" applyNumberFormat="0" applyProtection="0">
      <alignment horizontal="left" vertical="center" indent="1"/>
    </xf>
    <xf numFmtId="4" fontId="145" fillId="32" borderId="81" applyNumberFormat="0" applyProtection="0">
      <alignment horizontal="right" vertical="center"/>
    </xf>
    <xf numFmtId="4" fontId="98" fillId="32" borderId="85" applyNumberFormat="0" applyProtection="0">
      <alignment horizontal="right" vertical="center"/>
    </xf>
    <xf numFmtId="4" fontId="145" fillId="38" borderId="81" applyNumberFormat="0" applyProtection="0">
      <alignment horizontal="right" vertical="center"/>
    </xf>
    <xf numFmtId="4" fontId="98" fillId="102" borderId="85" applyNumberFormat="0" applyProtection="0">
      <alignment horizontal="right" vertical="center"/>
    </xf>
    <xf numFmtId="4" fontId="145" fillId="46" borderId="81" applyNumberFormat="0" applyProtection="0">
      <alignment horizontal="right" vertical="center"/>
    </xf>
    <xf numFmtId="4" fontId="98" fillId="46" borderId="90" applyNumberFormat="0" applyProtection="0">
      <alignment horizontal="right" vertical="center"/>
    </xf>
    <xf numFmtId="4" fontId="145" fillId="40" borderId="81" applyNumberFormat="0" applyProtection="0">
      <alignment horizontal="right" vertical="center"/>
    </xf>
    <xf numFmtId="4" fontId="98" fillId="40" borderId="85" applyNumberFormat="0" applyProtection="0">
      <alignment horizontal="right" vertical="center"/>
    </xf>
    <xf numFmtId="4" fontId="145" fillId="44" borderId="81" applyNumberFormat="0" applyProtection="0">
      <alignment horizontal="right" vertical="center"/>
    </xf>
    <xf numFmtId="4" fontId="98" fillId="44" borderId="85" applyNumberFormat="0" applyProtection="0">
      <alignment horizontal="right" vertical="center"/>
    </xf>
    <xf numFmtId="4" fontId="145" fillId="48" borderId="81" applyNumberFormat="0" applyProtection="0">
      <alignment horizontal="right" vertical="center"/>
    </xf>
    <xf numFmtId="4" fontId="98" fillId="48" borderId="85" applyNumberFormat="0" applyProtection="0">
      <alignment horizontal="right" vertical="center"/>
    </xf>
    <xf numFmtId="4" fontId="145" fillId="47" borderId="81" applyNumberFormat="0" applyProtection="0">
      <alignment horizontal="right" vertical="center"/>
    </xf>
    <xf numFmtId="4" fontId="98" fillId="47" borderId="85" applyNumberFormat="0" applyProtection="0">
      <alignment horizontal="right" vertical="center"/>
    </xf>
    <xf numFmtId="4" fontId="145" fillId="103" borderId="81" applyNumberFormat="0" applyProtection="0">
      <alignment horizontal="right" vertical="center"/>
    </xf>
    <xf numFmtId="4" fontId="98" fillId="103" borderId="85" applyNumberFormat="0" applyProtection="0">
      <alignment horizontal="right" vertical="center"/>
    </xf>
    <xf numFmtId="4" fontId="145" fillId="39" borderId="81" applyNumberFormat="0" applyProtection="0">
      <alignment horizontal="right" vertical="center"/>
    </xf>
    <xf numFmtId="4" fontId="98" fillId="39" borderId="85" applyNumberFormat="0" applyProtection="0">
      <alignment horizontal="right" vertical="center"/>
    </xf>
    <xf numFmtId="4" fontId="144" fillId="104" borderId="91" applyNumberFormat="0" applyProtection="0">
      <alignment horizontal="left" vertical="center" indent="1"/>
    </xf>
    <xf numFmtId="4" fontId="98" fillId="104" borderId="90" applyNumberFormat="0" applyProtection="0">
      <alignment horizontal="left" vertical="center" indent="1"/>
    </xf>
    <xf numFmtId="4" fontId="145" fillId="56" borderId="0" applyNumberFormat="0" applyProtection="0">
      <alignment horizontal="left" vertical="center" indent="1"/>
    </xf>
    <xf numFmtId="4" fontId="8" fillId="105" borderId="90" applyNumberFormat="0" applyProtection="0">
      <alignment horizontal="left" vertical="center" indent="1"/>
    </xf>
    <xf numFmtId="0" fontId="200" fillId="32" borderId="0" applyNumberFormat="0" applyBorder="0" applyAlignment="0" applyProtection="0"/>
    <xf numFmtId="4" fontId="8" fillId="105" borderId="90" applyNumberFormat="0" applyProtection="0">
      <alignment horizontal="left" vertical="center" indent="1"/>
    </xf>
    <xf numFmtId="0" fontId="200" fillId="32" borderId="0" applyNumberFormat="0" applyBorder="0" applyAlignment="0" applyProtection="0"/>
    <xf numFmtId="4" fontId="98" fillId="55" borderId="85" applyNumberFormat="0" applyProtection="0">
      <alignment horizontal="right" vertical="center"/>
    </xf>
    <xf numFmtId="4" fontId="145" fillId="56" borderId="0" applyNumberFormat="0" applyProtection="0">
      <alignment horizontal="left" vertical="center" indent="1"/>
    </xf>
    <xf numFmtId="4" fontId="98" fillId="56" borderId="90" applyNumberFormat="0" applyProtection="0">
      <alignment horizontal="left" vertical="center" indent="1"/>
    </xf>
    <xf numFmtId="4" fontId="145" fillId="54" borderId="0" applyNumberFormat="0" applyProtection="0">
      <alignment horizontal="left" vertical="center" indent="1"/>
    </xf>
    <xf numFmtId="4" fontId="98" fillId="55" borderId="90" applyNumberFormat="0" applyProtection="0">
      <alignment horizontal="left" vertical="center" indent="1"/>
    </xf>
    <xf numFmtId="0" fontId="8" fillId="72" borderId="81" applyNumberFormat="0" applyProtection="0">
      <alignment horizontal="left" vertical="center" indent="1"/>
    </xf>
    <xf numFmtId="0" fontId="98" fillId="49" borderId="85" applyNumberFormat="0" applyProtection="0">
      <alignment horizontal="left" vertical="center" indent="1"/>
    </xf>
    <xf numFmtId="0" fontId="8" fillId="72" borderId="81" applyNumberFormat="0" applyProtection="0">
      <alignment horizontal="left" vertical="top" indent="1"/>
    </xf>
    <xf numFmtId="0" fontId="98" fillId="105" borderId="81" applyNumberFormat="0" applyProtection="0">
      <alignment horizontal="left" vertical="top" indent="1"/>
    </xf>
    <xf numFmtId="0" fontId="8" fillId="54" borderId="81" applyNumberFormat="0" applyProtection="0">
      <alignment horizontal="left" vertical="center" indent="1"/>
    </xf>
    <xf numFmtId="0" fontId="98" fillId="106" borderId="85" applyNumberFormat="0" applyProtection="0">
      <alignment horizontal="left" vertical="center" indent="1"/>
    </xf>
    <xf numFmtId="0" fontId="8" fillId="54" borderId="81" applyNumberFormat="0" applyProtection="0">
      <alignment horizontal="left" vertical="top" indent="1"/>
    </xf>
    <xf numFmtId="0" fontId="98" fillId="55" borderId="81" applyNumberFormat="0" applyProtection="0">
      <alignment horizontal="left" vertical="top" indent="1"/>
    </xf>
    <xf numFmtId="0" fontId="8" fillId="59" borderId="81" applyNumberFormat="0" applyProtection="0">
      <alignment horizontal="left" vertical="center" indent="1"/>
    </xf>
    <xf numFmtId="0" fontId="98" fillId="37" borderId="85" applyNumberFormat="0" applyProtection="0">
      <alignment horizontal="left" vertical="center" indent="1"/>
    </xf>
    <xf numFmtId="0" fontId="8" fillId="59" borderId="81" applyNumberFormat="0" applyProtection="0">
      <alignment horizontal="left" vertical="top" indent="1"/>
    </xf>
    <xf numFmtId="0" fontId="98" fillId="37" borderId="81" applyNumberFormat="0" applyProtection="0">
      <alignment horizontal="left" vertical="top" indent="1"/>
    </xf>
    <xf numFmtId="0" fontId="8" fillId="58" borderId="81" applyNumberFormat="0" applyProtection="0">
      <alignment horizontal="left" vertical="center" indent="1"/>
    </xf>
    <xf numFmtId="0" fontId="98" fillId="56" borderId="85" applyNumberFormat="0" applyProtection="0">
      <alignment horizontal="left" vertical="center" indent="1"/>
    </xf>
    <xf numFmtId="0" fontId="8" fillId="58" borderId="81" applyNumberFormat="0" applyProtection="0">
      <alignment horizontal="left" vertical="top" indent="1"/>
    </xf>
    <xf numFmtId="0" fontId="98" fillId="56" borderId="81" applyNumberFormat="0" applyProtection="0">
      <alignment horizontal="left" vertical="top" indent="1"/>
    </xf>
    <xf numFmtId="0" fontId="98" fillId="107" borderId="92" applyNumberFormat="0">
      <protection locked="0"/>
    </xf>
    <xf numFmtId="0" fontId="109" fillId="105" borderId="93" applyBorder="0"/>
    <xf numFmtId="4" fontId="145" fillId="75" borderId="81" applyNumberFormat="0" applyProtection="0">
      <alignment vertical="center"/>
    </xf>
    <xf numFmtId="4" fontId="189" fillId="52" borderId="81" applyNumberFormat="0" applyProtection="0">
      <alignment vertical="center"/>
    </xf>
    <xf numFmtId="4" fontId="148" fillId="75" borderId="81" applyNumberFormat="0" applyProtection="0">
      <alignment vertical="center"/>
    </xf>
    <xf numFmtId="4" fontId="187" fillId="75" borderId="50" applyNumberFormat="0" applyProtection="0">
      <alignment vertical="center"/>
    </xf>
    <xf numFmtId="4" fontId="145" fillId="75" borderId="81" applyNumberFormat="0" applyProtection="0">
      <alignment horizontal="left" vertical="center" indent="1"/>
    </xf>
    <xf numFmtId="4" fontId="189" fillId="49" borderId="81" applyNumberFormat="0" applyProtection="0">
      <alignment horizontal="left" vertical="center" indent="1"/>
    </xf>
    <xf numFmtId="0" fontId="145" fillId="75" borderId="81" applyNumberFormat="0" applyProtection="0">
      <alignment horizontal="left" vertical="top" indent="1"/>
    </xf>
    <xf numFmtId="0" fontId="189" fillId="52" borderId="81" applyNumberFormat="0" applyProtection="0">
      <alignment horizontal="left" vertical="top" indent="1"/>
    </xf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4" fontId="98" fillId="0" borderId="85" applyNumberFormat="0" applyProtection="0">
      <alignment horizontal="right" vertical="center"/>
    </xf>
    <xf numFmtId="4" fontId="148" fillId="56" borderId="81" applyNumberFormat="0" applyProtection="0">
      <alignment horizontal="right" vertical="center"/>
    </xf>
    <xf numFmtId="4" fontId="187" fillId="3" borderId="85" applyNumberFormat="0" applyProtection="0">
      <alignment horizontal="right" vertical="center"/>
    </xf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4" fontId="98" fillId="43" borderId="85" applyNumberFormat="0" applyProtection="0">
      <alignment horizontal="left" vertical="center" indent="1"/>
    </xf>
    <xf numFmtId="0" fontId="200" fillId="32" borderId="0" applyNumberFormat="0" applyBorder="0" applyAlignment="0" applyProtection="0"/>
    <xf numFmtId="0" fontId="8" fillId="60" borderId="80" applyNumberFormat="0" applyProtection="0">
      <alignment horizontal="left" vertical="center" indent="1"/>
    </xf>
    <xf numFmtId="0" fontId="189" fillId="55" borderId="81" applyNumberFormat="0" applyProtection="0">
      <alignment horizontal="left" vertical="top" indent="1"/>
    </xf>
    <xf numFmtId="0" fontId="200" fillId="32" borderId="0" applyNumberFormat="0" applyBorder="0" applyAlignment="0" applyProtection="0"/>
    <xf numFmtId="0" fontId="150" fillId="0" borderId="0"/>
    <xf numFmtId="4" fontId="190" fillId="76" borderId="90" applyNumberFormat="0" applyProtection="0">
      <alignment horizontal="left" vertical="center" indent="1"/>
    </xf>
    <xf numFmtId="0" fontId="98" fillId="108" borderId="50"/>
    <xf numFmtId="4" fontId="123" fillId="56" borderId="81" applyNumberFormat="0" applyProtection="0">
      <alignment horizontal="right" vertical="center"/>
    </xf>
    <xf numFmtId="4" fontId="191" fillId="107" borderId="85" applyNumberFormat="0" applyProtection="0">
      <alignment horizontal="right" vertical="center"/>
    </xf>
    <xf numFmtId="0" fontId="192" fillId="0" borderId="0" applyNumberFormat="0" applyFill="0" applyBorder="0" applyAlignment="0" applyProtection="0"/>
    <xf numFmtId="0" fontId="193" fillId="0" borderId="0" applyNumberFormat="0" applyFill="0" applyBorder="0" applyAlignment="0" applyProtection="0"/>
    <xf numFmtId="0" fontId="200" fillId="32" borderId="0" applyNumberFormat="0" applyBorder="0" applyAlignment="0" applyProtection="0"/>
    <xf numFmtId="0" fontId="194" fillId="0" borderId="82" applyNumberFormat="0" applyFill="0" applyAlignment="0" applyProtection="0"/>
    <xf numFmtId="0" fontId="59" fillId="0" borderId="82" applyNumberFormat="0" applyFill="0" applyAlignment="0" applyProtection="0"/>
    <xf numFmtId="0" fontId="170" fillId="0" borderId="94" applyNumberFormat="0" applyFill="0" applyAlignment="0" applyProtection="0"/>
    <xf numFmtId="0" fontId="19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1" fillId="0" borderId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4" borderId="0" applyNumberFormat="0" applyBorder="0" applyAlignment="0" applyProtection="0"/>
    <xf numFmtId="0" fontId="199" fillId="43" borderId="0" applyNumberFormat="0" applyBorder="0" applyAlignment="0" applyProtection="0"/>
    <xf numFmtId="0" fontId="199" fillId="42" borderId="0" applyNumberFormat="0" applyBorder="0" applyAlignment="0" applyProtection="0"/>
    <xf numFmtId="0" fontId="199" fillId="39" borderId="0" applyNumberFormat="0" applyBorder="0" applyAlignment="0" applyProtection="0"/>
    <xf numFmtId="0" fontId="199" fillId="38" borderId="0" applyNumberFormat="0" applyBorder="0" applyAlignment="0" applyProtection="0"/>
    <xf numFmtId="0" fontId="199" fillId="41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69" fillId="40" borderId="0" applyNumberFormat="0" applyBorder="0" applyAlignment="0" applyProtection="0"/>
    <xf numFmtId="0" fontId="169" fillId="37" borderId="0" applyNumberFormat="0" applyBorder="0" applyAlignment="0" applyProtection="0"/>
    <xf numFmtId="0" fontId="169" fillId="34" borderId="0" applyNumberFormat="0" applyBorder="0" applyAlignment="0" applyProtection="0"/>
    <xf numFmtId="0" fontId="169" fillId="39" borderId="0" applyNumberFormat="0" applyBorder="0" applyAlignment="0" applyProtection="0"/>
    <xf numFmtId="0" fontId="169" fillId="38" borderId="0" applyNumberFormat="0" applyBorder="0" applyAlignment="0" applyProtection="0"/>
    <xf numFmtId="0" fontId="169" fillId="37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6" borderId="0" applyNumberFormat="0" applyBorder="0" applyAlignment="0" applyProtection="0"/>
    <xf numFmtId="0" fontId="169" fillId="35" borderId="0" applyNumberFormat="0" applyBorder="0" applyAlignment="0" applyProtection="0"/>
    <xf numFmtId="0" fontId="169" fillId="34" borderId="0" applyNumberFormat="0" applyBorder="0" applyAlignment="0" applyProtection="0"/>
    <xf numFmtId="0" fontId="169" fillId="33" borderId="0" applyNumberFormat="0" applyBorder="0" applyAlignment="0" applyProtection="0"/>
    <xf numFmtId="0" fontId="169" fillId="32" borderId="0" applyNumberFormat="0" applyBorder="0" applyAlignment="0" applyProtection="0"/>
    <xf numFmtId="0" fontId="169" fillId="31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9" fontId="1" fillId="0" borderId="0" applyFont="0" applyFill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" fillId="0" borderId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190" fontId="8" fillId="0" borderId="0" applyFont="0" applyFill="0" applyBorder="0" applyAlignment="0" applyProtection="0"/>
    <xf numFmtId="190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51" fillId="0" borderId="0" applyFont="0" applyFill="0" applyBorder="0" applyAlignment="0" applyProtection="0"/>
    <xf numFmtId="192" fontId="8" fillId="0" borderId="0" applyFont="0" applyFill="0" applyBorder="0" applyAlignment="0" applyProtection="0"/>
    <xf numFmtId="194" fontId="2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53" fillId="0" borderId="0" applyFont="0" applyFill="0" applyBorder="0" applyAlignment="0" applyProtection="0"/>
    <xf numFmtId="0" fontId="2" fillId="0" borderId="0" applyFont="0" applyFill="0" applyBorder="0" applyAlignment="0" applyProtection="0"/>
    <xf numFmtId="192" fontId="203" fillId="0" borderId="0" applyFont="0" applyFill="0" applyBorder="0" applyAlignment="0" applyProtection="0"/>
    <xf numFmtId="192" fontId="153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217" fontId="204" fillId="0" borderId="0"/>
    <xf numFmtId="217" fontId="204" fillId="0" borderId="0"/>
    <xf numFmtId="217" fontId="204" fillId="0" borderId="0"/>
    <xf numFmtId="218" fontId="205" fillId="0" borderId="0" applyFon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40" fontId="122" fillId="0" borderId="0">
      <alignment horizontal="left"/>
    </xf>
    <xf numFmtId="40" fontId="208" fillId="0" borderId="0" applyNumberFormat="0" applyAlignment="0">
      <alignment horizontal="left"/>
    </xf>
    <xf numFmtId="40" fontId="209" fillId="0" borderId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0" borderId="0" applyNumberFormat="0" applyFill="0" applyBorder="0" applyAlignment="0" applyProtection="0">
      <alignment vertical="top"/>
      <protection locked="0"/>
    </xf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192" fontId="59" fillId="0" borderId="0" applyFont="0" applyFill="0" applyBorder="0" applyAlignment="0" applyProtection="0"/>
    <xf numFmtId="219" fontId="216" fillId="0" borderId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59" fillId="0" borderId="0"/>
    <xf numFmtId="0" fontId="35" fillId="0" borderId="0"/>
    <xf numFmtId="0" fontId="218" fillId="0" borderId="0"/>
    <xf numFmtId="0" fontId="1" fillId="0" borderId="0"/>
    <xf numFmtId="0" fontId="219" fillId="0" borderId="0">
      <alignment vertical="center"/>
    </xf>
    <xf numFmtId="22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1" fontId="227" fillId="0" borderId="0"/>
    <xf numFmtId="0" fontId="8" fillId="0" borderId="0"/>
    <xf numFmtId="222" fontId="218" fillId="0" borderId="0"/>
    <xf numFmtId="221" fontId="220" fillId="0" borderId="0"/>
    <xf numFmtId="221" fontId="220" fillId="0" borderId="0"/>
    <xf numFmtId="221" fontId="220" fillId="0" borderId="0"/>
    <xf numFmtId="221" fontId="220" fillId="0" borderId="0"/>
    <xf numFmtId="221" fontId="220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20" fillId="0" borderId="0"/>
    <xf numFmtId="0" fontId="220" fillId="0" borderId="0"/>
    <xf numFmtId="223" fontId="227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35" fillId="0" borderId="0"/>
    <xf numFmtId="0" fontId="1" fillId="0" borderId="0"/>
    <xf numFmtId="0" fontId="35" fillId="0" borderId="0"/>
    <xf numFmtId="0" fontId="220" fillId="0" borderId="0"/>
    <xf numFmtId="0" fontId="220" fillId="0" borderId="0"/>
    <xf numFmtId="0" fontId="63" fillId="0" borderId="0"/>
    <xf numFmtId="193" fontId="227" fillId="0" borderId="0"/>
    <xf numFmtId="223" fontId="227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18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220" fillId="0" borderId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192" fontId="2" fillId="0" borderId="0" applyFont="0" applyFill="0" applyBorder="0" applyAlignment="0" applyProtection="0"/>
    <xf numFmtId="9" fontId="169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5" fillId="0" borderId="95" applyNumberFormat="0" applyFont="0" applyFill="0" applyAlignment="0" applyProtection="0">
      <alignment horizontal="left" vertical="center"/>
    </xf>
    <xf numFmtId="198" fontId="222" fillId="0" borderId="50">
      <alignment horizontal="center" vertical="center"/>
      <protection locked="0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9" fillId="72" borderId="0" applyNumberFormat="0" applyProtection="0">
      <alignment horizontal="left" vertical="center" indent="1"/>
    </xf>
    <xf numFmtId="4" fontId="149" fillId="72" borderId="0" applyNumberFormat="0" applyProtection="0">
      <alignment horizontal="left" vertical="center" indent="1"/>
    </xf>
    <xf numFmtId="4" fontId="149" fillId="72" borderId="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150" fillId="0" borderId="0"/>
    <xf numFmtId="0" fontId="150" fillId="0" borderId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224" fontId="226" fillId="0" borderId="0" applyFont="0" applyFill="0" applyBorder="0" applyAlignment="0" applyProtection="0"/>
    <xf numFmtId="0" fontId="202" fillId="50" borderId="73" applyNumberFormat="0" applyAlignment="0" applyProtection="0"/>
    <xf numFmtId="0" fontId="215" fillId="0" borderId="78" applyNumberFormat="0" applyFill="0" applyAlignment="0" applyProtection="0"/>
    <xf numFmtId="0" fontId="200" fillId="32" borderId="0" applyNumberFormat="0" applyBorder="0" applyAlignment="0" applyProtection="0"/>
    <xf numFmtId="0" fontId="221" fillId="49" borderId="80" applyNumberFormat="0" applyAlignment="0" applyProtection="0"/>
    <xf numFmtId="0" fontId="201" fillId="49" borderId="72" applyNumberFormat="0" applyAlignment="0" applyProtection="0"/>
    <xf numFmtId="0" fontId="225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07" fillId="33" borderId="0" applyNumberFormat="0" applyBorder="0" applyAlignment="0" applyProtection="0"/>
    <xf numFmtId="0" fontId="214" fillId="36" borderId="72" applyNumberFormat="0" applyAlignment="0" applyProtection="0"/>
    <xf numFmtId="0" fontId="217" fillId="51" borderId="0" applyNumberFormat="0" applyBorder="0" applyAlignment="0" applyProtection="0"/>
    <xf numFmtId="0" fontId="224" fillId="0" borderId="82" applyNumberFormat="0" applyFill="0" applyAlignment="0" applyProtection="0"/>
    <xf numFmtId="0" fontId="1" fillId="0" borderId="0"/>
    <xf numFmtId="0" fontId="199" fillId="45" borderId="0" applyNumberFormat="0" applyBorder="0" applyAlignment="0" applyProtection="0"/>
    <xf numFmtId="0" fontId="199" fillId="46" borderId="0" applyNumberFormat="0" applyBorder="0" applyAlignment="0" applyProtection="0"/>
    <xf numFmtId="0" fontId="199" fillId="47" borderId="0" applyNumberFormat="0" applyBorder="0" applyAlignment="0" applyProtection="0"/>
    <xf numFmtId="0" fontId="199" fillId="42" borderId="0" applyNumberFormat="0" applyBorder="0" applyAlignment="0" applyProtection="0"/>
    <xf numFmtId="0" fontId="199" fillId="43" borderId="0" applyNumberFormat="0" applyBorder="0" applyAlignment="0" applyProtection="0"/>
    <xf numFmtId="0" fontId="199" fillId="48" borderId="0" applyNumberFormat="0" applyBorder="0" applyAlignment="0" applyProtection="0"/>
    <xf numFmtId="0" fontId="147" fillId="52" borderId="79" applyNumberFormat="0" applyFont="0" applyAlignment="0" applyProtection="0"/>
    <xf numFmtId="0" fontId="210" fillId="0" borderId="75" applyNumberFormat="0" applyFill="0" applyAlignment="0" applyProtection="0"/>
    <xf numFmtId="0" fontId="211" fillId="0" borderId="76" applyNumberFormat="0" applyFill="0" applyAlignment="0" applyProtection="0"/>
    <xf numFmtId="0" fontId="212" fillId="0" borderId="77" applyNumberFormat="0" applyFill="0" applyAlignment="0" applyProtection="0"/>
    <xf numFmtId="0" fontId="212" fillId="0" borderId="0" applyNumberFormat="0" applyFill="0" applyBorder="0" applyAlignment="0" applyProtection="0"/>
    <xf numFmtId="0" fontId="35" fillId="0" borderId="0"/>
    <xf numFmtId="192" fontId="118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0" fontId="1" fillId="0" borderId="0"/>
    <xf numFmtId="192" fontId="8" fillId="0" borderId="0" applyFont="0" applyFill="0" applyBorder="0" applyAlignment="0" applyProtection="0"/>
    <xf numFmtId="192" fontId="1" fillId="0" borderId="0" applyFont="0" applyFill="0" applyBorder="0" applyAlignment="0" applyProtection="0"/>
    <xf numFmtId="0" fontId="1" fillId="0" borderId="0"/>
    <xf numFmtId="190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0" fontId="1" fillId="0" borderId="0"/>
    <xf numFmtId="0" fontId="35" fillId="0" borderId="0"/>
    <xf numFmtId="192" fontId="35" fillId="0" borderId="0" applyFont="0" applyFill="0" applyBorder="0" applyAlignment="0" applyProtection="0"/>
    <xf numFmtId="0" fontId="1" fillId="0" borderId="0"/>
    <xf numFmtId="192" fontId="1" fillId="0" borderId="0" applyFont="0" applyFill="0" applyBorder="0" applyAlignment="0" applyProtection="0"/>
    <xf numFmtId="0" fontId="1" fillId="0" borderId="0"/>
    <xf numFmtId="0" fontId="1" fillId="0" borderId="0"/>
    <xf numFmtId="0" fontId="35" fillId="0" borderId="0"/>
    <xf numFmtId="192" fontId="35" fillId="0" borderId="0" applyFont="0" applyFill="0" applyBorder="0" applyAlignment="0" applyProtection="0"/>
    <xf numFmtId="0" fontId="1" fillId="0" borderId="0"/>
    <xf numFmtId="192" fontId="1" fillId="0" borderId="0" applyFont="0" applyFill="0" applyBorder="0" applyAlignment="0" applyProtection="0"/>
    <xf numFmtId="0" fontId="1" fillId="0" borderId="0"/>
    <xf numFmtId="0" fontId="1" fillId="0" borderId="0"/>
    <xf numFmtId="0" fontId="35" fillId="0" borderId="0"/>
    <xf numFmtId="192" fontId="35" fillId="0" borderId="0" applyFont="0" applyFill="0" applyBorder="0" applyAlignment="0" applyProtection="0"/>
    <xf numFmtId="0" fontId="1" fillId="0" borderId="0"/>
    <xf numFmtId="192" fontId="1" fillId="0" borderId="0" applyFont="0" applyFill="0" applyBorder="0" applyAlignment="0" applyProtection="0"/>
    <xf numFmtId="0" fontId="1" fillId="0" borderId="0"/>
    <xf numFmtId="192" fontId="35" fillId="0" borderId="0" applyFont="0" applyFill="0" applyBorder="0" applyAlignment="0" applyProtection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192" fontId="151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51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1" borderId="0" applyNumberFormat="0" applyBorder="0" applyAlignment="0" applyProtection="0"/>
    <xf numFmtId="0" fontId="169" fillId="32" borderId="0" applyNumberFormat="0" applyBorder="0" applyAlignment="0" applyProtection="0"/>
    <xf numFmtId="0" fontId="169" fillId="33" borderId="0" applyNumberFormat="0" applyBorder="0" applyAlignment="0" applyProtection="0"/>
    <xf numFmtId="0" fontId="169" fillId="34" borderId="0" applyNumberFormat="0" applyBorder="0" applyAlignment="0" applyProtection="0"/>
    <xf numFmtId="0" fontId="169" fillId="35" borderId="0" applyNumberFormat="0" applyBorder="0" applyAlignment="0" applyProtection="0"/>
    <xf numFmtId="0" fontId="169" fillId="36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37" borderId="0" applyNumberFormat="0" applyBorder="0" applyAlignment="0" applyProtection="0"/>
    <xf numFmtId="0" fontId="169" fillId="38" borderId="0" applyNumberFormat="0" applyBorder="0" applyAlignment="0" applyProtection="0"/>
    <xf numFmtId="0" fontId="169" fillId="39" borderId="0" applyNumberFormat="0" applyBorder="0" applyAlignment="0" applyProtection="0"/>
    <xf numFmtId="0" fontId="169" fillId="34" borderId="0" applyNumberFormat="0" applyBorder="0" applyAlignment="0" applyProtection="0"/>
    <xf numFmtId="0" fontId="169" fillId="37" borderId="0" applyNumberFormat="0" applyBorder="0" applyAlignment="0" applyProtection="0"/>
    <xf numFmtId="0" fontId="169" fillId="40" borderId="0" applyNumberFormat="0" applyBorder="0" applyAlignment="0" applyProtection="0"/>
    <xf numFmtId="190" fontId="8" fillId="0" borderId="0" applyFont="0" applyFill="0" applyBorder="0" applyAlignment="0" applyProtection="0"/>
    <xf numFmtId="190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51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24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24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53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203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53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24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23" fontId="22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3" fontId="227" fillId="0" borderId="0"/>
    <xf numFmtId="193" fontId="227" fillId="0" borderId="0"/>
    <xf numFmtId="0" fontId="8" fillId="0" borderId="0"/>
    <xf numFmtId="0" fontId="2" fillId="0" borderId="0"/>
    <xf numFmtId="0" fontId="153" fillId="0" borderId="0"/>
    <xf numFmtId="0" fontId="153" fillId="0" borderId="0"/>
    <xf numFmtId="0" fontId="8" fillId="0" borderId="0"/>
    <xf numFmtId="0" fontId="1" fillId="0" borderId="0"/>
    <xf numFmtId="0" fontId="115" fillId="0" borderId="0"/>
    <xf numFmtId="0" fontId="1" fillId="0" borderId="0"/>
    <xf numFmtId="192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9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153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8" fillId="0" borderId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59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169" fillId="0" borderId="0" applyFont="0" applyFill="0" applyBorder="0" applyAlignment="0" applyProtection="0"/>
    <xf numFmtId="228" fontId="2" fillId="0" borderId="0" applyFont="0" applyFill="0" applyBorder="0" applyAlignment="0" applyProtection="0"/>
    <xf numFmtId="191" fontId="8" fillId="0" borderId="0" applyFont="0" applyFill="0" applyBorder="0" applyAlignment="0" applyProtection="0"/>
    <xf numFmtId="0" fontId="229" fillId="0" borderId="0" applyNumberFormat="0" applyFill="0" applyBorder="0" applyAlignment="0" applyProtection="0">
      <alignment vertical="top"/>
      <protection locked="0"/>
    </xf>
    <xf numFmtId="0" fontId="220" fillId="0" borderId="0"/>
    <xf numFmtId="0" fontId="228" fillId="0" borderId="0"/>
    <xf numFmtId="0" fontId="59" fillId="0" borderId="0"/>
    <xf numFmtId="0" fontId="228" fillId="0" borderId="0"/>
    <xf numFmtId="0" fontId="220" fillId="0" borderId="0"/>
    <xf numFmtId="0" fontId="220" fillId="0" borderId="0"/>
    <xf numFmtId="0" fontId="219" fillId="0" borderId="0">
      <alignment vertical="center"/>
    </xf>
    <xf numFmtId="0" fontId="230" fillId="0" borderId="0"/>
    <xf numFmtId="9" fontId="8" fillId="0" borderId="0" applyFont="0" applyFill="0" applyBorder="0" applyAlignment="0" applyProtection="0"/>
    <xf numFmtId="0" fontId="8" fillId="0" borderId="0"/>
    <xf numFmtId="192" fontId="8" fillId="0" borderId="0" applyFont="0" applyFill="0" applyBorder="0" applyAlignment="0" applyProtection="0"/>
    <xf numFmtId="0" fontId="8" fillId="0" borderId="0"/>
    <xf numFmtId="0" fontId="231" fillId="0" borderId="0"/>
    <xf numFmtId="0" fontId="124" fillId="31" borderId="0" applyNumberFormat="0" applyBorder="0" applyAlignment="0" applyProtection="0"/>
    <xf numFmtId="0" fontId="124" fillId="32" borderId="0" applyNumberFormat="0" applyBorder="0" applyAlignment="0" applyProtection="0"/>
    <xf numFmtId="0" fontId="124" fillId="33" borderId="0" applyNumberFormat="0" applyBorder="0" applyAlignment="0" applyProtection="0"/>
    <xf numFmtId="0" fontId="124" fillId="34" borderId="0" applyNumberFormat="0" applyBorder="0" applyAlignment="0" applyProtection="0"/>
    <xf numFmtId="0" fontId="124" fillId="35" borderId="0" applyNumberFormat="0" applyBorder="0" applyAlignment="0" applyProtection="0"/>
    <xf numFmtId="0" fontId="124" fillId="36" borderId="0" applyNumberFormat="0" applyBorder="0" applyAlignment="0" applyProtection="0"/>
    <xf numFmtId="0" fontId="124" fillId="37" borderId="0" applyNumberFormat="0" applyBorder="0" applyAlignment="0" applyProtection="0"/>
    <xf numFmtId="0" fontId="124" fillId="38" borderId="0" applyNumberFormat="0" applyBorder="0" applyAlignment="0" applyProtection="0"/>
    <xf numFmtId="0" fontId="124" fillId="39" borderId="0" applyNumberFormat="0" applyBorder="0" applyAlignment="0" applyProtection="0"/>
    <xf numFmtId="0" fontId="124" fillId="34" borderId="0" applyNumberFormat="0" applyBorder="0" applyAlignment="0" applyProtection="0"/>
    <xf numFmtId="0" fontId="124" fillId="37" borderId="0" applyNumberFormat="0" applyBorder="0" applyAlignment="0" applyProtection="0"/>
    <xf numFmtId="0" fontId="124" fillId="40" borderId="0" applyNumberFormat="0" applyBorder="0" applyAlignment="0" applyProtection="0"/>
    <xf numFmtId="0" fontId="125" fillId="41" borderId="0" applyNumberFormat="0" applyBorder="0" applyAlignment="0" applyProtection="0"/>
    <xf numFmtId="0" fontId="125" fillId="38" borderId="0" applyNumberFormat="0" applyBorder="0" applyAlignment="0" applyProtection="0"/>
    <xf numFmtId="0" fontId="125" fillId="39" borderId="0" applyNumberFormat="0" applyBorder="0" applyAlignment="0" applyProtection="0"/>
    <xf numFmtId="0" fontId="125" fillId="42" borderId="0" applyNumberFormat="0" applyBorder="0" applyAlignment="0" applyProtection="0"/>
    <xf numFmtId="0" fontId="125" fillId="43" borderId="0" applyNumberFormat="0" applyBorder="0" applyAlignment="0" applyProtection="0"/>
    <xf numFmtId="0" fontId="125" fillId="44" borderId="0" applyNumberFormat="0" applyBorder="0" applyAlignment="0" applyProtection="0"/>
    <xf numFmtId="192" fontId="228" fillId="0" borderId="0" applyFont="0" applyFill="0" applyBorder="0" applyAlignment="0" applyProtection="0"/>
    <xf numFmtId="192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43" fillId="0" borderId="0" applyFont="0" applyFill="0" applyBorder="0" applyAlignment="0" applyProtection="0"/>
    <xf numFmtId="229" fontId="2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214" fontId="147" fillId="0" borderId="0"/>
    <xf numFmtId="202" fontId="233" fillId="0" borderId="0"/>
    <xf numFmtId="215" fontId="23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16" fontId="23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5" fillId="0" borderId="0"/>
    <xf numFmtId="0" fontId="234" fillId="0" borderId="0"/>
    <xf numFmtId="0" fontId="8" fillId="0" borderId="0"/>
    <xf numFmtId="0" fontId="59" fillId="0" borderId="0"/>
    <xf numFmtId="0" fontId="2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59" fillId="0" borderId="0"/>
    <xf numFmtId="0" fontId="59" fillId="0" borderId="0"/>
    <xf numFmtId="0" fontId="8" fillId="0" borderId="0"/>
    <xf numFmtId="0" fontId="5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22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127" fillId="49" borderId="72" applyNumberFormat="0" applyAlignment="0" applyProtection="0"/>
    <xf numFmtId="0" fontId="14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28" fillId="50" borderId="73" applyNumberFormat="0" applyAlignment="0" applyProtection="0"/>
    <xf numFmtId="0" fontId="136" fillId="0" borderId="78" applyNumberFormat="0" applyFill="0" applyAlignment="0" applyProtection="0"/>
    <xf numFmtId="0" fontId="131" fillId="33" borderId="0" applyNumberFormat="0" applyBorder="0" applyAlignment="0" applyProtection="0"/>
    <xf numFmtId="0" fontId="135" fillId="36" borderId="72" applyNumberFormat="0" applyAlignment="0" applyProtection="0"/>
    <xf numFmtId="0" fontId="137" fillId="51" borderId="0" applyNumberFormat="0" applyBorder="0" applyAlignment="0" applyProtection="0"/>
    <xf numFmtId="0" fontId="140" fillId="0" borderId="82" applyNumberFormat="0" applyFill="0" applyAlignment="0" applyProtection="0"/>
    <xf numFmtId="0" fontId="126" fillId="32" borderId="0" applyNumberFormat="0" applyBorder="0" applyAlignment="0" applyProtection="0"/>
    <xf numFmtId="0" fontId="125" fillId="45" borderId="0" applyNumberFormat="0" applyBorder="0" applyAlignment="0" applyProtection="0"/>
    <xf numFmtId="0" fontId="125" fillId="46" borderId="0" applyNumberFormat="0" applyBorder="0" applyAlignment="0" applyProtection="0"/>
    <xf numFmtId="0" fontId="125" fillId="47" borderId="0" applyNumberFormat="0" applyBorder="0" applyAlignment="0" applyProtection="0"/>
    <xf numFmtId="0" fontId="125" fillId="42" borderId="0" applyNumberFormat="0" applyBorder="0" applyAlignment="0" applyProtection="0"/>
    <xf numFmtId="0" fontId="125" fillId="43" borderId="0" applyNumberFormat="0" applyBorder="0" applyAlignment="0" applyProtection="0"/>
    <xf numFmtId="0" fontId="125" fillId="48" borderId="0" applyNumberFormat="0" applyBorder="0" applyAlignment="0" applyProtection="0"/>
    <xf numFmtId="0" fontId="138" fillId="49" borderId="80" applyNumberFormat="0" applyAlignment="0" applyProtection="0"/>
    <xf numFmtId="0" fontId="132" fillId="0" borderId="75" applyNumberFormat="0" applyFill="0" applyAlignment="0" applyProtection="0"/>
    <xf numFmtId="0" fontId="133" fillId="0" borderId="76" applyNumberFormat="0" applyFill="0" applyAlignment="0" applyProtection="0"/>
    <xf numFmtId="0" fontId="134" fillId="0" borderId="77" applyNumberFormat="0" applyFill="0" applyAlignment="0" applyProtection="0"/>
    <xf numFmtId="0" fontId="13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30" fillId="0" borderId="0" applyFont="0" applyFill="0" applyBorder="0" applyAlignment="0" applyProtection="0"/>
    <xf numFmtId="0" fontId="63" fillId="0" borderId="0"/>
    <xf numFmtId="0" fontId="230" fillId="0" borderId="0"/>
    <xf numFmtId="0" fontId="228" fillId="0" borderId="0"/>
    <xf numFmtId="9" fontId="2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6" fillId="0" borderId="0"/>
    <xf numFmtId="0" fontId="233" fillId="0" borderId="0"/>
    <xf numFmtId="9" fontId="43" fillId="0" borderId="0"/>
    <xf numFmtId="192" fontId="2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9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218" fillId="0" borderId="0" applyFont="0" applyFill="0" applyBorder="0" applyAlignment="0" applyProtection="0"/>
    <xf numFmtId="192" fontId="21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4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192" fontId="218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218" fillId="0" borderId="0" applyFont="0" applyFill="0" applyBorder="0" applyAlignment="0" applyProtection="0"/>
    <xf numFmtId="192" fontId="237" fillId="0" borderId="0" applyFont="0" applyFill="0" applyBorder="0" applyAlignment="0" applyProtection="0"/>
    <xf numFmtId="192" fontId="218" fillId="0" borderId="0" applyFont="0" applyFill="0" applyBorder="0" applyAlignment="0" applyProtection="0"/>
    <xf numFmtId="192" fontId="35" fillId="0" borderId="0" applyFont="0" applyFill="0" applyBorder="0" applyAlignment="0" applyProtection="0"/>
    <xf numFmtId="220" fontId="22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34" fillId="0" borderId="0"/>
    <xf numFmtId="0" fontId="235" fillId="0" borderId="0"/>
    <xf numFmtId="0" fontId="63" fillId="0" borderId="0"/>
    <xf numFmtId="0" fontId="233" fillId="0" borderId="0"/>
    <xf numFmtId="0" fontId="1" fillId="0" borderId="0"/>
    <xf numFmtId="0" fontId="218" fillId="0" borderId="0"/>
    <xf numFmtId="207" fontId="232" fillId="0" borderId="0"/>
    <xf numFmtId="207" fontId="232" fillId="0" borderId="0"/>
    <xf numFmtId="0" fontId="35" fillId="0" borderId="0"/>
    <xf numFmtId="0" fontId="59" fillId="0" borderId="0"/>
    <xf numFmtId="0" fontId="218" fillId="0" borderId="0"/>
    <xf numFmtId="0" fontId="35" fillId="0" borderId="0"/>
    <xf numFmtId="0" fontId="35" fillId="0" borderId="0"/>
    <xf numFmtId="0" fontId="35" fillId="0" borderId="0"/>
    <xf numFmtId="0" fontId="234" fillId="0" borderId="0"/>
    <xf numFmtId="0" fontId="35" fillId="0" borderId="0"/>
    <xf numFmtId="0" fontId="35" fillId="0" borderId="0"/>
    <xf numFmtId="221" fontId="169" fillId="0" borderId="0"/>
    <xf numFmtId="0" fontId="35" fillId="0" borderId="0"/>
    <xf numFmtId="192" fontId="43" fillId="0" borderId="0" applyFont="0" applyFill="0" applyBorder="0" applyAlignment="0" applyProtection="0"/>
    <xf numFmtId="9" fontId="169" fillId="0" borderId="0" applyFont="0" applyFill="0" applyBorder="0" applyAlignment="0" applyProtection="0"/>
    <xf numFmtId="9" fontId="233" fillId="0" borderId="0" applyFont="0" applyFill="0" applyBorder="0" applyAlignment="0" applyProtection="0"/>
    <xf numFmtId="9" fontId="220" fillId="0" borderId="0" applyFont="0" applyFill="0" applyBorder="0" applyAlignment="0" applyProtection="0"/>
    <xf numFmtId="9" fontId="230" fillId="0" borderId="0" applyFont="0" applyFill="0" applyBorder="0" applyAlignment="0" applyProtection="0"/>
    <xf numFmtId="9" fontId="218" fillId="0" borderId="0" applyFont="0" applyFill="0" applyBorder="0" applyAlignment="0" applyProtection="0"/>
    <xf numFmtId="9" fontId="218" fillId="0" borderId="0" applyFont="0" applyFill="0" applyBorder="0" applyAlignment="0" applyProtection="0"/>
    <xf numFmtId="9" fontId="218" fillId="0" borderId="0" applyFont="0" applyFill="0" applyBorder="0" applyAlignment="0" applyProtection="0"/>
    <xf numFmtId="192" fontId="236" fillId="0" borderId="0" applyFont="0" applyFill="0" applyBorder="0" applyAlignment="0" applyProtection="0"/>
    <xf numFmtId="0" fontId="8" fillId="0" borderId="0"/>
    <xf numFmtId="0" fontId="1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192" fontId="1" fillId="0" borderId="0" applyFont="0" applyFill="0" applyBorder="0" applyAlignment="0" applyProtection="0"/>
    <xf numFmtId="226" fontId="157" fillId="0" borderId="0" applyFont="0" applyFill="0" applyBorder="0" applyAlignment="0" applyProtection="0"/>
    <xf numFmtId="230" fontId="157" fillId="0" borderId="0" applyFont="0" applyFill="0" applyBorder="0" applyAlignment="0" applyProtection="0"/>
    <xf numFmtId="231" fontId="157" fillId="0" borderId="0" applyFont="0" applyFill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1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2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192" fontId="8" fillId="0" borderId="0" applyFont="0" applyFill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3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5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6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8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9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4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37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69" fillId="40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41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8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39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4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5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6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7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2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3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0" fontId="199" fillId="48" borderId="0" applyNumberFormat="0" applyBorder="0" applyAlignment="0" applyProtection="0"/>
    <xf numFmtId="232" fontId="238" fillId="57" borderId="0" applyNumberFormat="0" applyFill="0" applyBorder="0" applyAlignment="0" applyProtection="0">
      <protection locked="0"/>
    </xf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0" fillId="32" borderId="0" applyNumberFormat="0" applyBorder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1" fillId="49" borderId="72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0" fontId="202" fillId="50" borderId="73" applyNumberFormat="0" applyAlignment="0" applyProtection="0"/>
    <xf numFmtId="192" fontId="2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24" fillId="0" borderId="0" applyFont="0" applyFill="0" applyBorder="0" applyAlignment="0" applyProtection="0"/>
    <xf numFmtId="192" fontId="124" fillId="0" borderId="0" applyFont="0" applyFill="0" applyBorder="0" applyAlignment="0" applyProtection="0"/>
    <xf numFmtId="0" fontId="151" fillId="0" borderId="0"/>
    <xf numFmtId="0" fontId="151" fillId="0" borderId="0"/>
    <xf numFmtId="192" fontId="35" fillId="0" borderId="0" applyFont="0" applyFill="0" applyBorder="0" applyAlignment="0" applyProtection="0"/>
    <xf numFmtId="233" fontId="151" fillId="0" borderId="0"/>
    <xf numFmtId="192" fontId="1" fillId="0" borderId="0" applyFont="0" applyFill="0" applyBorder="0" applyAlignment="0" applyProtection="0"/>
    <xf numFmtId="192" fontId="239" fillId="0" borderId="0" applyFont="0" applyFill="0" applyBorder="0" applyAlignment="0" applyProtection="0"/>
    <xf numFmtId="234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214" fontId="147" fillId="0" borderId="0"/>
    <xf numFmtId="188" fontId="240" fillId="0" borderId="51" applyBorder="0"/>
    <xf numFmtId="214" fontId="241" fillId="0" borderId="0"/>
    <xf numFmtId="201" fontId="157" fillId="0" borderId="0" applyFill="0" applyBorder="0" applyAlignment="0" applyProtection="0">
      <alignment horizontal="right"/>
    </xf>
    <xf numFmtId="201" fontId="157" fillId="0" borderId="0" applyFill="0" applyBorder="0" applyAlignment="0">
      <alignment horizontal="right"/>
    </xf>
    <xf numFmtId="227" fontId="157" fillId="0" borderId="0" applyFill="0" applyBorder="0" applyAlignment="0">
      <alignment horizontal="right"/>
    </xf>
    <xf numFmtId="235" fontId="242" fillId="0" borderId="0" applyFont="0" applyFill="0" applyBorder="0" applyAlignment="0" applyProtection="0"/>
    <xf numFmtId="0" fontId="151" fillId="0" borderId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07" fillId="33" borderId="0" applyNumberFormat="0" applyBorder="0" applyAlignment="0" applyProtection="0"/>
    <xf numFmtId="0" fontId="243" fillId="57" borderId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0" fillId="0" borderId="75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1" fillId="0" borderId="76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77" applyNumberFormat="0" applyFill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29" fillId="0" borderId="0" applyNumberFormat="0" applyFill="0" applyBorder="0" applyAlignment="0" applyProtection="0">
      <alignment vertical="top"/>
      <protection locked="0"/>
    </xf>
    <xf numFmtId="0" fontId="229" fillId="0" borderId="0" applyNumberFormat="0" applyFill="0" applyBorder="0" applyAlignment="0" applyProtection="0">
      <alignment vertical="top"/>
      <protection locked="0"/>
    </xf>
    <xf numFmtId="190" fontId="244" fillId="0" borderId="0" applyNumberFormat="0" applyFill="0" applyBorder="0" applyAlignment="0" applyProtection="0">
      <alignment vertical="top"/>
      <protection locked="0"/>
    </xf>
    <xf numFmtId="236" fontId="244" fillId="0" borderId="0" applyNumberFormat="0" applyFill="0" applyBorder="0" applyAlignment="0" applyProtection="0">
      <alignment vertical="top"/>
      <protection locked="0"/>
    </xf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0" fontId="214" fillId="36" borderId="72" applyNumberFormat="0" applyAlignment="0" applyProtection="0"/>
    <xf numFmtId="237" fontId="245" fillId="0" borderId="83" applyBorder="0">
      <protection locked="0"/>
    </xf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0" fontId="215" fillId="0" borderId="78" applyNumberFormat="0" applyFill="0" applyAlignment="0" applyProtection="0"/>
    <xf numFmtId="238" fontId="157" fillId="0" borderId="0" applyFill="0" applyBorder="0" applyAlignment="0">
      <alignment horizontal="right"/>
    </xf>
    <xf numFmtId="0" fontId="246" fillId="0" borderId="0">
      <alignment horizontal="right"/>
    </xf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17" fillId="51" borderId="0" applyNumberFormat="0" applyBorder="0" applyAlignment="0" applyProtection="0"/>
    <xf numFmtId="0" fontId="245" fillId="0" borderId="97" applyNumberFormat="0" applyAlignment="0"/>
    <xf numFmtId="37" fontId="240" fillId="0" borderId="0"/>
    <xf numFmtId="38" fontId="247" fillId="0" borderId="0"/>
    <xf numFmtId="0" fontId="8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35" fillId="0" borderId="0"/>
    <xf numFmtId="0" fontId="35" fillId="0" borderId="0"/>
    <xf numFmtId="0" fontId="35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21" fontId="35" fillId="0" borderId="0"/>
    <xf numFmtId="221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22" fontId="8" fillId="0" borderId="0"/>
    <xf numFmtId="0" fontId="35" fillId="0" borderId="0"/>
    <xf numFmtId="0" fontId="8" fillId="0" borderId="0"/>
    <xf numFmtId="0" fontId="8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223" fontId="227" fillId="0" borderId="0"/>
    <xf numFmtId="223" fontId="227" fillId="0" borderId="0"/>
    <xf numFmtId="0" fontId="153" fillId="0" borderId="0"/>
    <xf numFmtId="0" fontId="153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223" fontId="227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59" fillId="0" borderId="0"/>
    <xf numFmtId="223" fontId="220" fillId="0" borderId="0"/>
    <xf numFmtId="0" fontId="239" fillId="0" borderId="0"/>
    <xf numFmtId="239" fontId="232" fillId="0" borderId="0"/>
    <xf numFmtId="0" fontId="8" fillId="0" borderId="0"/>
    <xf numFmtId="0" fontId="8" fillId="0" borderId="0"/>
    <xf numFmtId="221" fontId="220" fillId="0" borderId="0"/>
    <xf numFmtId="221" fontId="220" fillId="0" borderId="0"/>
    <xf numFmtId="0" fontId="230" fillId="0" borderId="0"/>
    <xf numFmtId="0" fontId="230" fillId="0" borderId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8" fillId="52" borderId="79" applyNumberFormat="0" applyFon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21" fillId="49" borderId="80" applyNumberFormat="0" applyAlignment="0" applyProtection="0"/>
    <xf numFmtId="0" fontId="248" fillId="0" borderId="0"/>
    <xf numFmtId="9" fontId="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240" fontId="157" fillId="0" borderId="0" applyFill="0" applyBorder="0" applyAlignment="0">
      <alignment horizontal="right"/>
    </xf>
    <xf numFmtId="38" fontId="98" fillId="0" borderId="0" applyFill="0" applyBorder="0" applyAlignment="0" applyProtection="0">
      <alignment horizontal="right"/>
    </xf>
    <xf numFmtId="241" fontId="157" fillId="0" borderId="96" applyFill="0" applyAlignment="0">
      <alignment horizontal="right"/>
    </xf>
    <xf numFmtId="242" fontId="157" fillId="0" borderId="0" applyNumberFormat="0" applyFill="0" applyBorder="0" applyAlignment="0">
      <alignment horizontal="right"/>
    </xf>
    <xf numFmtId="214" fontId="157" fillId="109" borderId="0" applyFont="0" applyBorder="0" applyAlignment="0">
      <alignment horizontal="right"/>
    </xf>
    <xf numFmtId="0" fontId="249" fillId="0" borderId="0" applyFill="0" applyBorder="0">
      <alignment horizontal="right"/>
    </xf>
    <xf numFmtId="243" fontId="157" fillId="0" borderId="0" applyFont="0" applyFill="0" applyBorder="0" applyAlignment="0" applyProtection="0"/>
    <xf numFmtId="4" fontId="144" fillId="51" borderId="81" applyNumberFormat="0" applyProtection="0">
      <alignment vertical="center"/>
    </xf>
    <xf numFmtId="4" fontId="144" fillId="53" borderId="81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4" fillId="54" borderId="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1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4" fontId="145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3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74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57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4" fontId="145" fillId="55" borderId="81" applyNumberFormat="0" applyProtection="0">
      <alignment horizontal="left" vertical="center" indent="1"/>
    </xf>
    <xf numFmtId="4" fontId="145" fillId="55" borderId="81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8" fillId="60" borderId="80" applyNumberFormat="0" applyProtection="0">
      <alignment horizontal="left" vertical="center" indent="1"/>
    </xf>
    <xf numFmtId="0" fontId="145" fillId="54" borderId="81" applyNumberFormat="0" applyProtection="0">
      <alignment horizontal="left" vertical="top" indent="1"/>
    </xf>
    <xf numFmtId="4" fontId="123" fillId="56" borderId="81" applyNumberFormat="0" applyProtection="0">
      <alignment horizontal="right" vertical="center"/>
    </xf>
    <xf numFmtId="226" fontId="147" fillId="0" borderId="0">
      <protection locked="0"/>
    </xf>
    <xf numFmtId="3" fontId="8" fillId="57" borderId="98" applyFont="0" applyFill="0" applyBorder="0" applyAlignment="0" applyProtection="0"/>
    <xf numFmtId="4" fontId="8" fillId="57" borderId="98" applyFont="0" applyFill="0" applyBorder="0" applyAlignment="0" applyProtection="0"/>
    <xf numFmtId="244" fontId="8" fillId="57" borderId="98" applyFont="0" applyFill="0" applyBorder="0" applyAlignment="0" applyProtection="0"/>
    <xf numFmtId="38" fontId="8" fillId="57" borderId="99" applyFont="0" applyFill="0" applyBorder="0" applyAlignment="0" applyProtection="0"/>
    <xf numFmtId="10" fontId="8" fillId="57" borderId="98" applyFont="0" applyFill="0" applyBorder="0" applyAlignment="0" applyProtection="0"/>
    <xf numFmtId="9" fontId="8" fillId="57" borderId="98" applyFont="0" applyFill="0" applyBorder="0" applyAlignment="0" applyProtection="0"/>
    <xf numFmtId="2" fontId="8" fillId="57" borderId="98" applyFont="0" applyFill="0" applyBorder="0" applyAlignment="0" applyProtection="0"/>
    <xf numFmtId="214" fontId="250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24" fillId="0" borderId="82" applyNumberFormat="0" applyFill="0" applyAlignment="0" applyProtection="0"/>
    <xf numFmtId="0" fontId="251" fillId="0" borderId="55" applyNumberFormat="0" applyFill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52" fillId="0" borderId="0"/>
    <xf numFmtId="203" fontId="8" fillId="0" borderId="0" applyFont="0" applyFill="0" applyBorder="0" applyAlignment="0" applyProtection="0"/>
    <xf numFmtId="225" fontId="8" fillId="0" borderId="0" applyFont="0" applyFill="0" applyBorder="0" applyAlignment="0" applyProtection="0"/>
    <xf numFmtId="225" fontId="8" fillId="0" borderId="0" applyFont="0" applyFill="0" applyBorder="0" applyAlignment="0" applyProtection="0"/>
    <xf numFmtId="225" fontId="8" fillId="0" borderId="0" applyFont="0" applyFill="0" applyBorder="0" applyAlignment="0" applyProtection="0"/>
    <xf numFmtId="225" fontId="8" fillId="0" borderId="0" applyFont="0" applyFill="0" applyBorder="0" applyAlignment="0" applyProtection="0"/>
    <xf numFmtId="225" fontId="8" fillId="0" borderId="0" applyFont="0" applyFill="0" applyBorder="0" applyAlignment="0" applyProtection="0"/>
    <xf numFmtId="225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20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218" fillId="0" borderId="0"/>
    <xf numFmtId="0" fontId="35" fillId="0" borderId="0"/>
    <xf numFmtId="192" fontId="59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35" fillId="0" borderId="0"/>
    <xf numFmtId="0" fontId="59" fillId="0" borderId="0"/>
    <xf numFmtId="192" fontId="35" fillId="0" borderId="0" applyFont="0" applyFill="0" applyBorder="0" applyAlignment="0" applyProtection="0"/>
    <xf numFmtId="0" fontId="59" fillId="0" borderId="0"/>
    <xf numFmtId="0" fontId="35" fillId="0" borderId="0"/>
    <xf numFmtId="0" fontId="59" fillId="0" borderId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0" fontId="2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8" fillId="0" borderId="0"/>
    <xf numFmtId="0" fontId="8" fillId="0" borderId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9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88" fontId="2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87" fontId="227" fillId="0" borderId="0"/>
    <xf numFmtId="0" fontId="35" fillId="0" borderId="0"/>
    <xf numFmtId="188" fontId="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87" fontId="227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8" fillId="0" borderId="0" applyFont="0" applyFill="0" applyBorder="0" applyAlignment="0" applyProtection="0"/>
    <xf numFmtId="192" fontId="124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1" fillId="0" borderId="0" applyFont="0" applyFill="0" applyBorder="0" applyAlignment="0" applyProtection="0"/>
    <xf numFmtId="0" fontId="8" fillId="0" borderId="0"/>
    <xf numFmtId="192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8" fillId="0" borderId="0"/>
    <xf numFmtId="192" fontId="35" fillId="0" borderId="0" applyFont="0" applyFill="0" applyBorder="0" applyAlignment="0" applyProtection="0"/>
    <xf numFmtId="0" fontId="35" fillId="0" borderId="0"/>
    <xf numFmtId="0" fontId="8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87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8" fillId="0" borderId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43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0" fontId="8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8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8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22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0" fontId="35" fillId="0" borderId="0"/>
    <xf numFmtId="192" fontId="8" fillId="0" borderId="0" applyFont="0" applyFill="0" applyBorder="0" applyAlignment="0" applyProtection="0"/>
    <xf numFmtId="0" fontId="8" fillId="0" borderId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5" fillId="0" borderId="0"/>
    <xf numFmtId="0" fontId="1" fillId="0" borderId="0"/>
    <xf numFmtId="192" fontId="151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51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1" fillId="0" borderId="0"/>
    <xf numFmtId="0" fontId="35" fillId="0" borderId="0"/>
    <xf numFmtId="0" fontId="1" fillId="0" borderId="0"/>
    <xf numFmtId="0" fontId="1" fillId="0" borderId="0"/>
    <xf numFmtId="190" fontId="8" fillId="0" borderId="0" applyFont="0" applyFill="0" applyBorder="0" applyAlignment="0" applyProtection="0"/>
    <xf numFmtId="190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51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24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4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24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53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203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53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24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5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3" fontId="227" fillId="0" borderId="0"/>
    <xf numFmtId="193" fontId="227" fillId="0" borderId="0"/>
    <xf numFmtId="0" fontId="1" fillId="0" borderId="0"/>
    <xf numFmtId="0" fontId="1" fillId="0" borderId="0"/>
    <xf numFmtId="192" fontId="2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228" fillId="0" borderId="0" applyFont="0" applyFill="0" applyBorder="0" applyAlignment="0" applyProtection="0"/>
    <xf numFmtId="192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43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230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218" fillId="0" borderId="0" applyFont="0" applyFill="0" applyBorder="0" applyAlignment="0" applyProtection="0"/>
    <xf numFmtId="192" fontId="21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4" fontId="43" fillId="0" borderId="0" applyFont="0" applyFill="0" applyBorder="0" applyAlignment="0" applyProtection="0"/>
    <xf numFmtId="192" fontId="218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218" fillId="0" borderId="0" applyFont="0" applyFill="0" applyBorder="0" applyAlignment="0" applyProtection="0"/>
    <xf numFmtId="192" fontId="237" fillId="0" borderId="0" applyFont="0" applyFill="0" applyBorder="0" applyAlignment="0" applyProtection="0"/>
    <xf numFmtId="192" fontId="218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1" fillId="0" borderId="0"/>
    <xf numFmtId="192" fontId="43" fillId="0" borderId="0" applyFont="0" applyFill="0" applyBorder="0" applyAlignment="0" applyProtection="0"/>
    <xf numFmtId="192" fontId="23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24" fillId="0" borderId="0" applyFont="0" applyFill="0" applyBorder="0" applyAlignment="0" applyProtection="0"/>
    <xf numFmtId="192" fontId="124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239" fillId="0" borderId="0" applyFont="0" applyFill="0" applyBorder="0" applyAlignment="0" applyProtection="0"/>
    <xf numFmtId="192" fontId="8" fillId="0" borderId="0" applyFont="0" applyFill="0" applyBorder="0" applyAlignment="0" applyProtection="0"/>
    <xf numFmtId="190" fontId="24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124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169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59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59" fillId="0" borderId="0" applyFont="0" applyFill="0" applyBorder="0" applyAlignment="0" applyProtection="0"/>
    <xf numFmtId="0" fontId="1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6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5" fontId="227" fillId="0" borderId="0"/>
    <xf numFmtId="5" fontId="227" fillId="0" borderId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28" fillId="0" borderId="0" applyFont="0" applyFill="0" applyBorder="0" applyAlignment="0" applyProtection="0"/>
    <xf numFmtId="43" fontId="8" fillId="0" borderId="0" applyFont="0" applyFill="0" applyBorder="0" applyAlignment="0" applyProtection="0"/>
    <xf numFmtId="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6" fontId="43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237" fillId="0" borderId="0" applyFont="0" applyFill="0" applyBorder="0" applyAlignment="0" applyProtection="0"/>
    <xf numFmtId="43" fontId="21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9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244" fillId="0" borderId="0" applyNumberFormat="0" applyFill="0" applyBorder="0" applyAlignment="0" applyProtection="0">
      <alignment vertical="top"/>
      <protection locked="0"/>
    </xf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16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987">
    <xf numFmtId="0" fontId="0" fillId="0" borderId="0" xfId="0"/>
    <xf numFmtId="0" fontId="3" fillId="0" borderId="1" xfId="2" applyFont="1" applyFill="1" applyBorder="1"/>
    <xf numFmtId="0" fontId="4" fillId="0" borderId="1" xfId="2" applyFont="1" applyFill="1" applyBorder="1" applyAlignment="1">
      <alignment horizontal="center"/>
    </xf>
    <xf numFmtId="0" fontId="4" fillId="0" borderId="3" xfId="2" applyFont="1" applyFill="1" applyBorder="1"/>
    <xf numFmtId="197" fontId="6" fillId="0" borderId="5" xfId="2" applyNumberFormat="1" applyFont="1" applyFill="1" applyBorder="1" applyAlignment="1">
      <alignment horizontal="center"/>
    </xf>
    <xf numFmtId="0" fontId="4" fillId="0" borderId="6" xfId="2" applyFont="1" applyBorder="1"/>
    <xf numFmtId="198" fontId="7" fillId="0" borderId="6" xfId="2" applyNumberFormat="1" applyFont="1" applyBorder="1"/>
    <xf numFmtId="198" fontId="9" fillId="2" borderId="10" xfId="3" applyNumberFormat="1" applyFont="1" applyFill="1" applyBorder="1"/>
    <xf numFmtId="198" fontId="9" fillId="2" borderId="8" xfId="3" applyNumberFormat="1" applyFont="1" applyFill="1" applyBorder="1"/>
    <xf numFmtId="198" fontId="9" fillId="2" borderId="9" xfId="3" applyNumberFormat="1" applyFont="1" applyFill="1" applyBorder="1"/>
    <xf numFmtId="198" fontId="4" fillId="3" borderId="6" xfId="2" applyNumberFormat="1" applyFont="1" applyFill="1" applyBorder="1"/>
    <xf numFmtId="198" fontId="4" fillId="0" borderId="6" xfId="2" applyNumberFormat="1" applyFont="1" applyFill="1" applyBorder="1"/>
    <xf numFmtId="198" fontId="9" fillId="2" borderId="11" xfId="3" applyNumberFormat="1" applyFont="1" applyFill="1" applyBorder="1"/>
    <xf numFmtId="198" fontId="9" fillId="2" borderId="12" xfId="3" applyNumberFormat="1" applyFont="1" applyFill="1" applyBorder="1"/>
    <xf numFmtId="0" fontId="10" fillId="4" borderId="1" xfId="2" applyFont="1" applyFill="1" applyBorder="1"/>
    <xf numFmtId="198" fontId="10" fillId="4" borderId="16" xfId="3" applyNumberFormat="1" applyFont="1" applyFill="1" applyBorder="1"/>
    <xf numFmtId="198" fontId="10" fillId="4" borderId="14" xfId="3" applyNumberFormat="1" applyFont="1" applyFill="1" applyBorder="1"/>
    <xf numFmtId="198" fontId="10" fillId="4" borderId="17" xfId="3" applyNumberFormat="1" applyFont="1" applyFill="1" applyBorder="1"/>
    <xf numFmtId="198" fontId="10" fillId="4" borderId="15" xfId="3" applyNumberFormat="1" applyFont="1" applyFill="1" applyBorder="1"/>
    <xf numFmtId="0" fontId="3" fillId="0" borderId="3" xfId="2" applyFont="1" applyBorder="1"/>
    <xf numFmtId="0" fontId="4" fillId="0" borderId="18" xfId="2" applyFont="1" applyBorder="1"/>
    <xf numFmtId="2" fontId="11" fillId="0" borderId="16" xfId="3" applyNumberFormat="1" applyFont="1" applyFill="1" applyBorder="1"/>
    <xf numFmtId="2" fontId="11" fillId="0" borderId="14" xfId="3" applyNumberFormat="1" applyFont="1" applyFill="1" applyBorder="1"/>
    <xf numFmtId="2" fontId="11" fillId="0" borderId="17" xfId="3" applyNumberFormat="1" applyFont="1" applyFill="1" applyBorder="1"/>
    <xf numFmtId="2" fontId="11" fillId="0" borderId="4" xfId="3" applyNumberFormat="1" applyFont="1" applyFill="1" applyBorder="1"/>
    <xf numFmtId="0" fontId="4" fillId="0" borderId="19" xfId="2" applyFont="1" applyBorder="1"/>
    <xf numFmtId="0" fontId="4" fillId="0" borderId="20" xfId="2" applyFont="1" applyBorder="1"/>
    <xf numFmtId="198" fontId="9" fillId="2" borderId="22" xfId="3" applyNumberFormat="1" applyFont="1" applyFill="1" applyBorder="1"/>
    <xf numFmtId="198" fontId="9" fillId="2" borderId="23" xfId="3" applyNumberFormat="1" applyFont="1" applyFill="1" applyBorder="1"/>
    <xf numFmtId="0" fontId="4" fillId="0" borderId="24" xfId="2" applyFont="1" applyBorder="1"/>
    <xf numFmtId="0" fontId="4" fillId="0" borderId="25" xfId="2" applyFont="1" applyBorder="1"/>
    <xf numFmtId="0" fontId="2" fillId="0" borderId="26" xfId="2" applyBorder="1"/>
    <xf numFmtId="0" fontId="4" fillId="5" borderId="25" xfId="2" applyFont="1" applyFill="1" applyBorder="1"/>
    <xf numFmtId="0" fontId="4" fillId="5" borderId="26" xfId="2" applyFont="1" applyFill="1" applyBorder="1"/>
    <xf numFmtId="198" fontId="9" fillId="0" borderId="10" xfId="3" applyNumberFormat="1" applyFont="1" applyFill="1" applyBorder="1"/>
    <xf numFmtId="198" fontId="9" fillId="0" borderId="31" xfId="3" applyNumberFormat="1" applyFont="1" applyFill="1" applyBorder="1"/>
    <xf numFmtId="0" fontId="4" fillId="5" borderId="32" xfId="2" applyFont="1" applyFill="1" applyBorder="1"/>
    <xf numFmtId="0" fontId="4" fillId="5" borderId="33" xfId="2" applyFont="1" applyFill="1" applyBorder="1"/>
    <xf numFmtId="198" fontId="9" fillId="5" borderId="34" xfId="3" applyNumberFormat="1" applyFont="1" applyFill="1" applyBorder="1"/>
    <xf numFmtId="198" fontId="9" fillId="5" borderId="22" xfId="3" applyNumberFormat="1" applyFont="1" applyFill="1" applyBorder="1"/>
    <xf numFmtId="198" fontId="9" fillId="5" borderId="35" xfId="3" applyNumberFormat="1" applyFont="1" applyFill="1" applyBorder="1"/>
    <xf numFmtId="198" fontId="9" fillId="5" borderId="36" xfId="3" applyNumberFormat="1" applyFont="1" applyFill="1" applyBorder="1"/>
    <xf numFmtId="198" fontId="12" fillId="3" borderId="34" xfId="3" applyNumberFormat="1" applyFont="1" applyFill="1" applyBorder="1" applyAlignment="1">
      <alignment horizontal="right"/>
    </xf>
    <xf numFmtId="198" fontId="13" fillId="0" borderId="9" xfId="3" applyNumberFormat="1" applyFont="1" applyFill="1" applyBorder="1"/>
    <xf numFmtId="0" fontId="4" fillId="5" borderId="19" xfId="2" applyFont="1" applyFill="1" applyBorder="1"/>
    <xf numFmtId="0" fontId="4" fillId="5" borderId="37" xfId="2" applyFont="1" applyFill="1" applyBorder="1"/>
    <xf numFmtId="198" fontId="9" fillId="5" borderId="39" xfId="3" applyNumberFormat="1" applyFont="1" applyFill="1" applyBorder="1"/>
    <xf numFmtId="198" fontId="9" fillId="5" borderId="38" xfId="3" applyNumberFormat="1" applyFont="1" applyFill="1" applyBorder="1"/>
    <xf numFmtId="198" fontId="14" fillId="0" borderId="24" xfId="2" applyNumberFormat="1" applyFont="1" applyFill="1" applyBorder="1"/>
    <xf numFmtId="198" fontId="9" fillId="2" borderId="13" xfId="3" applyNumberFormat="1" applyFont="1" applyFill="1" applyBorder="1"/>
    <xf numFmtId="198" fontId="9" fillId="2" borderId="14" xfId="3" applyNumberFormat="1" applyFont="1" applyFill="1" applyBorder="1"/>
    <xf numFmtId="198" fontId="9" fillId="2" borderId="15" xfId="3" applyNumberFormat="1" applyFont="1" applyFill="1" applyBorder="1"/>
    <xf numFmtId="198" fontId="9" fillId="2" borderId="7" xfId="3" applyNumberFormat="1" applyFont="1" applyFill="1" applyBorder="1"/>
    <xf numFmtId="0" fontId="10" fillId="6" borderId="47" xfId="2" applyFont="1" applyFill="1" applyBorder="1"/>
    <xf numFmtId="198" fontId="10" fillId="6" borderId="46" xfId="2" applyNumberFormat="1" applyFont="1" applyFill="1" applyBorder="1"/>
    <xf numFmtId="198" fontId="10" fillId="6" borderId="2" xfId="2" applyNumberFormat="1" applyFont="1" applyFill="1" applyBorder="1"/>
    <xf numFmtId="198" fontId="10" fillId="6" borderId="44" xfId="2" applyNumberFormat="1" applyFont="1" applyFill="1" applyBorder="1"/>
    <xf numFmtId="0" fontId="3" fillId="0" borderId="25" xfId="2" applyFont="1" applyBorder="1"/>
    <xf numFmtId="0" fontId="4" fillId="0" borderId="3" xfId="2" applyFont="1" applyBorder="1"/>
    <xf numFmtId="197" fontId="9" fillId="0" borderId="1" xfId="3" applyNumberFormat="1" applyFont="1" applyBorder="1" applyAlignment="1">
      <alignment horizontal="center"/>
    </xf>
    <xf numFmtId="197" fontId="9" fillId="0" borderId="48" xfId="3" applyNumberFormat="1" applyFont="1" applyBorder="1" applyAlignment="1">
      <alignment horizontal="center"/>
    </xf>
    <xf numFmtId="198" fontId="7" fillId="0" borderId="20" xfId="2" applyNumberFormat="1" applyFont="1" applyBorder="1"/>
    <xf numFmtId="198" fontId="9" fillId="2" borderId="21" xfId="3" applyNumberFormat="1" applyFont="1" applyFill="1" applyBorder="1"/>
    <xf numFmtId="198" fontId="7" fillId="0" borderId="24" xfId="2" applyNumberFormat="1" applyFont="1" applyBorder="1"/>
    <xf numFmtId="0" fontId="4" fillId="0" borderId="40" xfId="2" applyFont="1" applyBorder="1"/>
    <xf numFmtId="198" fontId="7" fillId="0" borderId="49" xfId="2" applyNumberFormat="1" applyFont="1" applyBorder="1"/>
    <xf numFmtId="198" fontId="9" fillId="2" borderId="41" xfId="3" applyNumberFormat="1" applyFont="1" applyFill="1" applyBorder="1"/>
    <xf numFmtId="198" fontId="9" fillId="2" borderId="42" xfId="3" applyNumberFormat="1" applyFont="1" applyFill="1" applyBorder="1"/>
    <xf numFmtId="0" fontId="10" fillId="7" borderId="1" xfId="2" applyFont="1" applyFill="1" applyBorder="1"/>
    <xf numFmtId="0" fontId="12" fillId="0" borderId="1" xfId="2" applyFont="1" applyBorder="1"/>
    <xf numFmtId="0" fontId="16" fillId="8" borderId="0" xfId="2" quotePrefix="1" applyFont="1" applyFill="1" applyBorder="1" applyAlignment="1">
      <alignment horizontal="left"/>
    </xf>
    <xf numFmtId="0" fontId="4" fillId="8" borderId="0" xfId="2" applyFont="1" applyFill="1" applyBorder="1"/>
    <xf numFmtId="0" fontId="17" fillId="8" borderId="0" xfId="2" quotePrefix="1" applyFont="1" applyFill="1" applyBorder="1" applyAlignment="1">
      <alignment horizontal="left"/>
    </xf>
    <xf numFmtId="0" fontId="20" fillId="8" borderId="0" xfId="2" quotePrefix="1" applyFont="1" applyFill="1" applyBorder="1"/>
    <xf numFmtId="0" fontId="20" fillId="8" borderId="0" xfId="2" applyFont="1" applyFill="1" applyBorder="1"/>
    <xf numFmtId="0" fontId="18" fillId="0" borderId="6" xfId="2" quotePrefix="1" applyFont="1" applyFill="1" applyBorder="1" applyAlignment="1">
      <alignment horizontal="left" vertical="center" wrapText="1"/>
    </xf>
    <xf numFmtId="0" fontId="16" fillId="8" borderId="0" xfId="2" quotePrefix="1" applyFont="1" applyFill="1" applyBorder="1" applyAlignment="1">
      <alignment horizontal="left" vertical="top" wrapText="1"/>
    </xf>
    <xf numFmtId="197" fontId="6" fillId="0" borderId="28" xfId="2" applyNumberFormat="1" applyFont="1" applyFill="1" applyBorder="1" applyAlignment="1">
      <alignment horizontal="center"/>
    </xf>
    <xf numFmtId="197" fontId="6" fillId="0" borderId="29" xfId="2" applyNumberFormat="1" applyFont="1" applyFill="1" applyBorder="1" applyAlignment="1">
      <alignment horizontal="center"/>
    </xf>
    <xf numFmtId="1" fontId="5" fillId="9" borderId="47" xfId="2" applyNumberFormat="1" applyFont="1" applyFill="1" applyBorder="1" applyAlignment="1">
      <alignment horizontal="center" vertical="center"/>
    </xf>
    <xf numFmtId="199" fontId="9" fillId="0" borderId="22" xfId="3" applyNumberFormat="1" applyFont="1" applyFill="1" applyBorder="1"/>
    <xf numFmtId="199" fontId="9" fillId="0" borderId="21" xfId="3" applyNumberFormat="1" applyFont="1" applyFill="1" applyBorder="1"/>
    <xf numFmtId="198" fontId="9" fillId="0" borderId="22" xfId="3" applyNumberFormat="1" applyFont="1" applyFill="1" applyBorder="1"/>
    <xf numFmtId="198" fontId="9" fillId="0" borderId="23" xfId="3" applyNumberFormat="1" applyFont="1" applyFill="1" applyBorder="1"/>
    <xf numFmtId="199" fontId="9" fillId="0" borderId="8" xfId="3" applyNumberFormat="1" applyFont="1" applyFill="1" applyBorder="1"/>
    <xf numFmtId="199" fontId="9" fillId="0" borderId="7" xfId="3" applyNumberFormat="1" applyFont="1" applyFill="1" applyBorder="1"/>
    <xf numFmtId="198" fontId="9" fillId="0" borderId="8" xfId="3" applyNumberFormat="1" applyFont="1" applyFill="1" applyBorder="1"/>
    <xf numFmtId="198" fontId="9" fillId="0" borderId="9" xfId="3" applyNumberFormat="1" applyFont="1" applyFill="1" applyBorder="1"/>
    <xf numFmtId="198" fontId="9" fillId="0" borderId="29" xfId="3" applyNumberFormat="1" applyFont="1" applyFill="1" applyBorder="1" applyAlignment="1"/>
    <xf numFmtId="198" fontId="9" fillId="0" borderId="27" xfId="3" applyNumberFormat="1" applyFont="1" applyFill="1" applyBorder="1" applyAlignment="1"/>
    <xf numFmtId="198" fontId="9" fillId="0" borderId="29" xfId="3" applyNumberFormat="1" applyFont="1" applyFill="1" applyBorder="1"/>
    <xf numFmtId="198" fontId="9" fillId="0" borderId="5" xfId="3" applyNumberFormat="1" applyFont="1" applyFill="1" applyBorder="1"/>
    <xf numFmtId="198" fontId="9" fillId="0" borderId="28" xfId="3" applyNumberFormat="1" applyFont="1" applyFill="1" applyBorder="1"/>
    <xf numFmtId="198" fontId="9" fillId="0" borderId="30" xfId="3" applyNumberFormat="1" applyFont="1" applyFill="1" applyBorder="1"/>
    <xf numFmtId="0" fontId="9" fillId="0" borderId="2" xfId="2" applyFont="1" applyFill="1" applyBorder="1"/>
    <xf numFmtId="0" fontId="25" fillId="0" borderId="40" xfId="2" applyFont="1" applyFill="1" applyBorder="1"/>
    <xf numFmtId="198" fontId="9" fillId="0" borderId="44" xfId="2" applyNumberFormat="1" applyFont="1" applyFill="1" applyBorder="1"/>
    <xf numFmtId="198" fontId="9" fillId="0" borderId="43" xfId="2" applyNumberFormat="1" applyFont="1" applyFill="1" applyBorder="1"/>
    <xf numFmtId="198" fontId="9" fillId="0" borderId="45" xfId="2" applyNumberFormat="1" applyFont="1" applyFill="1" applyBorder="1"/>
    <xf numFmtId="198" fontId="9" fillId="0" borderId="46" xfId="2" applyNumberFormat="1" applyFont="1" applyFill="1" applyBorder="1"/>
    <xf numFmtId="0" fontId="26" fillId="0" borderId="3" xfId="2" applyFont="1" applyFill="1" applyBorder="1"/>
    <xf numFmtId="0" fontId="27" fillId="6" borderId="2" xfId="2" applyFont="1" applyFill="1" applyBorder="1"/>
    <xf numFmtId="0" fontId="27" fillId="7" borderId="1" xfId="2" applyFont="1" applyFill="1" applyBorder="1"/>
    <xf numFmtId="198" fontId="10" fillId="7" borderId="13" xfId="2" applyNumberFormat="1" applyFont="1" applyFill="1" applyBorder="1"/>
    <xf numFmtId="198" fontId="10" fillId="7" borderId="14" xfId="2" applyNumberFormat="1" applyFont="1" applyFill="1" applyBorder="1"/>
    <xf numFmtId="198" fontId="10" fillId="7" borderId="15" xfId="2" applyNumberFormat="1" applyFont="1" applyFill="1" applyBorder="1"/>
    <xf numFmtId="198" fontId="10" fillId="7" borderId="16" xfId="3" applyNumberFormat="1" applyFont="1" applyFill="1" applyBorder="1"/>
    <xf numFmtId="198" fontId="10" fillId="7" borderId="14" xfId="3" applyNumberFormat="1" applyFont="1" applyFill="1" applyBorder="1"/>
    <xf numFmtId="198" fontId="10" fillId="7" borderId="17" xfId="3" applyNumberFormat="1" applyFont="1" applyFill="1" applyBorder="1"/>
    <xf numFmtId="198" fontId="10" fillId="7" borderId="15" xfId="3" applyNumberFormat="1" applyFont="1" applyFill="1" applyBorder="1"/>
    <xf numFmtId="0" fontId="15" fillId="8" borderId="0" xfId="2" applyFont="1" applyFill="1" applyBorder="1"/>
    <xf numFmtId="0" fontId="19" fillId="8" borderId="0" xfId="2" applyFont="1" applyFill="1" applyBorder="1"/>
    <xf numFmtId="0" fontId="21" fillId="8" borderId="0" xfId="2" applyFont="1" applyFill="1" applyBorder="1" applyAlignment="1"/>
    <xf numFmtId="0" fontId="16" fillId="8" borderId="0" xfId="2" applyFont="1" applyFill="1" applyBorder="1" applyAlignment="1"/>
    <xf numFmtId="0" fontId="22" fillId="8" borderId="0" xfId="2" applyFont="1" applyFill="1" applyBorder="1"/>
    <xf numFmtId="0" fontId="23" fillId="8" borderId="0" xfId="2" applyFont="1" applyFill="1" applyBorder="1"/>
    <xf numFmtId="0" fontId="7" fillId="8" borderId="0" xfId="2" applyFont="1" applyFill="1" applyBorder="1"/>
    <xf numFmtId="2" fontId="22" fillId="8" borderId="0" xfId="2" applyNumberFormat="1" applyFont="1" applyFill="1" applyBorder="1"/>
    <xf numFmtId="0" fontId="24" fillId="8" borderId="0" xfId="2" applyFont="1" applyFill="1" applyBorder="1"/>
    <xf numFmtId="0" fontId="18" fillId="0" borderId="0" xfId="2" quotePrefix="1" applyFont="1" applyFill="1" applyBorder="1" applyAlignment="1">
      <alignment horizontal="left" vertical="center" wrapText="1"/>
    </xf>
    <xf numFmtId="0" fontId="18" fillId="0" borderId="0" xfId="2" applyFont="1" applyFill="1" applyBorder="1" applyAlignment="1">
      <alignment vertical="center" wrapText="1"/>
    </xf>
    <xf numFmtId="0" fontId="0" fillId="0" borderId="0" xfId="0" applyBorder="1"/>
    <xf numFmtId="0" fontId="28" fillId="8" borderId="0" xfId="2" applyFont="1" applyFill="1" applyBorder="1"/>
    <xf numFmtId="1" fontId="5" fillId="8" borderId="47" xfId="2" applyNumberFormat="1" applyFont="1" applyFill="1" applyBorder="1" applyAlignment="1">
      <alignment horizontal="center" vertical="center"/>
    </xf>
    <xf numFmtId="192" fontId="0" fillId="0" borderId="0" xfId="1" applyFont="1"/>
    <xf numFmtId="0" fontId="0" fillId="0" borderId="22" xfId="0" applyBorder="1"/>
    <xf numFmtId="0" fontId="0" fillId="0" borderId="8" xfId="0" applyBorder="1"/>
    <xf numFmtId="0" fontId="0" fillId="0" borderId="29" xfId="0" applyBorder="1"/>
    <xf numFmtId="192" fontId="0" fillId="0" borderId="22" xfId="1" applyFont="1" applyBorder="1"/>
    <xf numFmtId="192" fontId="0" fillId="0" borderId="8" xfId="1" applyFont="1" applyBorder="1"/>
    <xf numFmtId="0" fontId="30" fillId="0" borderId="0" xfId="0" applyFont="1"/>
    <xf numFmtId="0" fontId="30" fillId="0" borderId="22" xfId="0" applyFont="1" applyBorder="1"/>
    <xf numFmtId="0" fontId="30" fillId="0" borderId="8" xfId="0" applyFont="1" applyBorder="1"/>
    <xf numFmtId="0" fontId="31" fillId="0" borderId="50" xfId="0" applyFont="1" applyBorder="1"/>
    <xf numFmtId="200" fontId="31" fillId="0" borderId="50" xfId="0" applyNumberFormat="1" applyFont="1" applyBorder="1"/>
    <xf numFmtId="0" fontId="31" fillId="0" borderId="0" xfId="0" applyFont="1"/>
    <xf numFmtId="192" fontId="30" fillId="0" borderId="8" xfId="1" applyFont="1" applyBorder="1"/>
    <xf numFmtId="192" fontId="30" fillId="0" borderId="0" xfId="1" applyFont="1"/>
    <xf numFmtId="0" fontId="30" fillId="10" borderId="50" xfId="0" applyFont="1" applyFill="1" applyBorder="1"/>
    <xf numFmtId="17" fontId="30" fillId="10" borderId="50" xfId="0" applyNumberFormat="1" applyFont="1" applyFill="1" applyBorder="1"/>
    <xf numFmtId="192" fontId="0" fillId="11" borderId="0" xfId="1" applyFont="1" applyFill="1"/>
    <xf numFmtId="200" fontId="31" fillId="0" borderId="50" xfId="1" applyNumberFormat="1" applyFont="1" applyBorder="1"/>
    <xf numFmtId="192" fontId="0" fillId="11" borderId="8" xfId="1" applyFont="1" applyFill="1" applyBorder="1"/>
    <xf numFmtId="200" fontId="31" fillId="0" borderId="51" xfId="1" applyNumberFormat="1" applyFont="1" applyBorder="1"/>
    <xf numFmtId="200" fontId="31" fillId="0" borderId="52" xfId="1" applyNumberFormat="1" applyFont="1" applyBorder="1"/>
    <xf numFmtId="17" fontId="30" fillId="10" borderId="51" xfId="0" applyNumberFormat="1" applyFont="1" applyFill="1" applyBorder="1"/>
    <xf numFmtId="192" fontId="0" fillId="0" borderId="8" xfId="1" applyFont="1" applyFill="1" applyBorder="1"/>
    <xf numFmtId="0" fontId="30" fillId="0" borderId="29" xfId="0" applyFont="1" applyBorder="1"/>
    <xf numFmtId="0" fontId="32" fillId="0" borderId="0" xfId="0" applyFont="1"/>
    <xf numFmtId="0" fontId="32" fillId="0" borderId="50" xfId="0" applyFont="1" applyBorder="1"/>
    <xf numFmtId="200" fontId="32" fillId="0" borderId="50" xfId="0" applyNumberFormat="1" applyFont="1" applyBorder="1"/>
    <xf numFmtId="0" fontId="33" fillId="12" borderId="50" xfId="0" applyFont="1" applyFill="1" applyBorder="1"/>
    <xf numFmtId="192" fontId="0" fillId="0" borderId="0" xfId="1" applyFont="1" applyFill="1"/>
    <xf numFmtId="0" fontId="0" fillId="0" borderId="0" xfId="0" applyFill="1"/>
    <xf numFmtId="0" fontId="0" fillId="0" borderId="8" xfId="0" applyFill="1" applyBorder="1"/>
    <xf numFmtId="192" fontId="0" fillId="0" borderId="35" xfId="1" applyFont="1" applyBorder="1"/>
    <xf numFmtId="192" fontId="30" fillId="0" borderId="29" xfId="1" applyFont="1" applyBorder="1"/>
    <xf numFmtId="0" fontId="0" fillId="0" borderId="53" xfId="0" applyBorder="1"/>
    <xf numFmtId="0" fontId="30" fillId="0" borderId="35" xfId="0" applyFont="1" applyBorder="1"/>
    <xf numFmtId="0" fontId="30" fillId="0" borderId="30" xfId="0" applyFont="1" applyBorder="1"/>
    <xf numFmtId="0" fontId="25" fillId="0" borderId="0" xfId="2" applyFont="1" applyFill="1" applyBorder="1" applyAlignment="1">
      <alignment horizontal="left"/>
    </xf>
    <xf numFmtId="0" fontId="29" fillId="3" borderId="50" xfId="0" quotePrefix="1" applyFont="1" applyFill="1" applyBorder="1" applyAlignment="1">
      <alignment horizontal="center"/>
    </xf>
    <xf numFmtId="15" fontId="29" fillId="3" borderId="50" xfId="0" quotePrefix="1" applyNumberFormat="1" applyFont="1" applyFill="1" applyBorder="1" applyAlignment="1">
      <alignment horizontal="center"/>
    </xf>
    <xf numFmtId="0" fontId="4" fillId="0" borderId="45" xfId="2" applyFont="1" applyBorder="1"/>
    <xf numFmtId="197" fontId="9" fillId="0" borderId="45" xfId="3" applyNumberFormat="1" applyFont="1" applyBorder="1" applyAlignment="1">
      <alignment horizontal="center"/>
    </xf>
    <xf numFmtId="0" fontId="9" fillId="0" borderId="54" xfId="2" applyFont="1" applyBorder="1"/>
    <xf numFmtId="0" fontId="4" fillId="0" borderId="1" xfId="2" applyFont="1" applyBorder="1"/>
    <xf numFmtId="192" fontId="0" fillId="0" borderId="8" xfId="0" applyNumberFormat="1" applyBorder="1"/>
    <xf numFmtId="0" fontId="30" fillId="0" borderId="0" xfId="0" applyFont="1" applyFill="1"/>
    <xf numFmtId="0" fontId="30" fillId="0" borderId="35" xfId="0" applyFont="1" applyFill="1" applyBorder="1"/>
    <xf numFmtId="192" fontId="30" fillId="0" borderId="22" xfId="0" applyNumberFormat="1" applyFont="1" applyFill="1" applyBorder="1"/>
    <xf numFmtId="200" fontId="0" fillId="0" borderId="0" xfId="0" applyNumberFormat="1"/>
    <xf numFmtId="0" fontId="30" fillId="0" borderId="50" xfId="0" applyFont="1" applyBorder="1"/>
    <xf numFmtId="0" fontId="0" fillId="0" borderId="50" xfId="0" applyBorder="1"/>
    <xf numFmtId="0" fontId="34" fillId="0" borderId="50" xfId="0" applyFont="1" applyBorder="1"/>
    <xf numFmtId="0" fontId="30" fillId="15" borderId="50" xfId="0" applyFont="1" applyFill="1" applyBorder="1"/>
    <xf numFmtId="17" fontId="30" fillId="15" borderId="50" xfId="0" applyNumberFormat="1" applyFont="1" applyFill="1" applyBorder="1"/>
    <xf numFmtId="0" fontId="35" fillId="0" borderId="51" xfId="0" applyFont="1" applyFill="1" applyBorder="1"/>
    <xf numFmtId="192" fontId="35" fillId="0" borderId="50" xfId="0" applyNumberFormat="1" applyFont="1" applyFill="1" applyBorder="1"/>
    <xf numFmtId="0" fontId="35" fillId="0" borderId="28" xfId="0" applyFont="1" applyBorder="1"/>
    <xf numFmtId="0" fontId="30" fillId="15" borderId="22" xfId="0" applyFont="1" applyFill="1" applyBorder="1"/>
    <xf numFmtId="17" fontId="30" fillId="15" borderId="22" xfId="0" applyNumberFormat="1" applyFont="1" applyFill="1" applyBorder="1"/>
    <xf numFmtId="0" fontId="35" fillId="0" borderId="22" xfId="0" applyFont="1" applyFill="1" applyBorder="1"/>
    <xf numFmtId="192" fontId="35" fillId="0" borderId="22" xfId="0" applyNumberFormat="1" applyFont="1" applyFill="1" applyBorder="1"/>
    <xf numFmtId="0" fontId="30" fillId="16" borderId="50" xfId="0" applyFont="1" applyFill="1" applyBorder="1"/>
    <xf numFmtId="17" fontId="30" fillId="16" borderId="50" xfId="0" applyNumberFormat="1" applyFont="1" applyFill="1" applyBorder="1"/>
    <xf numFmtId="0" fontId="35" fillId="0" borderId="34" xfId="0" applyFont="1" applyFill="1" applyBorder="1"/>
    <xf numFmtId="0" fontId="36" fillId="0" borderId="50" xfId="0" applyFont="1" applyBorder="1"/>
    <xf numFmtId="192" fontId="36" fillId="0" borderId="50" xfId="1" applyFont="1" applyBorder="1"/>
    <xf numFmtId="192" fontId="0" fillId="0" borderId="29" xfId="1" applyFont="1" applyFill="1" applyBorder="1"/>
    <xf numFmtId="17" fontId="30" fillId="10" borderId="22" xfId="0" applyNumberFormat="1" applyFont="1" applyFill="1" applyBorder="1"/>
    <xf numFmtId="0" fontId="0" fillId="0" borderId="35" xfId="0" applyBorder="1"/>
    <xf numFmtId="0" fontId="30" fillId="0" borderId="53" xfId="0" applyFont="1" applyBorder="1"/>
    <xf numFmtId="200" fontId="31" fillId="0" borderId="29" xfId="0" applyNumberFormat="1" applyFont="1" applyBorder="1"/>
    <xf numFmtId="192" fontId="36" fillId="14" borderId="35" xfId="0" applyNumberFormat="1" applyFont="1" applyFill="1" applyBorder="1"/>
    <xf numFmtId="192" fontId="36" fillId="14" borderId="8" xfId="1" applyFont="1" applyFill="1" applyBorder="1"/>
    <xf numFmtId="192" fontId="34" fillId="14" borderId="8" xfId="1" applyFont="1" applyFill="1" applyBorder="1"/>
    <xf numFmtId="192" fontId="34" fillId="14" borderId="8" xfId="0" applyNumberFormat="1" applyFont="1" applyFill="1" applyBorder="1"/>
    <xf numFmtId="192" fontId="36" fillId="13" borderId="22" xfId="1" applyFont="1" applyFill="1" applyBorder="1"/>
    <xf numFmtId="0" fontId="30" fillId="13" borderId="8" xfId="0" applyFont="1" applyFill="1" applyBorder="1"/>
    <xf numFmtId="192" fontId="36" fillId="13" borderId="8" xfId="1" applyFont="1" applyFill="1" applyBorder="1"/>
    <xf numFmtId="192" fontId="36" fillId="13" borderId="8" xfId="1" applyNumberFormat="1" applyFont="1" applyFill="1" applyBorder="1"/>
    <xf numFmtId="192" fontId="36" fillId="13" borderId="8" xfId="0" applyNumberFormat="1" applyFont="1" applyFill="1" applyBorder="1"/>
    <xf numFmtId="192" fontId="34" fillId="13" borderId="29" xfId="0" applyNumberFormat="1" applyFont="1" applyFill="1" applyBorder="1"/>
    <xf numFmtId="192" fontId="36" fillId="14" borderId="22" xfId="0" applyNumberFormat="1" applyFont="1" applyFill="1" applyBorder="1"/>
    <xf numFmtId="192" fontId="0" fillId="11" borderId="22" xfId="1" applyFont="1" applyFill="1" applyBorder="1"/>
    <xf numFmtId="192" fontId="0" fillId="11" borderId="34" xfId="1" applyFont="1" applyFill="1" applyBorder="1"/>
    <xf numFmtId="192" fontId="0" fillId="11" borderId="10" xfId="1" applyFont="1" applyFill="1" applyBorder="1"/>
    <xf numFmtId="192" fontId="0" fillId="11" borderId="50" xfId="1" applyFont="1" applyFill="1" applyBorder="1"/>
    <xf numFmtId="192" fontId="0" fillId="11" borderId="52" xfId="1" applyFont="1" applyFill="1" applyBorder="1"/>
    <xf numFmtId="0" fontId="35" fillId="0" borderId="35" xfId="0" applyFont="1" applyFill="1" applyBorder="1"/>
    <xf numFmtId="0" fontId="35" fillId="0" borderId="0" xfId="0" applyFont="1" applyFill="1"/>
    <xf numFmtId="0" fontId="36" fillId="17" borderId="35" xfId="0" applyFont="1" applyFill="1" applyBorder="1"/>
    <xf numFmtId="0" fontId="36" fillId="17" borderId="22" xfId="0" applyFont="1" applyFill="1" applyBorder="1"/>
    <xf numFmtId="192" fontId="36" fillId="17" borderId="22" xfId="1" applyFont="1" applyFill="1" applyBorder="1"/>
    <xf numFmtId="192" fontId="36" fillId="17" borderId="8" xfId="1" applyFont="1" applyFill="1" applyBorder="1"/>
    <xf numFmtId="0" fontId="36" fillId="17" borderId="53" xfId="0" applyFont="1" applyFill="1" applyBorder="1"/>
    <xf numFmtId="0" fontId="36" fillId="17" borderId="8" xfId="0" applyFont="1" applyFill="1" applyBorder="1"/>
    <xf numFmtId="0" fontId="34" fillId="17" borderId="53" xfId="0" applyFont="1" applyFill="1" applyBorder="1"/>
    <xf numFmtId="0" fontId="34" fillId="17" borderId="8" xfId="0" applyFont="1" applyFill="1" applyBorder="1"/>
    <xf numFmtId="192" fontId="34" fillId="17" borderId="8" xfId="0" applyNumberFormat="1" applyFont="1" applyFill="1" applyBorder="1"/>
    <xf numFmtId="192" fontId="34" fillId="17" borderId="29" xfId="0" applyNumberFormat="1" applyFont="1" applyFill="1" applyBorder="1"/>
    <xf numFmtId="0" fontId="34" fillId="17" borderId="30" xfId="0" applyFont="1" applyFill="1" applyBorder="1"/>
    <xf numFmtId="0" fontId="34" fillId="17" borderId="29" xfId="0" applyFont="1" applyFill="1" applyBorder="1"/>
    <xf numFmtId="0" fontId="30" fillId="17" borderId="22" xfId="0" applyFont="1" applyFill="1" applyBorder="1"/>
    <xf numFmtId="0" fontId="0" fillId="17" borderId="22" xfId="0" applyFill="1" applyBorder="1"/>
    <xf numFmtId="192" fontId="36" fillId="17" borderId="22" xfId="1" applyNumberFormat="1" applyFont="1" applyFill="1" applyBorder="1"/>
    <xf numFmtId="0" fontId="0" fillId="17" borderId="8" xfId="0" applyFont="1" applyFill="1" applyBorder="1"/>
    <xf numFmtId="0" fontId="0" fillId="17" borderId="8" xfId="0" applyFill="1" applyBorder="1"/>
    <xf numFmtId="192" fontId="0" fillId="17" borderId="8" xfId="0" applyNumberFormat="1" applyFill="1" applyBorder="1"/>
    <xf numFmtId="192" fontId="36" fillId="17" borderId="8" xfId="1" applyNumberFormat="1" applyFont="1" applyFill="1" applyBorder="1"/>
    <xf numFmtId="0" fontId="30" fillId="17" borderId="29" xfId="0" applyFont="1" applyFill="1" applyBorder="1"/>
    <xf numFmtId="0" fontId="35" fillId="0" borderId="0" xfId="0" applyFont="1"/>
    <xf numFmtId="0" fontId="44" fillId="3" borderId="0" xfId="6" applyFont="1" applyFill="1"/>
    <xf numFmtId="0" fontId="44" fillId="0" borderId="0" xfId="6" applyFont="1"/>
    <xf numFmtId="0" fontId="45" fillId="20" borderId="0" xfId="0" applyFont="1" applyFill="1"/>
    <xf numFmtId="0" fontId="46" fillId="0" borderId="0" xfId="0" applyFont="1" applyAlignment="1">
      <alignment horizontal="center"/>
    </xf>
    <xf numFmtId="17" fontId="46" fillId="0" borderId="0" xfId="0" applyNumberFormat="1" applyFont="1" applyAlignment="1">
      <alignment horizontal="center"/>
    </xf>
    <xf numFmtId="0" fontId="46" fillId="0" borderId="0" xfId="0" applyFont="1"/>
    <xf numFmtId="0" fontId="45" fillId="16" borderId="50" xfId="0" applyFont="1" applyFill="1" applyBorder="1" applyAlignment="1">
      <alignment horizontal="center"/>
    </xf>
    <xf numFmtId="0" fontId="46" fillId="0" borderId="50" xfId="0" applyFont="1" applyBorder="1" applyAlignment="1">
      <alignment horizontal="center"/>
    </xf>
    <xf numFmtId="198" fontId="46" fillId="0" borderId="50" xfId="1" applyNumberFormat="1" applyFont="1" applyBorder="1"/>
    <xf numFmtId="198" fontId="48" fillId="0" borderId="50" xfId="1" applyNumberFormat="1" applyFont="1" applyBorder="1"/>
    <xf numFmtId="0" fontId="49" fillId="3" borderId="0" xfId="6" applyFont="1" applyFill="1"/>
    <xf numFmtId="0" fontId="45" fillId="0" borderId="58" xfId="0" applyFont="1" applyFill="1" applyBorder="1" applyAlignment="1">
      <alignment horizontal="center"/>
    </xf>
    <xf numFmtId="198" fontId="45" fillId="0" borderId="58" xfId="1" applyNumberFormat="1" applyFont="1" applyBorder="1"/>
    <xf numFmtId="0" fontId="50" fillId="0" borderId="0" xfId="6" applyFont="1"/>
    <xf numFmtId="0" fontId="51" fillId="0" borderId="0" xfId="6" applyFont="1"/>
    <xf numFmtId="198" fontId="51" fillId="0" borderId="0" xfId="6" applyNumberFormat="1" applyFont="1"/>
    <xf numFmtId="0" fontId="45" fillId="0" borderId="0" xfId="6" applyFont="1"/>
    <xf numFmtId="0" fontId="52" fillId="0" borderId="0" xfId="6" applyFont="1"/>
    <xf numFmtId="0" fontId="46" fillId="3" borderId="0" xfId="6" applyFont="1" applyFill="1"/>
    <xf numFmtId="0" fontId="53" fillId="3" borderId="0" xfId="6" applyFont="1" applyFill="1"/>
    <xf numFmtId="0" fontId="45" fillId="0" borderId="0" xfId="0" applyFont="1" applyAlignment="1">
      <alignment horizontal="center"/>
    </xf>
    <xf numFmtId="0" fontId="54" fillId="0" borderId="0" xfId="6" applyFont="1"/>
    <xf numFmtId="0" fontId="55" fillId="0" borderId="0" xfId="6" applyFont="1"/>
    <xf numFmtId="0" fontId="45" fillId="21" borderId="50" xfId="0" applyFont="1" applyFill="1" applyBorder="1" applyAlignment="1">
      <alignment horizontal="center"/>
    </xf>
    <xf numFmtId="0" fontId="46" fillId="0" borderId="50" xfId="0" applyFont="1" applyBorder="1" applyAlignment="1">
      <alignment horizontal="left"/>
    </xf>
    <xf numFmtId="201" fontId="48" fillId="0" borderId="50" xfId="7" applyNumberFormat="1" applyFont="1" applyBorder="1"/>
    <xf numFmtId="0" fontId="45" fillId="0" borderId="0" xfId="0" applyFont="1" applyFill="1" applyBorder="1" applyAlignment="1">
      <alignment horizontal="center"/>
    </xf>
    <xf numFmtId="198" fontId="45" fillId="0" borderId="0" xfId="1" applyNumberFormat="1" applyFont="1" applyBorder="1"/>
    <xf numFmtId="201" fontId="46" fillId="0" borderId="8" xfId="7" applyNumberFormat="1" applyFont="1" applyBorder="1"/>
    <xf numFmtId="0" fontId="56" fillId="3" borderId="0" xfId="6" applyFont="1" applyFill="1"/>
    <xf numFmtId="198" fontId="56" fillId="3" borderId="0" xfId="6" applyNumberFormat="1" applyFont="1" applyFill="1"/>
    <xf numFmtId="0" fontId="57" fillId="3" borderId="0" xfId="6" applyFont="1" applyFill="1"/>
    <xf numFmtId="0" fontId="46" fillId="0" borderId="0" xfId="6" applyFont="1"/>
    <xf numFmtId="0" fontId="53" fillId="0" borderId="0" xfId="6" applyFont="1"/>
    <xf numFmtId="0" fontId="49" fillId="0" borderId="0" xfId="6" applyFont="1"/>
    <xf numFmtId="0" fontId="47" fillId="0" borderId="55" xfId="0" applyFont="1" applyBorder="1" applyAlignment="1">
      <alignment horizontal="right"/>
    </xf>
    <xf numFmtId="198" fontId="53" fillId="0" borderId="0" xfId="6" applyNumberFormat="1" applyFont="1"/>
    <xf numFmtId="198" fontId="46" fillId="0" borderId="0" xfId="6" applyNumberFormat="1" applyFont="1"/>
    <xf numFmtId="198" fontId="44" fillId="0" borderId="0" xfId="6" applyNumberFormat="1" applyFont="1"/>
    <xf numFmtId="192" fontId="35" fillId="0" borderId="0" xfId="0" applyNumberFormat="1" applyFont="1" applyFill="1" applyBorder="1"/>
    <xf numFmtId="192" fontId="0" fillId="0" borderId="0" xfId="1" applyFont="1" applyFill="1" applyBorder="1"/>
    <xf numFmtId="17" fontId="30" fillId="0" borderId="0" xfId="0" applyNumberFormat="1" applyFont="1" applyFill="1" applyBorder="1"/>
    <xf numFmtId="192" fontId="30" fillId="0" borderId="0" xfId="1" applyFont="1" applyFill="1" applyBorder="1"/>
    <xf numFmtId="200" fontId="31" fillId="0" borderId="0" xfId="0" applyNumberFormat="1" applyFont="1" applyFill="1" applyBorder="1"/>
    <xf numFmtId="192" fontId="0" fillId="0" borderId="0" xfId="0" applyNumberFormat="1" applyFill="1" applyBorder="1"/>
    <xf numFmtId="200" fontId="31" fillId="0" borderId="0" xfId="1" applyNumberFormat="1" applyFont="1" applyFill="1" applyBorder="1"/>
    <xf numFmtId="192" fontId="36" fillId="0" borderId="0" xfId="1" applyFont="1" applyFill="1" applyBorder="1"/>
    <xf numFmtId="192" fontId="34" fillId="0" borderId="0" xfId="0" applyNumberFormat="1" applyFont="1" applyFill="1" applyBorder="1"/>
    <xf numFmtId="192" fontId="37" fillId="0" borderId="0" xfId="1" applyFont="1" applyFill="1" applyBorder="1"/>
    <xf numFmtId="0" fontId="58" fillId="8" borderId="0" xfId="2" applyFont="1" applyFill="1" applyBorder="1"/>
    <xf numFmtId="198" fontId="9" fillId="2" borderId="17" xfId="3" applyNumberFormat="1" applyFont="1" applyFill="1" applyBorder="1"/>
    <xf numFmtId="198" fontId="9" fillId="2" borderId="43" xfId="3" applyNumberFormat="1" applyFont="1" applyFill="1" applyBorder="1"/>
    <xf numFmtId="198" fontId="9" fillId="0" borderId="13" xfId="3" applyNumberFormat="1" applyFont="1" applyFill="1" applyBorder="1"/>
    <xf numFmtId="198" fontId="9" fillId="0" borderId="41" xfId="3" applyNumberFormat="1" applyFont="1" applyFill="1" applyBorder="1"/>
    <xf numFmtId="0" fontId="60" fillId="0" borderId="0" xfId="0" applyFont="1"/>
    <xf numFmtId="0" fontId="60" fillId="0" borderId="0" xfId="0" applyFont="1" applyAlignment="1">
      <alignment horizontal="right"/>
    </xf>
    <xf numFmtId="17" fontId="61" fillId="10" borderId="50" xfId="0" applyNumberFormat="1" applyFont="1" applyFill="1" applyBorder="1"/>
    <xf numFmtId="17" fontId="61" fillId="15" borderId="50" xfId="0" applyNumberFormat="1" applyFont="1" applyFill="1" applyBorder="1"/>
    <xf numFmtId="17" fontId="61" fillId="15" borderId="22" xfId="0" applyNumberFormat="1" applyFont="1" applyFill="1" applyBorder="1"/>
    <xf numFmtId="192" fontId="60" fillId="0" borderId="29" xfId="1" applyFont="1" applyFill="1" applyBorder="1"/>
    <xf numFmtId="17" fontId="61" fillId="16" borderId="50" xfId="0" applyNumberFormat="1" applyFont="1" applyFill="1" applyBorder="1"/>
    <xf numFmtId="192" fontId="60" fillId="0" borderId="50" xfId="1" applyFont="1" applyBorder="1"/>
    <xf numFmtId="0" fontId="20" fillId="8" borderId="0" xfId="2" quotePrefix="1" applyFont="1" applyFill="1" applyBorder="1" applyAlignment="1">
      <alignment vertical="top" wrapText="1"/>
    </xf>
    <xf numFmtId="192" fontId="4" fillId="0" borderId="1" xfId="1" applyFont="1" applyBorder="1"/>
    <xf numFmtId="192" fontId="4" fillId="0" borderId="40" xfId="1" applyFont="1" applyBorder="1"/>
    <xf numFmtId="192" fontId="4" fillId="0" borderId="2" xfId="1" applyFont="1" applyBorder="1"/>
    <xf numFmtId="0" fontId="62" fillId="8" borderId="0" xfId="2" applyFont="1" applyFill="1" applyBorder="1"/>
    <xf numFmtId="197" fontId="9" fillId="0" borderId="14" xfId="3" applyNumberFormat="1" applyFont="1" applyBorder="1" applyAlignment="1">
      <alignment horizontal="center"/>
    </xf>
    <xf numFmtId="192" fontId="4" fillId="0" borderId="59" xfId="1" applyFont="1" applyBorder="1"/>
    <xf numFmtId="192" fontId="4" fillId="0" borderId="60" xfId="1" applyFont="1" applyBorder="1"/>
    <xf numFmtId="192" fontId="63" fillId="0" borderId="50" xfId="9" applyNumberFormat="1" applyFont="1" applyBorder="1" applyAlignment="1">
      <alignment horizontal="center"/>
    </xf>
    <xf numFmtId="192" fontId="60" fillId="0" borderId="22" xfId="1" applyFont="1" applyBorder="1"/>
    <xf numFmtId="192" fontId="60" fillId="0" borderId="8" xfId="1" applyFont="1" applyBorder="1"/>
    <xf numFmtId="192" fontId="61" fillId="0" borderId="8" xfId="1" applyFont="1" applyBorder="1"/>
    <xf numFmtId="192" fontId="60" fillId="0" borderId="8" xfId="1" applyFont="1" applyFill="1" applyBorder="1"/>
    <xf numFmtId="0" fontId="60" fillId="0" borderId="8" xfId="0" applyFont="1" applyFill="1" applyBorder="1"/>
    <xf numFmtId="0" fontId="60" fillId="0" borderId="8" xfId="0" applyFont="1" applyBorder="1"/>
    <xf numFmtId="192" fontId="61" fillId="0" borderId="29" xfId="1" applyFont="1" applyBorder="1"/>
    <xf numFmtId="0" fontId="34" fillId="0" borderId="0" xfId="0" applyFont="1" applyAlignment="1">
      <alignment horizontal="right"/>
    </xf>
    <xf numFmtId="198" fontId="64" fillId="0" borderId="50" xfId="1" applyNumberFormat="1" applyFont="1" applyBorder="1"/>
    <xf numFmtId="198" fontId="45" fillId="0" borderId="58" xfId="1" applyNumberFormat="1" applyFont="1" applyFill="1" applyBorder="1"/>
    <xf numFmtId="192" fontId="63" fillId="0" borderId="0" xfId="9" applyNumberFormat="1" applyFont="1" applyAlignment="1">
      <alignment horizontal="center"/>
    </xf>
    <xf numFmtId="0" fontId="4" fillId="8" borderId="0" xfId="2" applyFont="1" applyFill="1"/>
    <xf numFmtId="192" fontId="63" fillId="0" borderId="0" xfId="9" applyNumberFormat="1" applyFont="1" applyAlignment="1">
      <alignment horizontal="center"/>
    </xf>
    <xf numFmtId="192" fontId="0" fillId="0" borderId="50" xfId="1" applyFont="1" applyBorder="1"/>
    <xf numFmtId="0" fontId="17" fillId="8" borderId="0" xfId="2" quotePrefix="1" applyFont="1" applyFill="1" applyBorder="1"/>
    <xf numFmtId="192" fontId="35" fillId="9" borderId="22" xfId="0" applyNumberFormat="1" applyFont="1" applyFill="1" applyBorder="1"/>
    <xf numFmtId="192" fontId="0" fillId="9" borderId="8" xfId="1" applyFont="1" applyFill="1" applyBorder="1"/>
    <xf numFmtId="192" fontId="0" fillId="0" borderId="0" xfId="0" applyNumberFormat="1"/>
    <xf numFmtId="197" fontId="9" fillId="0" borderId="17" xfId="3" applyNumberFormat="1" applyFont="1" applyBorder="1" applyAlignment="1">
      <alignment horizontal="center"/>
    </xf>
    <xf numFmtId="197" fontId="9" fillId="0" borderId="50" xfId="3" applyNumberFormat="1" applyFont="1" applyBorder="1" applyAlignment="1">
      <alignment horizontal="center"/>
    </xf>
    <xf numFmtId="0" fontId="28" fillId="8" borderId="0" xfId="2" quotePrefix="1" applyFont="1" applyFill="1" applyBorder="1" applyAlignment="1">
      <alignment horizontal="left"/>
    </xf>
    <xf numFmtId="0" fontId="65" fillId="8" borderId="0" xfId="2" applyFont="1" applyFill="1" applyBorder="1"/>
    <xf numFmtId="192" fontId="0" fillId="11" borderId="52" xfId="1" applyNumberFormat="1" applyFont="1" applyFill="1" applyBorder="1"/>
    <xf numFmtId="17" fontId="46" fillId="0" borderId="0" xfId="6" applyNumberFormat="1" applyFont="1"/>
    <xf numFmtId="0" fontId="67" fillId="0" borderId="0" xfId="0" applyFont="1"/>
    <xf numFmtId="0" fontId="31" fillId="0" borderId="0" xfId="0" applyFont="1" applyFill="1"/>
    <xf numFmtId="0" fontId="35" fillId="0" borderId="28" xfId="0" applyFont="1" applyFill="1" applyBorder="1"/>
    <xf numFmtId="192" fontId="60" fillId="14" borderId="22" xfId="0" applyNumberFormat="1" applyFont="1" applyFill="1" applyBorder="1"/>
    <xf numFmtId="192" fontId="60" fillId="14" borderId="8" xfId="1" applyFont="1" applyFill="1" applyBorder="1"/>
    <xf numFmtId="192" fontId="61" fillId="14" borderId="8" xfId="1" applyFont="1" applyFill="1" applyBorder="1"/>
    <xf numFmtId="192" fontId="61" fillId="14" borderId="8" xfId="0" applyNumberFormat="1" applyFont="1" applyFill="1" applyBorder="1"/>
    <xf numFmtId="192" fontId="60" fillId="13" borderId="22" xfId="1" applyFont="1" applyFill="1" applyBorder="1"/>
    <xf numFmtId="192" fontId="60" fillId="13" borderId="8" xfId="1" applyFont="1" applyFill="1" applyBorder="1"/>
    <xf numFmtId="192" fontId="60" fillId="13" borderId="8" xfId="0" applyNumberFormat="1" applyFont="1" applyFill="1" applyBorder="1"/>
    <xf numFmtId="192" fontId="60" fillId="13" borderId="8" xfId="1" applyNumberFormat="1" applyFont="1" applyFill="1" applyBorder="1"/>
    <xf numFmtId="192" fontId="61" fillId="13" borderId="29" xfId="0" applyNumberFormat="1" applyFont="1" applyFill="1" applyBorder="1"/>
    <xf numFmtId="192" fontId="60" fillId="11" borderId="34" xfId="1" applyFont="1" applyFill="1" applyBorder="1"/>
    <xf numFmtId="192" fontId="60" fillId="11" borderId="10" xfId="1" applyFont="1" applyFill="1" applyBorder="1"/>
    <xf numFmtId="192" fontId="60" fillId="11" borderId="52" xfId="1" applyNumberFormat="1" applyFont="1" applyFill="1" applyBorder="1"/>
    <xf numFmtId="3" fontId="0" fillId="0" borderId="0" xfId="0" applyNumberFormat="1"/>
    <xf numFmtId="9" fontId="64" fillId="0" borderId="50" xfId="15" applyFont="1" applyBorder="1"/>
    <xf numFmtId="198" fontId="66" fillId="0" borderId="58" xfId="1" applyNumberFormat="1" applyFont="1" applyBorder="1"/>
    <xf numFmtId="203" fontId="41" fillId="11" borderId="62" xfId="1" applyNumberFormat="1" applyFont="1" applyFill="1" applyBorder="1" applyAlignment="1">
      <alignment horizontal="center" vertical="center"/>
    </xf>
    <xf numFmtId="203" fontId="68" fillId="9" borderId="62" xfId="1" applyNumberFormat="1" applyFont="1" applyFill="1" applyBorder="1" applyAlignment="1">
      <alignment horizontal="center" vertical="center"/>
    </xf>
    <xf numFmtId="192" fontId="69" fillId="11" borderId="62" xfId="1" applyNumberFormat="1" applyFont="1" applyFill="1" applyBorder="1" applyAlignment="1">
      <alignment horizontal="center" vertical="center"/>
    </xf>
    <xf numFmtId="192" fontId="70" fillId="11" borderId="63" xfId="1" applyNumberFormat="1" applyFont="1" applyFill="1" applyBorder="1" applyAlignment="1">
      <alignment horizontal="center" vertical="center"/>
    </xf>
    <xf numFmtId="192" fontId="71" fillId="22" borderId="61" xfId="1" applyNumberFormat="1" applyFont="1" applyFill="1" applyBorder="1" applyAlignment="1">
      <alignment horizontal="center" vertical="center"/>
    </xf>
    <xf numFmtId="192" fontId="71" fillId="22" borderId="62" xfId="1" applyNumberFormat="1" applyFont="1" applyFill="1" applyBorder="1" applyAlignment="1">
      <alignment horizontal="center" vertical="center"/>
    </xf>
    <xf numFmtId="192" fontId="69" fillId="22" borderId="62" xfId="1" applyNumberFormat="1" applyFont="1" applyFill="1" applyBorder="1" applyAlignment="1">
      <alignment horizontal="center" vertical="center"/>
    </xf>
    <xf numFmtId="0" fontId="0" fillId="22" borderId="62" xfId="0" applyFill="1" applyBorder="1" applyAlignment="1">
      <alignment horizontal="left" vertical="center"/>
    </xf>
    <xf numFmtId="0" fontId="72" fillId="22" borderId="62" xfId="0" applyFont="1" applyFill="1" applyBorder="1" applyAlignment="1">
      <alignment horizontal="left" vertical="center"/>
    </xf>
    <xf numFmtId="0" fontId="72" fillId="22" borderId="61" xfId="0" applyFont="1" applyFill="1" applyBorder="1" applyAlignment="1">
      <alignment horizontal="left" vertical="center"/>
    </xf>
    <xf numFmtId="0" fontId="0" fillId="11" borderId="63" xfId="0" applyFill="1" applyBorder="1" applyAlignment="1">
      <alignment horizontal="left" vertical="center"/>
    </xf>
    <xf numFmtId="0" fontId="0" fillId="11" borderId="62" xfId="0" applyFill="1" applyBorder="1" applyAlignment="1">
      <alignment horizontal="left" vertical="center"/>
    </xf>
    <xf numFmtId="0" fontId="72" fillId="11" borderId="62" xfId="0" applyFont="1" applyFill="1" applyBorder="1" applyAlignment="1">
      <alignment horizontal="left" vertical="center"/>
    </xf>
    <xf numFmtId="0" fontId="73" fillId="9" borderId="62" xfId="0" applyFont="1" applyFill="1" applyBorder="1" applyAlignment="1">
      <alignment horizontal="left" vertical="center"/>
    </xf>
    <xf numFmtId="0" fontId="74" fillId="9" borderId="22" xfId="0" applyFont="1" applyFill="1" applyBorder="1" applyAlignment="1">
      <alignment horizontal="left" vertical="center" wrapText="1"/>
    </xf>
    <xf numFmtId="0" fontId="72" fillId="14" borderId="8" xfId="0" applyFont="1" applyFill="1" applyBorder="1" applyAlignment="1">
      <alignment horizontal="left" vertical="center"/>
    </xf>
    <xf numFmtId="0" fontId="76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73" fillId="9" borderId="8" xfId="0" applyFont="1" applyFill="1" applyBorder="1" applyAlignment="1">
      <alignment horizontal="right" vertical="center"/>
    </xf>
    <xf numFmtId="0" fontId="73" fillId="9" borderId="8" xfId="0" applyFont="1" applyFill="1" applyBorder="1" applyAlignment="1">
      <alignment horizontal="left" vertical="center"/>
    </xf>
    <xf numFmtId="0" fontId="0" fillId="9" borderId="29" xfId="0" applyFill="1" applyBorder="1" applyAlignment="1">
      <alignment horizontal="left" vertical="center"/>
    </xf>
    <xf numFmtId="0" fontId="74" fillId="9" borderId="22" xfId="0" applyFont="1" applyFill="1" applyBorder="1" applyAlignment="1">
      <alignment horizontal="left" vertical="center"/>
    </xf>
    <xf numFmtId="0" fontId="0" fillId="22" borderId="63" xfId="0" applyFill="1" applyBorder="1" applyAlignment="1">
      <alignment horizontal="left" vertical="center"/>
    </xf>
    <xf numFmtId="192" fontId="70" fillId="22" borderId="63" xfId="1" applyNumberFormat="1" applyFont="1" applyFill="1" applyBorder="1" applyAlignment="1">
      <alignment horizontal="center" vertical="center"/>
    </xf>
    <xf numFmtId="0" fontId="36" fillId="14" borderId="63" xfId="0" applyFont="1" applyFill="1" applyBorder="1"/>
    <xf numFmtId="0" fontId="36" fillId="14" borderId="62" xfId="0" applyFont="1" applyFill="1" applyBorder="1"/>
    <xf numFmtId="0" fontId="34" fillId="14" borderId="62" xfId="0" applyFont="1" applyFill="1" applyBorder="1"/>
    <xf numFmtId="0" fontId="36" fillId="14" borderId="61" xfId="0" applyFont="1" applyFill="1" applyBorder="1"/>
    <xf numFmtId="0" fontId="36" fillId="13" borderId="63" xfId="0" applyFont="1" applyFill="1" applyBorder="1"/>
    <xf numFmtId="0" fontId="36" fillId="13" borderId="62" xfId="0" applyFont="1" applyFill="1" applyBorder="1"/>
    <xf numFmtId="0" fontId="34" fillId="13" borderId="62" xfId="0" applyFont="1" applyFill="1" applyBorder="1"/>
    <xf numFmtId="0" fontId="34" fillId="13" borderId="61" xfId="0" applyFont="1" applyFill="1" applyBorder="1"/>
    <xf numFmtId="192" fontId="69" fillId="9" borderId="63" xfId="1" applyFont="1" applyFill="1" applyBorder="1" applyAlignment="1">
      <alignment horizontal="right" vertical="center"/>
    </xf>
    <xf numFmtId="192" fontId="69" fillId="9" borderId="62" xfId="1" applyFont="1" applyFill="1" applyBorder="1" applyAlignment="1">
      <alignment horizontal="right" vertical="center"/>
    </xf>
    <xf numFmtId="0" fontId="69" fillId="9" borderId="61" xfId="0" applyFont="1" applyFill="1" applyBorder="1" applyAlignment="1">
      <alignment horizontal="right" vertical="center"/>
    </xf>
    <xf numFmtId="192" fontId="69" fillId="9" borderId="61" xfId="1" applyFont="1" applyFill="1" applyBorder="1" applyAlignment="1">
      <alignment horizontal="right" vertical="center"/>
    </xf>
    <xf numFmtId="0" fontId="60" fillId="0" borderId="50" xfId="0" applyFont="1" applyBorder="1"/>
    <xf numFmtId="3" fontId="44" fillId="0" borderId="0" xfId="6" applyNumberFormat="1" applyFont="1"/>
    <xf numFmtId="192" fontId="63" fillId="0" borderId="0" xfId="9" applyNumberFormat="1" applyFont="1" applyAlignment="1">
      <alignment horizontal="center"/>
    </xf>
    <xf numFmtId="192" fontId="77" fillId="0" borderId="0" xfId="17" applyNumberFormat="1" applyFont="1"/>
    <xf numFmtId="9" fontId="48" fillId="0" borderId="50" xfId="15" applyFont="1" applyBorder="1"/>
    <xf numFmtId="192" fontId="30" fillId="0" borderId="8" xfId="0" applyNumberFormat="1" applyFont="1" applyBorder="1"/>
    <xf numFmtId="0" fontId="72" fillId="11" borderId="61" xfId="0" applyFont="1" applyFill="1" applyBorder="1" applyAlignment="1">
      <alignment horizontal="left" vertical="center"/>
    </xf>
    <xf numFmtId="192" fontId="69" fillId="9" borderId="62" xfId="1" applyNumberFormat="1" applyFont="1" applyFill="1" applyBorder="1" applyAlignment="1">
      <alignment horizontal="center" vertical="center"/>
    </xf>
    <xf numFmtId="192" fontId="68" fillId="9" borderId="62" xfId="1" applyNumberFormat="1" applyFont="1" applyFill="1" applyBorder="1" applyAlignment="1">
      <alignment horizontal="center" vertical="center"/>
    </xf>
    <xf numFmtId="192" fontId="41" fillId="11" borderId="62" xfId="1" applyNumberFormat="1" applyFont="1" applyFill="1" applyBorder="1" applyAlignment="1">
      <alignment horizontal="center" vertical="center"/>
    </xf>
    <xf numFmtId="203" fontId="41" fillId="11" borderId="61" xfId="1" applyNumberFormat="1" applyFont="1" applyFill="1" applyBorder="1" applyAlignment="1">
      <alignment horizontal="center" vertical="center"/>
    </xf>
    <xf numFmtId="192" fontId="41" fillId="11" borderId="61" xfId="1" applyNumberFormat="1" applyFont="1" applyFill="1" applyBorder="1" applyAlignment="1">
      <alignment horizontal="center" vertical="center"/>
    </xf>
    <xf numFmtId="192" fontId="78" fillId="11" borderId="61" xfId="1" applyNumberFormat="1" applyFont="1" applyFill="1" applyBorder="1" applyAlignment="1">
      <alignment horizontal="center" vertical="center"/>
    </xf>
    <xf numFmtId="192" fontId="69" fillId="11" borderId="61" xfId="1" applyNumberFormat="1" applyFont="1" applyFill="1" applyBorder="1" applyAlignment="1">
      <alignment horizontal="center" vertical="center"/>
    </xf>
    <xf numFmtId="0" fontId="73" fillId="9" borderId="29" xfId="0" applyFont="1" applyFill="1" applyBorder="1" applyAlignment="1">
      <alignment horizontal="left" vertical="center"/>
    </xf>
    <xf numFmtId="192" fontId="77" fillId="0" borderId="0" xfId="17" applyNumberFormat="1" applyFont="1"/>
    <xf numFmtId="198" fontId="48" fillId="0" borderId="50" xfId="1" applyNumberFormat="1" applyFont="1" applyFill="1" applyBorder="1"/>
    <xf numFmtId="192" fontId="79" fillId="0" borderId="22" xfId="1" applyFont="1" applyBorder="1"/>
    <xf numFmtId="0" fontId="42" fillId="18" borderId="50" xfId="5" applyFont="1" applyFill="1" applyBorder="1" applyAlignment="1">
      <alignment vertical="center"/>
    </xf>
    <xf numFmtId="0" fontId="42" fillId="18" borderId="51" xfId="5" applyFont="1" applyFill="1" applyBorder="1" applyAlignment="1">
      <alignment vertical="center"/>
    </xf>
    <xf numFmtId="0" fontId="42" fillId="18" borderId="57" xfId="5" applyFont="1" applyFill="1" applyBorder="1" applyAlignment="1">
      <alignment vertical="center"/>
    </xf>
    <xf numFmtId="0" fontId="84" fillId="8" borderId="0" xfId="2" quotePrefix="1" applyFont="1" applyFill="1" applyBorder="1" applyAlignment="1">
      <alignment horizontal="left"/>
    </xf>
    <xf numFmtId="0" fontId="85" fillId="8" borderId="0" xfId="2" quotePrefix="1" applyFont="1" applyFill="1" applyBorder="1" applyAlignment="1">
      <alignment horizontal="left"/>
    </xf>
    <xf numFmtId="192" fontId="0" fillId="0" borderId="0" xfId="0" applyNumberFormat="1"/>
    <xf numFmtId="192" fontId="77" fillId="0" borderId="0" xfId="17" applyNumberFormat="1" applyFont="1"/>
    <xf numFmtId="192" fontId="0" fillId="0" borderId="0" xfId="0" applyNumberFormat="1"/>
    <xf numFmtId="192" fontId="0" fillId="0" borderId="0" xfId="0" applyNumberFormat="1" applyBorder="1"/>
    <xf numFmtId="0" fontId="30" fillId="10" borderId="52" xfId="0" applyFont="1" applyFill="1" applyBorder="1"/>
    <xf numFmtId="0" fontId="0" fillId="0" borderId="34" xfId="0" applyBorder="1"/>
    <xf numFmtId="0" fontId="0" fillId="0" borderId="10" xfId="0" applyBorder="1"/>
    <xf numFmtId="0" fontId="30" fillId="0" borderId="10" xfId="0" applyFont="1" applyBorder="1"/>
    <xf numFmtId="0" fontId="31" fillId="0" borderId="52" xfId="0" applyFont="1" applyBorder="1"/>
    <xf numFmtId="0" fontId="30" fillId="0" borderId="55" xfId="0" applyFont="1" applyBorder="1"/>
    <xf numFmtId="0" fontId="30" fillId="0" borderId="28" xfId="0" applyFont="1" applyBorder="1"/>
    <xf numFmtId="0" fontId="0" fillId="0" borderId="30" xfId="0" applyBorder="1"/>
    <xf numFmtId="192" fontId="30" fillId="0" borderId="34" xfId="0" applyNumberFormat="1" applyFont="1" applyFill="1" applyBorder="1"/>
    <xf numFmtId="0" fontId="35" fillId="9" borderId="0" xfId="0" applyFont="1" applyFill="1" applyBorder="1" applyAlignment="1">
      <alignment horizontal="center" vertical="center"/>
    </xf>
    <xf numFmtId="0" fontId="87" fillId="9" borderId="57" xfId="0" applyFont="1" applyFill="1" applyBorder="1" applyAlignment="1">
      <alignment horizontal="center" vertical="center"/>
    </xf>
    <xf numFmtId="0" fontId="88" fillId="9" borderId="57" xfId="0" applyFont="1" applyFill="1" applyBorder="1" applyAlignment="1">
      <alignment horizontal="center" vertical="center"/>
    </xf>
    <xf numFmtId="0" fontId="87" fillId="9" borderId="0" xfId="0" applyFont="1" applyFill="1" applyBorder="1" applyAlignment="1">
      <alignment horizontal="center" vertical="center"/>
    </xf>
    <xf numFmtId="0" fontId="87" fillId="9" borderId="55" xfId="0" applyFont="1" applyFill="1" applyBorder="1" applyAlignment="1">
      <alignment horizontal="center" vertical="center"/>
    </xf>
    <xf numFmtId="0" fontId="35" fillId="9" borderId="56" xfId="0" applyFont="1" applyFill="1" applyBorder="1" applyAlignment="1">
      <alignment horizontal="center" vertical="center"/>
    </xf>
    <xf numFmtId="0" fontId="35" fillId="9" borderId="55" xfId="0" applyFont="1" applyFill="1" applyBorder="1" applyAlignment="1">
      <alignment horizontal="center" vertical="center"/>
    </xf>
    <xf numFmtId="0" fontId="89" fillId="9" borderId="56" xfId="0" applyFont="1" applyFill="1" applyBorder="1" applyAlignment="1">
      <alignment horizontal="center" vertical="center"/>
    </xf>
    <xf numFmtId="0" fontId="89" fillId="9" borderId="55" xfId="0" applyFont="1" applyFill="1" applyBorder="1" applyAlignment="1">
      <alignment horizontal="center" vertical="center"/>
    </xf>
    <xf numFmtId="0" fontId="90" fillId="9" borderId="56" xfId="0" applyFont="1" applyFill="1" applyBorder="1" applyAlignment="1">
      <alignment horizontal="center" vertical="center"/>
    </xf>
    <xf numFmtId="0" fontId="37" fillId="9" borderId="56" xfId="0" applyFont="1" applyFill="1" applyBorder="1" applyAlignment="1">
      <alignment horizontal="center" vertical="center"/>
    </xf>
    <xf numFmtId="0" fontId="37" fillId="9" borderId="55" xfId="0" applyFont="1" applyFill="1" applyBorder="1" applyAlignment="1">
      <alignment horizontal="center" vertical="center"/>
    </xf>
    <xf numFmtId="0" fontId="91" fillId="9" borderId="0" xfId="0" applyFont="1" applyFill="1" applyBorder="1" applyAlignment="1">
      <alignment horizontal="center" vertical="center"/>
    </xf>
    <xf numFmtId="0" fontId="36" fillId="9" borderId="56" xfId="0" applyFont="1" applyFill="1" applyBorder="1" applyAlignment="1">
      <alignment horizontal="center" vertical="center"/>
    </xf>
    <xf numFmtId="0" fontId="36" fillId="9" borderId="55" xfId="0" applyFont="1" applyFill="1" applyBorder="1" applyAlignment="1">
      <alignment horizontal="center" vertical="center"/>
    </xf>
    <xf numFmtId="0" fontId="36" fillId="9" borderId="0" xfId="0" applyFont="1" applyFill="1" applyBorder="1" applyAlignment="1">
      <alignment horizontal="center" vertical="center"/>
    </xf>
    <xf numFmtId="0" fontId="36" fillId="9" borderId="57" xfId="0" applyFont="1" applyFill="1" applyBorder="1" applyAlignment="1">
      <alignment horizontal="center" vertical="center"/>
    </xf>
    <xf numFmtId="0" fontId="87" fillId="9" borderId="56" xfId="0" applyFont="1" applyFill="1" applyBorder="1" applyAlignment="1">
      <alignment horizontal="center" vertical="center"/>
    </xf>
    <xf numFmtId="0" fontId="89" fillId="9" borderId="0" xfId="0" applyFont="1" applyFill="1" applyBorder="1" applyAlignment="1">
      <alignment horizontal="center" vertical="center"/>
    </xf>
    <xf numFmtId="0" fontId="91" fillId="9" borderId="55" xfId="0" applyFont="1" applyFill="1" applyBorder="1" applyAlignment="1">
      <alignment horizontal="center" vertical="center"/>
    </xf>
    <xf numFmtId="0" fontId="35" fillId="9" borderId="35" xfId="0" applyFont="1" applyFill="1" applyBorder="1" applyAlignment="1">
      <alignment horizontal="center"/>
    </xf>
    <xf numFmtId="0" fontId="35" fillId="11" borderId="34" xfId="0" applyFont="1" applyFill="1" applyBorder="1" applyAlignment="1">
      <alignment horizontal="center" vertical="center"/>
    </xf>
    <xf numFmtId="0" fontId="35" fillId="9" borderId="53" xfId="0" applyFont="1" applyFill="1" applyBorder="1" applyAlignment="1">
      <alignment horizontal="center"/>
    </xf>
    <xf numFmtId="0" fontId="35" fillId="11" borderId="10" xfId="0" applyFont="1" applyFill="1" applyBorder="1" applyAlignment="1">
      <alignment horizontal="center" vertical="center"/>
    </xf>
    <xf numFmtId="0" fontId="35" fillId="9" borderId="51" xfId="0" applyFont="1" applyFill="1" applyBorder="1" applyAlignment="1">
      <alignment horizontal="center"/>
    </xf>
    <xf numFmtId="0" fontId="35" fillId="11" borderId="52" xfId="0" applyFont="1" applyFill="1" applyBorder="1" applyAlignment="1">
      <alignment horizontal="center" vertical="center"/>
    </xf>
    <xf numFmtId="0" fontId="35" fillId="23" borderId="10" xfId="0" applyFont="1" applyFill="1" applyBorder="1" applyAlignment="1">
      <alignment horizontal="center" vertical="center"/>
    </xf>
    <xf numFmtId="0" fontId="35" fillId="24" borderId="10" xfId="0" applyFont="1" applyFill="1" applyBorder="1" applyAlignment="1">
      <alignment horizontal="center" vertical="center"/>
    </xf>
    <xf numFmtId="0" fontId="35" fillId="9" borderId="30" xfId="0" applyFont="1" applyFill="1" applyBorder="1" applyAlignment="1">
      <alignment horizontal="center"/>
    </xf>
    <xf numFmtId="0" fontId="35" fillId="25" borderId="28" xfId="0" applyFont="1" applyFill="1" applyBorder="1" applyAlignment="1">
      <alignment horizontal="center" vertical="center"/>
    </xf>
    <xf numFmtId="0" fontId="35" fillId="23" borderId="34" xfId="0" applyFont="1" applyFill="1" applyBorder="1" applyAlignment="1">
      <alignment horizontal="center" vertical="center"/>
    </xf>
    <xf numFmtId="0" fontId="35" fillId="23" borderId="28" xfId="0" applyFont="1" applyFill="1" applyBorder="1" applyAlignment="1">
      <alignment horizontal="center" vertical="center"/>
    </xf>
    <xf numFmtId="0" fontId="35" fillId="25" borderId="10" xfId="0" applyFont="1" applyFill="1" applyBorder="1" applyAlignment="1">
      <alignment horizontal="center" vertical="center"/>
    </xf>
    <xf numFmtId="0" fontId="35" fillId="25" borderId="52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35" fillId="9" borderId="34" xfId="0" applyFont="1" applyFill="1" applyBorder="1" applyAlignment="1">
      <alignment horizontal="center" vertical="center"/>
    </xf>
    <xf numFmtId="0" fontId="36" fillId="9" borderId="28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35" fillId="22" borderId="52" xfId="0" applyFont="1" applyFill="1" applyBorder="1" applyAlignment="1">
      <alignment horizontal="center" vertical="center"/>
    </xf>
    <xf numFmtId="0" fontId="30" fillId="9" borderId="8" xfId="0" applyFont="1" applyFill="1" applyBorder="1"/>
    <xf numFmtId="0" fontId="30" fillId="9" borderId="29" xfId="0" applyFont="1" applyFill="1" applyBorder="1"/>
    <xf numFmtId="192" fontId="35" fillId="0" borderId="34" xfId="1" applyFont="1" applyFill="1" applyBorder="1" applyAlignment="1">
      <alignment horizontal="center" vertical="center"/>
    </xf>
    <xf numFmtId="192" fontId="35" fillId="0" borderId="10" xfId="1" applyFont="1" applyFill="1" applyBorder="1" applyAlignment="1">
      <alignment horizontal="center" vertical="center"/>
    </xf>
    <xf numFmtId="192" fontId="35" fillId="0" borderId="52" xfId="1" applyFont="1" applyFill="1" applyBorder="1" applyAlignment="1">
      <alignment horizontal="center" vertical="center"/>
    </xf>
    <xf numFmtId="192" fontId="35" fillId="0" borderId="28" xfId="1" applyFont="1" applyFill="1" applyBorder="1" applyAlignment="1">
      <alignment horizontal="center" vertical="center"/>
    </xf>
    <xf numFmtId="192" fontId="0" fillId="0" borderId="34" xfId="1" applyFont="1" applyFill="1" applyBorder="1" applyAlignment="1">
      <alignment horizontal="center"/>
    </xf>
    <xf numFmtId="192" fontId="36" fillId="0" borderId="28" xfId="1" applyFont="1" applyFill="1" applyBorder="1" applyAlignment="1">
      <alignment horizontal="center" vertical="center"/>
    </xf>
    <xf numFmtId="192" fontId="0" fillId="0" borderId="28" xfId="1" applyFont="1" applyFill="1" applyBorder="1" applyAlignment="1">
      <alignment horizontal="center"/>
    </xf>
    <xf numFmtId="192" fontId="37" fillId="0" borderId="10" xfId="1" applyFont="1" applyFill="1" applyBorder="1" applyAlignment="1">
      <alignment horizontal="center" vertical="center"/>
    </xf>
    <xf numFmtId="0" fontId="37" fillId="9" borderId="53" xfId="0" applyFont="1" applyFill="1" applyBorder="1" applyAlignment="1">
      <alignment horizontal="center"/>
    </xf>
    <xf numFmtId="0" fontId="80" fillId="3" borderId="53" xfId="5" applyFont="1" applyFill="1" applyBorder="1" applyAlignment="1">
      <alignment horizontal="center" vertical="center"/>
    </xf>
    <xf numFmtId="0" fontId="42" fillId="9" borderId="35" xfId="5" applyFont="1" applyFill="1" applyBorder="1" applyAlignment="1">
      <alignment vertical="center"/>
    </xf>
    <xf numFmtId="0" fontId="80" fillId="9" borderId="56" xfId="5" applyFont="1" applyFill="1" applyBorder="1" applyAlignment="1">
      <alignment vertical="center"/>
    </xf>
    <xf numFmtId="0" fontId="80" fillId="9" borderId="34" xfId="5" applyFont="1" applyFill="1" applyBorder="1" applyAlignment="1">
      <alignment vertical="center"/>
    </xf>
    <xf numFmtId="0" fontId="42" fillId="9" borderId="56" xfId="5" applyFont="1" applyFill="1" applyBorder="1" applyAlignment="1">
      <alignment vertical="center"/>
    </xf>
    <xf numFmtId="0" fontId="80" fillId="9" borderId="35" xfId="5" applyFont="1" applyFill="1" applyBorder="1" applyAlignment="1">
      <alignment horizontal="center" vertical="center"/>
    </xf>
    <xf numFmtId="0" fontId="80" fillId="9" borderId="56" xfId="5" applyFont="1" applyFill="1" applyBorder="1" applyAlignment="1">
      <alignment horizontal="left" vertical="center"/>
    </xf>
    <xf numFmtId="0" fontId="81" fillId="9" borderId="56" xfId="5" applyFont="1" applyFill="1" applyBorder="1" applyAlignment="1">
      <alignment horizontal="left" vertical="center"/>
    </xf>
    <xf numFmtId="0" fontId="81" fillId="9" borderId="34" xfId="5" applyFont="1" applyFill="1" applyBorder="1" applyAlignment="1">
      <alignment horizontal="left" vertical="center"/>
    </xf>
    <xf numFmtId="0" fontId="82" fillId="0" borderId="0" xfId="0" applyFont="1" applyAlignment="1">
      <alignment vertical="center"/>
    </xf>
    <xf numFmtId="0" fontId="42" fillId="9" borderId="53" xfId="5" applyFont="1" applyFill="1" applyBorder="1" applyAlignment="1">
      <alignment vertical="center"/>
    </xf>
    <xf numFmtId="0" fontId="80" fillId="9" borderId="0" xfId="5" applyFont="1" applyFill="1" applyBorder="1" applyAlignment="1">
      <alignment vertical="center"/>
    </xf>
    <xf numFmtId="0" fontId="80" fillId="9" borderId="10" xfId="5" applyFont="1" applyFill="1" applyBorder="1" applyAlignment="1">
      <alignment vertical="center"/>
    </xf>
    <xf numFmtId="0" fontId="83" fillId="9" borderId="0" xfId="0" applyFont="1" applyFill="1" applyBorder="1" applyAlignment="1">
      <alignment vertical="center"/>
    </xf>
    <xf numFmtId="0" fontId="80" fillId="9" borderId="53" xfId="5" applyFont="1" applyFill="1" applyBorder="1" applyAlignment="1">
      <alignment horizontal="center" vertical="center"/>
    </xf>
    <xf numFmtId="0" fontId="80" fillId="9" borderId="30" xfId="5" applyFont="1" applyFill="1" applyBorder="1" applyAlignment="1">
      <alignment horizontal="center" vertical="center"/>
    </xf>
    <xf numFmtId="0" fontId="42" fillId="9" borderId="30" xfId="5" applyFont="1" applyFill="1" applyBorder="1" applyAlignment="1">
      <alignment vertical="center"/>
    </xf>
    <xf numFmtId="0" fontId="42" fillId="9" borderId="55" xfId="5" applyFont="1" applyFill="1" applyBorder="1" applyAlignment="1">
      <alignment vertical="center"/>
    </xf>
    <xf numFmtId="0" fontId="80" fillId="9" borderId="0" xfId="5" applyFont="1" applyFill="1" applyBorder="1" applyAlignment="1">
      <alignment horizontal="left" vertical="center"/>
    </xf>
    <xf numFmtId="15" fontId="80" fillId="9" borderId="0" xfId="5" quotePrefix="1" applyNumberFormat="1" applyFont="1" applyFill="1" applyBorder="1" applyAlignment="1">
      <alignment vertical="center"/>
    </xf>
    <xf numFmtId="15" fontId="80" fillId="9" borderId="0" xfId="5" applyNumberFormat="1" applyFont="1" applyFill="1" applyBorder="1" applyAlignment="1">
      <alignment vertical="center"/>
    </xf>
    <xf numFmtId="15" fontId="80" fillId="9" borderId="10" xfId="5" applyNumberFormat="1" applyFont="1" applyFill="1" applyBorder="1" applyAlignment="1">
      <alignment vertical="center"/>
    </xf>
    <xf numFmtId="0" fontId="80" fillId="9" borderId="53" xfId="5" applyFont="1" applyFill="1" applyBorder="1" applyAlignment="1">
      <alignment vertical="center"/>
    </xf>
    <xf numFmtId="0" fontId="80" fillId="9" borderId="35" xfId="5" applyFont="1" applyFill="1" applyBorder="1" applyAlignment="1">
      <alignment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3" fillId="9" borderId="53" xfId="0" applyFont="1" applyFill="1" applyBorder="1" applyAlignment="1">
      <alignment vertical="center"/>
    </xf>
    <xf numFmtId="0" fontId="80" fillId="9" borderId="30" xfId="5" applyFont="1" applyFill="1" applyBorder="1" applyAlignment="1">
      <alignment vertical="center"/>
    </xf>
    <xf numFmtId="0" fontId="80" fillId="9" borderId="55" xfId="5" applyFont="1" applyFill="1" applyBorder="1" applyAlignment="1">
      <alignment vertical="center"/>
    </xf>
    <xf numFmtId="0" fontId="80" fillId="9" borderId="28" xfId="5" applyFont="1" applyFill="1" applyBorder="1" applyAlignment="1">
      <alignment vertical="center"/>
    </xf>
    <xf numFmtId="0" fontId="83" fillId="9" borderId="55" xfId="0" applyFont="1" applyFill="1" applyBorder="1" applyAlignment="1">
      <alignment vertical="center"/>
    </xf>
    <xf numFmtId="0" fontId="83" fillId="9" borderId="30" xfId="0" applyFont="1" applyFill="1" applyBorder="1" applyAlignment="1">
      <alignment vertical="center"/>
    </xf>
    <xf numFmtId="0" fontId="82" fillId="9" borderId="0" xfId="0" applyFont="1" applyFill="1" applyBorder="1" applyAlignment="1">
      <alignment vertical="center"/>
    </xf>
    <xf numFmtId="0" fontId="82" fillId="9" borderId="55" xfId="0" applyFont="1" applyFill="1" applyBorder="1" applyAlignment="1">
      <alignment vertical="center"/>
    </xf>
    <xf numFmtId="0" fontId="82" fillId="9" borderId="28" xfId="0" applyFont="1" applyFill="1" applyBorder="1" applyAlignment="1">
      <alignment vertical="center"/>
    </xf>
    <xf numFmtId="0" fontId="42" fillId="19" borderId="50" xfId="5" applyFont="1" applyFill="1" applyBorder="1" applyAlignment="1">
      <alignment horizontal="center" vertical="center"/>
    </xf>
    <xf numFmtId="0" fontId="80" fillId="3" borderId="50" xfId="5" applyFont="1" applyFill="1" applyBorder="1" applyAlignment="1">
      <alignment vertical="center"/>
    </xf>
    <xf numFmtId="198" fontId="80" fillId="3" borderId="8" xfId="5" applyNumberFormat="1" applyFont="1" applyFill="1" applyBorder="1" applyAlignment="1">
      <alignment horizontal="center" vertical="center"/>
    </xf>
    <xf numFmtId="204" fontId="80" fillId="3" borderId="22" xfId="1" applyNumberFormat="1" applyFont="1" applyFill="1" applyBorder="1" applyAlignment="1">
      <alignment horizontal="center" vertical="center"/>
    </xf>
    <xf numFmtId="0" fontId="80" fillId="3" borderId="22" xfId="5" applyFont="1" applyFill="1" applyBorder="1" applyAlignment="1">
      <alignment vertical="center"/>
    </xf>
    <xf numFmtId="198" fontId="80" fillId="3" borderId="53" xfId="5" applyNumberFormat="1" applyFont="1" applyFill="1" applyBorder="1" applyAlignment="1">
      <alignment horizontal="center" vertical="center"/>
    </xf>
    <xf numFmtId="204" fontId="80" fillId="3" borderId="35" xfId="1" applyNumberFormat="1" applyFont="1" applyFill="1" applyBorder="1" applyAlignment="1">
      <alignment horizontal="center" vertical="center"/>
    </xf>
    <xf numFmtId="0" fontId="80" fillId="3" borderId="29" xfId="5" applyFont="1" applyFill="1" applyBorder="1" applyAlignment="1">
      <alignment vertical="center"/>
    </xf>
    <xf numFmtId="204" fontId="80" fillId="3" borderId="30" xfId="1" applyNumberFormat="1" applyFont="1" applyFill="1" applyBorder="1" applyAlignment="1">
      <alignment horizontal="center" vertical="center"/>
    </xf>
    <xf numFmtId="204" fontId="80" fillId="3" borderId="29" xfId="1" applyNumberFormat="1" applyFont="1" applyFill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198" fontId="42" fillId="19" borderId="22" xfId="5" applyNumberFormat="1" applyFont="1" applyFill="1" applyBorder="1" applyAlignment="1">
      <alignment horizontal="center" vertical="center"/>
    </xf>
    <xf numFmtId="198" fontId="42" fillId="19" borderId="50" xfId="5" applyNumberFormat="1" applyFont="1" applyFill="1" applyBorder="1" applyAlignment="1">
      <alignment horizontal="center" vertical="center"/>
    </xf>
    <xf numFmtId="204" fontId="42" fillId="19" borderId="29" xfId="1" applyNumberFormat="1" applyFont="1" applyFill="1" applyBorder="1" applyAlignment="1">
      <alignment horizontal="center" vertical="center"/>
    </xf>
    <xf numFmtId="0" fontId="80" fillId="9" borderId="56" xfId="5" applyFont="1" applyFill="1" applyBorder="1" applyAlignment="1">
      <alignment horizontal="center" vertical="center"/>
    </xf>
    <xf numFmtId="204" fontId="92" fillId="9" borderId="56" xfId="1" applyNumberFormat="1" applyFont="1" applyFill="1" applyBorder="1" applyAlignment="1">
      <alignment horizontal="center" vertical="center"/>
    </xf>
    <xf numFmtId="204" fontId="92" fillId="9" borderId="34" xfId="1" applyNumberFormat="1" applyFont="1" applyFill="1" applyBorder="1" applyAlignment="1">
      <alignment horizontal="center" vertical="center"/>
    </xf>
    <xf numFmtId="0" fontId="81" fillId="3" borderId="53" xfId="5" applyFont="1" applyFill="1" applyBorder="1" applyAlignment="1">
      <alignment vertical="center"/>
    </xf>
    <xf numFmtId="0" fontId="42" fillId="19" borderId="22" xfId="5" applyFont="1" applyFill="1" applyBorder="1" applyAlignment="1">
      <alignment horizontal="center" vertical="center"/>
    </xf>
    <xf numFmtId="198" fontId="80" fillId="3" borderId="22" xfId="5" applyNumberFormat="1" applyFont="1" applyFill="1" applyBorder="1" applyAlignment="1">
      <alignment horizontal="center" vertical="center"/>
    </xf>
    <xf numFmtId="198" fontId="80" fillId="3" borderId="35" xfId="5" applyNumberFormat="1" applyFont="1" applyFill="1" applyBorder="1" applyAlignment="1">
      <alignment horizontal="center" vertical="center"/>
    </xf>
    <xf numFmtId="198" fontId="82" fillId="0" borderId="0" xfId="0" applyNumberFormat="1" applyFont="1" applyBorder="1" applyAlignment="1">
      <alignment vertical="center"/>
    </xf>
    <xf numFmtId="198" fontId="82" fillId="0" borderId="0" xfId="0" applyNumberFormat="1" applyFont="1" applyAlignment="1">
      <alignment vertical="center"/>
    </xf>
    <xf numFmtId="0" fontId="80" fillId="3" borderId="8" xfId="5" applyFont="1" applyFill="1" applyBorder="1" applyAlignment="1">
      <alignment vertical="center"/>
    </xf>
    <xf numFmtId="204" fontId="80" fillId="3" borderId="8" xfId="1" applyNumberFormat="1" applyFont="1" applyFill="1" applyBorder="1" applyAlignment="1">
      <alignment horizontal="center" vertical="center"/>
    </xf>
    <xf numFmtId="198" fontId="86" fillId="0" borderId="0" xfId="0" applyNumberFormat="1" applyFont="1" applyAlignment="1">
      <alignment vertical="center"/>
    </xf>
    <xf numFmtId="3" fontId="82" fillId="0" borderId="0" xfId="0" applyNumberFormat="1" applyFont="1" applyAlignment="1">
      <alignment vertical="center"/>
    </xf>
    <xf numFmtId="198" fontId="80" fillId="9" borderId="8" xfId="5" applyNumberFormat="1" applyFont="1" applyFill="1" applyBorder="1" applyAlignment="1">
      <alignment horizontal="center" vertical="center"/>
    </xf>
    <xf numFmtId="198" fontId="80" fillId="9" borderId="53" xfId="5" applyNumberFormat="1" applyFont="1" applyFill="1" applyBorder="1" applyAlignment="1">
      <alignment horizontal="center" vertical="center"/>
    </xf>
    <xf numFmtId="198" fontId="80" fillId="9" borderId="0" xfId="5" applyNumberFormat="1" applyFont="1" applyFill="1" applyBorder="1" applyAlignment="1">
      <alignment horizontal="center" vertical="center"/>
    </xf>
    <xf numFmtId="0" fontId="82" fillId="0" borderId="55" xfId="0" applyFont="1" applyBorder="1" applyAlignment="1">
      <alignment vertical="center"/>
    </xf>
    <xf numFmtId="0" fontId="82" fillId="0" borderId="57" xfId="0" applyFont="1" applyBorder="1" applyAlignment="1">
      <alignment vertical="center"/>
    </xf>
    <xf numFmtId="0" fontId="82" fillId="0" borderId="28" xfId="0" applyFont="1" applyBorder="1" applyAlignment="1">
      <alignment vertical="center"/>
    </xf>
    <xf numFmtId="0" fontId="80" fillId="3" borderId="35" xfId="5" applyFont="1" applyFill="1" applyBorder="1" applyAlignment="1">
      <alignment vertical="center"/>
    </xf>
    <xf numFmtId="0" fontId="80" fillId="3" borderId="56" xfId="5" applyFont="1" applyFill="1" applyBorder="1" applyAlignment="1">
      <alignment vertical="center"/>
    </xf>
    <xf numFmtId="0" fontId="80" fillId="3" borderId="53" xfId="5" applyFont="1" applyFill="1" applyBorder="1" applyAlignment="1">
      <alignment vertical="center"/>
    </xf>
    <xf numFmtId="0" fontId="80" fillId="3" borderId="0" xfId="5" applyFont="1" applyFill="1" applyBorder="1" applyAlignment="1">
      <alignment vertical="center"/>
    </xf>
    <xf numFmtId="0" fontId="80" fillId="3" borderId="53" xfId="5" applyFont="1" applyFill="1" applyBorder="1" applyAlignment="1">
      <alignment horizontal="left" vertical="center"/>
    </xf>
    <xf numFmtId="204" fontId="42" fillId="19" borderId="50" xfId="1" applyNumberFormat="1" applyFont="1" applyFill="1" applyBorder="1" applyAlignment="1">
      <alignment horizontal="center" vertical="center"/>
    </xf>
    <xf numFmtId="204" fontId="80" fillId="9" borderId="8" xfId="1" applyNumberFormat="1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9" borderId="0" xfId="5" applyFont="1" applyFill="1" applyAlignment="1">
      <alignment vertical="center"/>
    </xf>
    <xf numFmtId="0" fontId="80" fillId="9" borderId="0" xfId="5" applyFont="1" applyFill="1" applyAlignment="1">
      <alignment horizontal="center" vertical="center"/>
    </xf>
    <xf numFmtId="0" fontId="80" fillId="0" borderId="0" xfId="5" applyFont="1" applyAlignment="1">
      <alignment vertical="center"/>
    </xf>
    <xf numFmtId="0" fontId="80" fillId="0" borderId="0" xfId="5" applyFont="1" applyAlignment="1">
      <alignment horizontal="center" vertical="center"/>
    </xf>
    <xf numFmtId="204" fontId="80" fillId="3" borderId="53" xfId="1" applyNumberFormat="1" applyFont="1" applyFill="1" applyBorder="1" applyAlignment="1">
      <alignment horizontal="center" vertical="center"/>
    </xf>
    <xf numFmtId="204" fontId="80" fillId="3" borderId="0" xfId="1" applyNumberFormat="1" applyFont="1" applyFill="1" applyBorder="1" applyAlignment="1">
      <alignment horizontal="center" vertical="center"/>
    </xf>
    <xf numFmtId="204" fontId="80" fillId="3" borderId="56" xfId="1" applyNumberFormat="1" applyFont="1" applyFill="1" applyBorder="1" applyAlignment="1">
      <alignment horizontal="center" vertical="center"/>
    </xf>
    <xf numFmtId="204" fontId="80" fillId="3" borderId="34" xfId="1" applyNumberFormat="1" applyFont="1" applyFill="1" applyBorder="1" applyAlignment="1">
      <alignment horizontal="center" vertical="center"/>
    </xf>
    <xf numFmtId="204" fontId="80" fillId="3" borderId="10" xfId="1" applyNumberFormat="1" applyFont="1" applyFill="1" applyBorder="1" applyAlignment="1">
      <alignment horizontal="center" vertical="center"/>
    </xf>
    <xf numFmtId="0" fontId="80" fillId="3" borderId="30" xfId="5" applyFont="1" applyFill="1" applyBorder="1" applyAlignment="1">
      <alignment vertical="center"/>
    </xf>
    <xf numFmtId="204" fontId="80" fillId="3" borderId="55" xfId="1" applyNumberFormat="1" applyFont="1" applyFill="1" applyBorder="1" applyAlignment="1">
      <alignment horizontal="center" vertical="center"/>
    </xf>
    <xf numFmtId="204" fontId="80" fillId="3" borderId="28" xfId="1" applyNumberFormat="1" applyFont="1" applyFill="1" applyBorder="1" applyAlignment="1">
      <alignment horizontal="center" vertical="center"/>
    </xf>
    <xf numFmtId="204" fontId="80" fillId="9" borderId="56" xfId="1" applyNumberFormat="1" applyFont="1" applyFill="1" applyBorder="1" applyAlignment="1">
      <alignment horizontal="center" vertical="center"/>
    </xf>
    <xf numFmtId="204" fontId="80" fillId="9" borderId="34" xfId="1" applyNumberFormat="1" applyFont="1" applyFill="1" applyBorder="1" applyAlignment="1">
      <alignment horizontal="center" vertical="center"/>
    </xf>
    <xf numFmtId="204" fontId="80" fillId="9" borderId="0" xfId="1" applyNumberFormat="1" applyFont="1" applyFill="1" applyBorder="1" applyAlignment="1">
      <alignment horizontal="center" vertical="center"/>
    </xf>
    <xf numFmtId="204" fontId="80" fillId="9" borderId="10" xfId="1" applyNumberFormat="1" applyFont="1" applyFill="1" applyBorder="1" applyAlignment="1">
      <alignment horizontal="center" vertical="center"/>
    </xf>
    <xf numFmtId="204" fontId="42" fillId="19" borderId="30" xfId="1" applyNumberFormat="1" applyFont="1" applyFill="1" applyBorder="1" applyAlignment="1">
      <alignment horizontal="center" vertical="center"/>
    </xf>
    <xf numFmtId="204" fontId="92" fillId="9" borderId="0" xfId="1" applyNumberFormat="1" applyFont="1" applyFill="1" applyBorder="1" applyAlignment="1">
      <alignment horizontal="center" vertical="center"/>
    </xf>
    <xf numFmtId="204" fontId="92" fillId="9" borderId="10" xfId="1" applyNumberFormat="1" applyFont="1" applyFill="1" applyBorder="1" applyAlignment="1">
      <alignment horizontal="center" vertical="center"/>
    </xf>
    <xf numFmtId="204" fontId="42" fillId="9" borderId="0" xfId="1" applyNumberFormat="1" applyFont="1" applyFill="1" applyBorder="1" applyAlignment="1">
      <alignment horizontal="center" vertical="center"/>
    </xf>
    <xf numFmtId="204" fontId="80" fillId="9" borderId="35" xfId="1" applyNumberFormat="1" applyFont="1" applyFill="1" applyBorder="1" applyAlignment="1">
      <alignment horizontal="center" vertical="center"/>
    </xf>
    <xf numFmtId="204" fontId="80" fillId="9" borderId="53" xfId="1" applyNumberFormat="1" applyFont="1" applyFill="1" applyBorder="1" applyAlignment="1">
      <alignment horizontal="center" vertical="center"/>
    </xf>
    <xf numFmtId="204" fontId="42" fillId="9" borderId="30" xfId="1" applyNumberFormat="1" applyFont="1" applyFill="1" applyBorder="1" applyAlignment="1">
      <alignment horizontal="center" vertical="center"/>
    </xf>
    <xf numFmtId="204" fontId="42" fillId="9" borderId="55" xfId="1" applyNumberFormat="1" applyFont="1" applyFill="1" applyBorder="1" applyAlignment="1">
      <alignment horizontal="center" vertical="center"/>
    </xf>
    <xf numFmtId="204" fontId="42" fillId="9" borderId="28" xfId="1" applyNumberFormat="1" applyFont="1" applyFill="1" applyBorder="1" applyAlignment="1">
      <alignment horizontal="center" vertical="center"/>
    </xf>
    <xf numFmtId="0" fontId="83" fillId="9" borderId="28" xfId="0" applyFont="1" applyFill="1" applyBorder="1" applyAlignment="1">
      <alignment vertical="center"/>
    </xf>
    <xf numFmtId="204" fontId="80" fillId="9" borderId="22" xfId="1" applyNumberFormat="1" applyFont="1" applyFill="1" applyBorder="1" applyAlignment="1">
      <alignment horizontal="center" vertical="center"/>
    </xf>
    <xf numFmtId="204" fontId="80" fillId="9" borderId="29" xfId="1" applyNumberFormat="1" applyFont="1" applyFill="1" applyBorder="1" applyAlignment="1">
      <alignment horizontal="center" vertical="center"/>
    </xf>
    <xf numFmtId="204" fontId="42" fillId="19" borderId="51" xfId="1" applyNumberFormat="1" applyFont="1" applyFill="1" applyBorder="1" applyAlignment="1">
      <alignment horizontal="center" vertical="center"/>
    </xf>
    <xf numFmtId="0" fontId="81" fillId="3" borderId="0" xfId="5" applyFont="1" applyFill="1" applyBorder="1" applyAlignment="1">
      <alignment vertical="center"/>
    </xf>
    <xf numFmtId="204" fontId="42" fillId="9" borderId="53" xfId="1" applyNumberFormat="1" applyFont="1" applyFill="1" applyBorder="1" applyAlignment="1">
      <alignment horizontal="center" vertical="center"/>
    </xf>
    <xf numFmtId="204" fontId="42" fillId="9" borderId="10" xfId="1" applyNumberFormat="1" applyFont="1" applyFill="1" applyBorder="1" applyAlignment="1">
      <alignment horizontal="center" vertical="center"/>
    </xf>
    <xf numFmtId="204" fontId="42" fillId="19" borderId="8" xfId="1" applyNumberFormat="1" applyFont="1" applyFill="1" applyBorder="1" applyAlignment="1">
      <alignment horizontal="center" vertical="center"/>
    </xf>
    <xf numFmtId="204" fontId="42" fillId="19" borderId="53" xfId="1" applyNumberFormat="1" applyFont="1" applyFill="1" applyBorder="1" applyAlignment="1">
      <alignment horizontal="center" vertical="center"/>
    </xf>
    <xf numFmtId="0" fontId="83" fillId="0" borderId="0" xfId="0" applyFont="1" applyAlignment="1">
      <alignment vertical="center"/>
    </xf>
    <xf numFmtId="198" fontId="83" fillId="0" borderId="0" xfId="0" applyNumberFormat="1" applyFont="1" applyAlignment="1">
      <alignment vertical="center"/>
    </xf>
    <xf numFmtId="0" fontId="83" fillId="0" borderId="0" xfId="0" applyFont="1" applyBorder="1" applyAlignment="1">
      <alignment vertical="center"/>
    </xf>
    <xf numFmtId="198" fontId="81" fillId="0" borderId="0" xfId="0" applyNumberFormat="1" applyFont="1" applyAlignment="1">
      <alignment vertical="center"/>
    </xf>
    <xf numFmtId="198" fontId="83" fillId="0" borderId="0" xfId="0" applyNumberFormat="1" applyFont="1" applyBorder="1" applyAlignment="1">
      <alignment vertical="center"/>
    </xf>
    <xf numFmtId="3" fontId="83" fillId="0" borderId="0" xfId="0" applyNumberFormat="1" applyFont="1" applyAlignment="1">
      <alignment vertical="center"/>
    </xf>
    <xf numFmtId="0" fontId="83" fillId="0" borderId="55" xfId="0" applyFont="1" applyBorder="1" applyAlignment="1">
      <alignment vertical="center"/>
    </xf>
    <xf numFmtId="0" fontId="83" fillId="0" borderId="28" xfId="0" applyFont="1" applyBorder="1" applyAlignment="1">
      <alignment vertical="center"/>
    </xf>
    <xf numFmtId="0" fontId="83" fillId="0" borderId="57" xfId="0" applyFont="1" applyBorder="1" applyAlignment="1">
      <alignment vertical="center"/>
    </xf>
    <xf numFmtId="0" fontId="80" fillId="3" borderId="34" xfId="5" applyFont="1" applyFill="1" applyBorder="1" applyAlignment="1">
      <alignment vertical="center"/>
    </xf>
    <xf numFmtId="0" fontId="80" fillId="3" borderId="10" xfId="5" applyFont="1" applyFill="1" applyBorder="1" applyAlignment="1">
      <alignment vertical="center"/>
    </xf>
    <xf numFmtId="0" fontId="80" fillId="3" borderId="55" xfId="5" applyFont="1" applyFill="1" applyBorder="1" applyAlignment="1">
      <alignment vertical="center"/>
    </xf>
    <xf numFmtId="0" fontId="80" fillId="3" borderId="28" xfId="5" applyFont="1" applyFill="1" applyBorder="1" applyAlignment="1">
      <alignment vertical="center"/>
    </xf>
    <xf numFmtId="198" fontId="80" fillId="3" borderId="34" xfId="5" applyNumberFormat="1" applyFont="1" applyFill="1" applyBorder="1" applyAlignment="1">
      <alignment horizontal="center" vertical="center"/>
    </xf>
    <xf numFmtId="198" fontId="80" fillId="3" borderId="10" xfId="5" applyNumberFormat="1" applyFont="1" applyFill="1" applyBorder="1" applyAlignment="1">
      <alignment horizontal="center" vertical="center"/>
    </xf>
    <xf numFmtId="204" fontId="80" fillId="9" borderId="35" xfId="1" applyNumberFormat="1" applyFont="1" applyFill="1" applyBorder="1" applyAlignment="1">
      <alignment horizontal="left" vertical="center"/>
    </xf>
    <xf numFmtId="198" fontId="42" fillId="19" borderId="0" xfId="5" applyNumberFormat="1" applyFont="1" applyFill="1" applyBorder="1" applyAlignment="1">
      <alignment horizontal="center" vertical="center"/>
    </xf>
    <xf numFmtId="204" fontId="80" fillId="9" borderId="30" xfId="1" applyNumberFormat="1" applyFont="1" applyFill="1" applyBorder="1" applyAlignment="1">
      <alignment horizontal="left" vertical="center"/>
    </xf>
    <xf numFmtId="204" fontId="42" fillId="9" borderId="57" xfId="1" applyNumberFormat="1" applyFont="1" applyFill="1" applyBorder="1" applyAlignment="1">
      <alignment horizontal="center" vertical="center"/>
    </xf>
    <xf numFmtId="204" fontId="42" fillId="9" borderId="52" xfId="1" applyNumberFormat="1" applyFont="1" applyFill="1" applyBorder="1" applyAlignment="1">
      <alignment horizontal="center" vertical="center"/>
    </xf>
    <xf numFmtId="0" fontId="34" fillId="0" borderId="0" xfId="0" applyFont="1" applyBorder="1"/>
    <xf numFmtId="0" fontId="36" fillId="0" borderId="0" xfId="0" applyFont="1" applyBorder="1"/>
    <xf numFmtId="192" fontId="36" fillId="0" borderId="0" xfId="1" applyFont="1" applyBorder="1"/>
    <xf numFmtId="192" fontId="60" fillId="0" borderId="0" xfId="1" applyFont="1" applyBorder="1"/>
    <xf numFmtId="0" fontId="0" fillId="9" borderId="51" xfId="0" applyFill="1" applyBorder="1" applyAlignment="1">
      <alignment horizontal="center"/>
    </xf>
    <xf numFmtId="0" fontId="37" fillId="9" borderId="57" xfId="0" applyFont="1" applyFill="1" applyBorder="1" applyAlignment="1">
      <alignment horizontal="center" vertical="center"/>
    </xf>
    <xf numFmtId="0" fontId="35" fillId="9" borderId="52" xfId="0" applyFont="1" applyFill="1" applyBorder="1" applyAlignment="1">
      <alignment horizontal="center" vertical="center"/>
    </xf>
    <xf numFmtId="192" fontId="36" fillId="0" borderId="50" xfId="1" applyFont="1" applyFill="1" applyBorder="1" applyAlignment="1">
      <alignment horizontal="center" vertical="center"/>
    </xf>
    <xf numFmtId="192" fontId="36" fillId="0" borderId="52" xfId="1" applyFont="1" applyFill="1" applyBorder="1" applyAlignment="1">
      <alignment horizontal="center" vertical="center"/>
    </xf>
    <xf numFmtId="192" fontId="35" fillId="0" borderId="50" xfId="1" applyFont="1" applyFill="1" applyBorder="1" applyAlignment="1">
      <alignment horizontal="center" vertical="center"/>
    </xf>
    <xf numFmtId="0" fontId="30" fillId="9" borderId="53" xfId="0" applyFont="1" applyFill="1" applyBorder="1"/>
    <xf numFmtId="0" fontId="35" fillId="9" borderId="0" xfId="0" applyFont="1" applyFill="1" applyBorder="1" applyAlignment="1">
      <alignment horizontal="center"/>
    </xf>
    <xf numFmtId="204" fontId="40" fillId="9" borderId="35" xfId="1" applyNumberFormat="1" applyFont="1" applyFill="1" applyBorder="1" applyAlignment="1">
      <alignment horizontal="left" vertical="center"/>
    </xf>
    <xf numFmtId="204" fontId="94" fillId="9" borderId="30" xfId="1" applyNumberFormat="1" applyFont="1" applyFill="1" applyBorder="1" applyAlignment="1">
      <alignment horizontal="left" vertical="center"/>
    </xf>
    <xf numFmtId="0" fontId="95" fillId="9" borderId="0" xfId="0" applyFont="1" applyFill="1" applyBorder="1" applyAlignment="1">
      <alignment vertical="center"/>
    </xf>
    <xf numFmtId="198" fontId="93" fillId="0" borderId="58" xfId="1" applyNumberFormat="1" applyFont="1" applyBorder="1"/>
    <xf numFmtId="204" fontId="40" fillId="9" borderId="56" xfId="1" applyNumberFormat="1" applyFont="1" applyFill="1" applyBorder="1" applyAlignment="1">
      <alignment horizontal="center" vertical="center"/>
    </xf>
    <xf numFmtId="204" fontId="40" fillId="9" borderId="34" xfId="1" applyNumberFormat="1" applyFont="1" applyFill="1" applyBorder="1" applyAlignment="1">
      <alignment horizontal="center" vertical="center"/>
    </xf>
    <xf numFmtId="204" fontId="40" fillId="9" borderId="0" xfId="1" applyNumberFormat="1" applyFont="1" applyFill="1" applyBorder="1" applyAlignment="1">
      <alignment horizontal="center" vertical="center"/>
    </xf>
    <xf numFmtId="204" fontId="40" fillId="9" borderId="10" xfId="1" applyNumberFormat="1" applyFont="1" applyFill="1" applyBorder="1" applyAlignment="1">
      <alignment horizontal="center" vertical="center"/>
    </xf>
    <xf numFmtId="204" fontId="94" fillId="9" borderId="55" xfId="1" applyNumberFormat="1" applyFont="1" applyFill="1" applyBorder="1" applyAlignment="1">
      <alignment horizontal="center" vertical="center"/>
    </xf>
    <xf numFmtId="204" fontId="94" fillId="9" borderId="28" xfId="1" applyNumberFormat="1" applyFont="1" applyFill="1" applyBorder="1" applyAlignment="1">
      <alignment horizontal="center" vertical="center"/>
    </xf>
    <xf numFmtId="192" fontId="80" fillId="3" borderId="53" xfId="1" applyNumberFormat="1" applyFont="1" applyFill="1" applyBorder="1" applyAlignment="1">
      <alignment horizontal="center" vertical="center"/>
    </xf>
    <xf numFmtId="192" fontId="80" fillId="3" borderId="53" xfId="1" applyFont="1" applyFill="1" applyBorder="1" applyAlignment="1">
      <alignment horizontal="center" vertical="center"/>
    </xf>
    <xf numFmtId="0" fontId="15" fillId="8" borderId="0" xfId="2" quotePrefix="1" applyFont="1" applyFill="1" applyBorder="1" applyAlignment="1">
      <alignment horizontal="left"/>
    </xf>
    <xf numFmtId="205" fontId="4" fillId="8" borderId="0" xfId="2" quotePrefix="1" applyNumberFormat="1" applyFont="1" applyFill="1"/>
    <xf numFmtId="0" fontId="4" fillId="8" borderId="0" xfId="2" quotePrefix="1" applyFont="1" applyFill="1"/>
    <xf numFmtId="0" fontId="35" fillId="25" borderId="34" xfId="0" applyFont="1" applyFill="1" applyBorder="1" applyAlignment="1">
      <alignment horizontal="center" vertical="center"/>
    </xf>
    <xf numFmtId="0" fontId="0" fillId="9" borderId="28" xfId="0" applyFill="1" applyBorder="1" applyAlignment="1">
      <alignment horizontal="center"/>
    </xf>
    <xf numFmtId="192" fontId="0" fillId="0" borderId="22" xfId="1" applyFont="1" applyFill="1" applyBorder="1" applyAlignment="1">
      <alignment horizontal="center"/>
    </xf>
    <xf numFmtId="192" fontId="0" fillId="0" borderId="56" xfId="1" applyFont="1" applyFill="1" applyBorder="1" applyAlignment="1">
      <alignment horizontal="center"/>
    </xf>
    <xf numFmtId="192" fontId="0" fillId="0" borderId="35" xfId="1" applyFont="1" applyFill="1" applyBorder="1" applyAlignment="1">
      <alignment horizontal="center"/>
    </xf>
    <xf numFmtId="192" fontId="0" fillId="0" borderId="30" xfId="1" applyFont="1" applyFill="1" applyBorder="1" applyAlignment="1">
      <alignment horizontal="center"/>
    </xf>
    <xf numFmtId="192" fontId="0" fillId="0" borderId="29" xfId="1" applyFont="1" applyFill="1" applyBorder="1" applyAlignment="1">
      <alignment horizontal="center"/>
    </xf>
    <xf numFmtId="0" fontId="40" fillId="9" borderId="0" xfId="5" applyFont="1" applyFill="1" applyAlignment="1">
      <alignment vertical="center"/>
    </xf>
    <xf numFmtId="204" fontId="40" fillId="9" borderId="53" xfId="1" quotePrefix="1" applyNumberFormat="1" applyFont="1" applyFill="1" applyBorder="1" applyAlignment="1">
      <alignment horizontal="left" vertical="center"/>
    </xf>
    <xf numFmtId="204" fontId="40" fillId="9" borderId="30" xfId="1" quotePrefix="1" applyNumberFormat="1" applyFont="1" applyFill="1" applyBorder="1" applyAlignment="1">
      <alignment horizontal="left" vertical="center"/>
    </xf>
    <xf numFmtId="204" fontId="98" fillId="9" borderId="35" xfId="1" applyNumberFormat="1" applyFont="1" applyFill="1" applyBorder="1" applyAlignment="1">
      <alignment horizontal="left" vertical="center"/>
    </xf>
    <xf numFmtId="204" fontId="98" fillId="9" borderId="53" xfId="1" applyNumberFormat="1" applyFont="1" applyFill="1" applyBorder="1" applyAlignment="1">
      <alignment horizontal="left" vertical="center"/>
    </xf>
    <xf numFmtId="204" fontId="42" fillId="9" borderId="30" xfId="1" applyNumberFormat="1" applyFont="1" applyFill="1" applyBorder="1" applyAlignment="1">
      <alignment horizontal="left" vertical="center"/>
    </xf>
    <xf numFmtId="204" fontId="96" fillId="9" borderId="56" xfId="1" applyNumberFormat="1" applyFont="1" applyFill="1" applyBorder="1" applyAlignment="1">
      <alignment horizontal="center" vertical="center"/>
    </xf>
    <xf numFmtId="204" fontId="81" fillId="3" borderId="53" xfId="1" applyNumberFormat="1" applyFont="1" applyFill="1" applyBorder="1" applyAlignment="1">
      <alignment horizontal="center" vertical="center"/>
    </xf>
    <xf numFmtId="204" fontId="96" fillId="9" borderId="0" xfId="1" applyNumberFormat="1" applyFont="1" applyFill="1" applyBorder="1" applyAlignment="1">
      <alignment horizontal="center" vertical="center"/>
    </xf>
    <xf numFmtId="192" fontId="81" fillId="3" borderId="53" xfId="1" applyNumberFormat="1" applyFont="1" applyFill="1" applyBorder="1" applyAlignment="1">
      <alignment horizontal="center" vertical="center"/>
    </xf>
    <xf numFmtId="204" fontId="96" fillId="9" borderId="30" xfId="1" quotePrefix="1" applyNumberFormat="1" applyFont="1" applyFill="1" applyBorder="1" applyAlignment="1">
      <alignment horizontal="left" vertical="center"/>
    </xf>
    <xf numFmtId="0" fontId="80" fillId="9" borderId="55" xfId="0" applyFont="1" applyFill="1" applyBorder="1" applyAlignment="1">
      <alignment vertical="center"/>
    </xf>
    <xf numFmtId="0" fontId="80" fillId="0" borderId="0" xfId="0" applyFont="1" applyBorder="1" applyAlignment="1">
      <alignment vertical="center"/>
    </xf>
    <xf numFmtId="0" fontId="80" fillId="9" borderId="0" xfId="0" applyFont="1" applyFill="1" applyBorder="1" applyAlignment="1">
      <alignment vertical="center"/>
    </xf>
    <xf numFmtId="0" fontId="42" fillId="19" borderId="22" xfId="5" applyFont="1" applyFill="1" applyBorder="1" applyAlignment="1">
      <alignment horizontal="center"/>
    </xf>
    <xf numFmtId="0" fontId="42" fillId="19" borderId="50" xfId="5" applyFont="1" applyFill="1" applyBorder="1" applyAlignment="1">
      <alignment horizontal="center"/>
    </xf>
    <xf numFmtId="0" fontId="42" fillId="19" borderId="52" xfId="5" applyFont="1" applyFill="1" applyBorder="1" applyAlignment="1">
      <alignment horizontal="center"/>
    </xf>
    <xf numFmtId="0" fontId="42" fillId="19" borderId="35" xfId="5" applyFont="1" applyFill="1" applyBorder="1" applyAlignment="1">
      <alignment horizontal="center"/>
    </xf>
    <xf numFmtId="204" fontId="97" fillId="9" borderId="30" xfId="1" quotePrefix="1" applyNumberFormat="1" applyFont="1" applyFill="1" applyBorder="1" applyAlignment="1">
      <alignment horizontal="left" vertical="center"/>
    </xf>
    <xf numFmtId="0" fontId="45" fillId="15" borderId="50" xfId="0" applyFont="1" applyFill="1" applyBorder="1" applyAlignment="1">
      <alignment horizontal="center"/>
    </xf>
    <xf numFmtId="204" fontId="45" fillId="0" borderId="58" xfId="1" applyNumberFormat="1" applyFont="1" applyBorder="1"/>
    <xf numFmtId="204" fontId="64" fillId="0" borderId="50" xfId="1" applyNumberFormat="1" applyFont="1" applyBorder="1"/>
    <xf numFmtId="204" fontId="93" fillId="0" borderId="58" xfId="1" applyNumberFormat="1" applyFont="1" applyBorder="1"/>
    <xf numFmtId="9" fontId="93" fillId="0" borderId="58" xfId="15" applyFont="1" applyBorder="1"/>
    <xf numFmtId="9" fontId="80" fillId="27" borderId="53" xfId="15" applyFont="1" applyFill="1" applyBorder="1" applyAlignment="1">
      <alignment horizontal="center" vertical="center"/>
    </xf>
    <xf numFmtId="0" fontId="83" fillId="27" borderId="0" xfId="0" applyFont="1" applyFill="1" applyBorder="1" applyAlignment="1">
      <alignment vertical="center"/>
    </xf>
    <xf numFmtId="0" fontId="83" fillId="11" borderId="0" xfId="0" applyFont="1" applyFill="1" applyBorder="1" applyAlignment="1">
      <alignment vertical="center"/>
    </xf>
    <xf numFmtId="198" fontId="83" fillId="23" borderId="0" xfId="0" applyNumberFormat="1" applyFont="1" applyFill="1" applyBorder="1" applyAlignment="1">
      <alignment vertical="center"/>
    </xf>
    <xf numFmtId="0" fontId="30" fillId="9" borderId="35" xfId="0" applyFont="1" applyFill="1" applyBorder="1"/>
    <xf numFmtId="0" fontId="30" fillId="9" borderId="51" xfId="0" applyFont="1" applyFill="1" applyBorder="1"/>
    <xf numFmtId="0" fontId="35" fillId="9" borderId="56" xfId="0" applyFont="1" applyFill="1" applyBorder="1" applyAlignment="1">
      <alignment horizontal="center"/>
    </xf>
    <xf numFmtId="192" fontId="35" fillId="0" borderId="34" xfId="0" applyNumberFormat="1" applyFont="1" applyFill="1" applyBorder="1"/>
    <xf numFmtId="192" fontId="35" fillId="0" borderId="29" xfId="0" applyNumberFormat="1" applyFont="1" applyBorder="1"/>
    <xf numFmtId="0" fontId="100" fillId="26" borderId="64" xfId="0" applyFont="1" applyFill="1" applyBorder="1" applyAlignment="1">
      <alignment horizontal="center" vertical="center" wrapText="1" readingOrder="1"/>
    </xf>
    <xf numFmtId="0" fontId="101" fillId="0" borderId="65" xfId="0" applyFont="1" applyBorder="1" applyAlignment="1">
      <alignment horizontal="center" vertical="center" wrapText="1" readingOrder="1"/>
    </xf>
    <xf numFmtId="198" fontId="46" fillId="0" borderId="22" xfId="1" applyNumberFormat="1" applyFont="1" applyBorder="1" applyAlignment="1">
      <alignment horizontal="center" vertical="center"/>
    </xf>
    <xf numFmtId="0" fontId="101" fillId="0" borderId="50" xfId="0" applyFont="1" applyBorder="1" applyAlignment="1">
      <alignment horizontal="center" vertical="center" wrapText="1" readingOrder="1"/>
    </xf>
    <xf numFmtId="9" fontId="48" fillId="0" borderId="50" xfId="15" applyFont="1" applyBorder="1" applyAlignment="1">
      <alignment horizontal="center" vertical="center" wrapText="1" readingOrder="1"/>
    </xf>
    <xf numFmtId="198" fontId="46" fillId="0" borderId="50" xfId="1" applyNumberFormat="1" applyFont="1" applyBorder="1" applyAlignment="1">
      <alignment horizontal="center" vertical="center"/>
    </xf>
    <xf numFmtId="0" fontId="102" fillId="0" borderId="66" xfId="0" applyFont="1" applyBorder="1" applyAlignment="1">
      <alignment horizontal="center" vertical="center" wrapText="1" readingOrder="1"/>
    </xf>
    <xf numFmtId="198" fontId="102" fillId="0" borderId="66" xfId="0" applyNumberFormat="1" applyFont="1" applyBorder="1" applyAlignment="1">
      <alignment horizontal="center" vertical="center" wrapText="1" readingOrder="1"/>
    </xf>
    <xf numFmtId="198" fontId="93" fillId="0" borderId="66" xfId="0" applyNumberFormat="1" applyFont="1" applyBorder="1" applyAlignment="1">
      <alignment horizontal="center" vertical="center" wrapText="1" readingOrder="1"/>
    </xf>
    <xf numFmtId="9" fontId="93" fillId="0" borderId="66" xfId="15" applyFont="1" applyBorder="1" applyAlignment="1">
      <alignment horizontal="center" vertical="center" wrapText="1" readingOrder="1"/>
    </xf>
    <xf numFmtId="0" fontId="103" fillId="26" borderId="64" xfId="0" applyFont="1" applyFill="1" applyBorder="1" applyAlignment="1">
      <alignment horizontal="center" vertical="center" wrapText="1" readingOrder="1"/>
    </xf>
    <xf numFmtId="0" fontId="104" fillId="0" borderId="65" xfId="0" applyFont="1" applyBorder="1" applyAlignment="1">
      <alignment horizontal="center" vertical="center" wrapText="1" readingOrder="1"/>
    </xf>
    <xf numFmtId="198" fontId="105" fillId="0" borderId="22" xfId="1" applyNumberFormat="1" applyFont="1" applyBorder="1" applyAlignment="1">
      <alignment horizontal="center" vertical="center"/>
    </xf>
    <xf numFmtId="0" fontId="104" fillId="0" borderId="50" xfId="0" applyFont="1" applyBorder="1" applyAlignment="1">
      <alignment horizontal="center" vertical="center" wrapText="1" readingOrder="1"/>
    </xf>
    <xf numFmtId="198" fontId="105" fillId="0" borderId="50" xfId="1" applyNumberFormat="1" applyFont="1" applyBorder="1" applyAlignment="1">
      <alignment horizontal="center" vertical="center"/>
    </xf>
    <xf numFmtId="0" fontId="106" fillId="0" borderId="66" xfId="0" applyFont="1" applyBorder="1" applyAlignment="1">
      <alignment horizontal="center" vertical="center" wrapText="1" readingOrder="1"/>
    </xf>
    <xf numFmtId="198" fontId="106" fillId="0" borderId="66" xfId="0" applyNumberFormat="1" applyFont="1" applyBorder="1" applyAlignment="1">
      <alignment horizontal="center" vertical="center" wrapText="1" readingOrder="1"/>
    </xf>
    <xf numFmtId="9" fontId="46" fillId="0" borderId="22" xfId="15" applyFont="1" applyBorder="1" applyAlignment="1">
      <alignment horizontal="center" vertical="center"/>
    </xf>
    <xf numFmtId="9" fontId="46" fillId="0" borderId="50" xfId="15" applyFont="1" applyBorder="1" applyAlignment="1">
      <alignment horizontal="center" vertical="center"/>
    </xf>
    <xf numFmtId="204" fontId="83" fillId="0" borderId="0" xfId="0" applyNumberFormat="1" applyFont="1" applyBorder="1" applyAlignment="1">
      <alignment vertical="center"/>
    </xf>
    <xf numFmtId="192" fontId="83" fillId="0" borderId="0" xfId="0" applyNumberFormat="1" applyFont="1" applyBorder="1" applyAlignment="1">
      <alignment vertical="center"/>
    </xf>
    <xf numFmtId="0" fontId="18" fillId="0" borderId="6" xfId="2" quotePrefix="1" applyFont="1" applyFill="1" applyBorder="1" applyAlignment="1">
      <alignment horizontal="left" vertical="center" wrapText="1"/>
    </xf>
    <xf numFmtId="204" fontId="80" fillId="3" borderId="51" xfId="1" applyNumberFormat="1" applyFont="1" applyFill="1" applyBorder="1" applyAlignment="1">
      <alignment horizontal="center" vertical="center"/>
    </xf>
    <xf numFmtId="9" fontId="80" fillId="23" borderId="8" xfId="15" applyFont="1" applyFill="1" applyBorder="1" applyAlignment="1">
      <alignment horizontal="center" vertical="center"/>
    </xf>
    <xf numFmtId="204" fontId="98" fillId="9" borderId="0" xfId="1" applyNumberFormat="1" applyFont="1" applyFill="1" applyBorder="1" applyAlignment="1">
      <alignment horizontal="center" vertical="center"/>
    </xf>
    <xf numFmtId="204" fontId="98" fillId="9" borderId="30" xfId="1" applyNumberFormat="1" applyFont="1" applyFill="1" applyBorder="1" applyAlignment="1">
      <alignment horizontal="left" vertical="center"/>
    </xf>
    <xf numFmtId="204" fontId="108" fillId="9" borderId="53" xfId="1" applyNumberFormat="1" applyFont="1" applyFill="1" applyBorder="1" applyAlignment="1">
      <alignment horizontal="left" vertical="center"/>
    </xf>
    <xf numFmtId="204" fontId="98" fillId="9" borderId="0" xfId="1" applyNumberFormat="1" applyFont="1" applyFill="1" applyBorder="1" applyAlignment="1">
      <alignment horizontal="left" vertical="center"/>
    </xf>
    <xf numFmtId="204" fontId="107" fillId="9" borderId="0" xfId="1" applyNumberFormat="1" applyFont="1" applyFill="1" applyBorder="1" applyAlignment="1">
      <alignment horizontal="left" vertical="center"/>
    </xf>
    <xf numFmtId="204" fontId="109" fillId="9" borderId="30" xfId="1" applyNumberFormat="1" applyFont="1" applyFill="1" applyBorder="1" applyAlignment="1">
      <alignment horizontal="left" vertical="center"/>
    </xf>
    <xf numFmtId="0" fontId="110" fillId="9" borderId="0" xfId="0" applyFont="1" applyFill="1" applyBorder="1" applyAlignment="1">
      <alignment vertical="center"/>
    </xf>
    <xf numFmtId="205" fontId="4" fillId="8" borderId="0" xfId="2" quotePrefix="1" applyNumberFormat="1" applyFont="1" applyFill="1" applyAlignment="1">
      <alignment horizontal="left"/>
    </xf>
    <xf numFmtId="0" fontId="4" fillId="8" borderId="0" xfId="2" quotePrefix="1" applyFont="1" applyFill="1" applyAlignment="1">
      <alignment horizontal="left"/>
    </xf>
    <xf numFmtId="192" fontId="37" fillId="28" borderId="10" xfId="1" applyFont="1" applyFill="1" applyBorder="1" applyAlignment="1">
      <alignment horizontal="center" vertical="center"/>
    </xf>
    <xf numFmtId="192" fontId="35" fillId="28" borderId="10" xfId="1" applyFont="1" applyFill="1" applyBorder="1" applyAlignment="1">
      <alignment horizontal="center" vertical="center"/>
    </xf>
    <xf numFmtId="204" fontId="40" fillId="9" borderId="53" xfId="1" applyNumberFormat="1" applyFont="1" applyFill="1" applyBorder="1" applyAlignment="1">
      <alignment horizontal="left" vertical="center"/>
    </xf>
    <xf numFmtId="198" fontId="45" fillId="0" borderId="66" xfId="0" applyNumberFormat="1" applyFont="1" applyBorder="1" applyAlignment="1">
      <alignment horizontal="center" vertical="center" wrapText="1" readingOrder="1"/>
    </xf>
    <xf numFmtId="9" fontId="45" fillId="0" borderId="66" xfId="15" applyFont="1" applyBorder="1" applyAlignment="1">
      <alignment horizontal="center" vertical="center" wrapText="1" readingOrder="1"/>
    </xf>
    <xf numFmtId="9" fontId="46" fillId="0" borderId="50" xfId="15" applyFont="1" applyBorder="1"/>
    <xf numFmtId="192" fontId="83" fillId="0" borderId="0" xfId="0" applyNumberFormat="1" applyFont="1" applyAlignment="1">
      <alignment vertical="center"/>
    </xf>
    <xf numFmtId="192" fontId="81" fillId="3" borderId="0" xfId="5" applyNumberFormat="1" applyFont="1" applyFill="1" applyBorder="1" applyAlignment="1">
      <alignment vertical="center"/>
    </xf>
    <xf numFmtId="0" fontId="16" fillId="8" borderId="31" xfId="2" quotePrefix="1" applyFont="1" applyFill="1" applyBorder="1" applyAlignment="1">
      <alignment horizontal="left"/>
    </xf>
    <xf numFmtId="0" fontId="9" fillId="8" borderId="0" xfId="2" applyFont="1" applyFill="1" applyBorder="1" applyAlignment="1">
      <alignment horizontal="left"/>
    </xf>
    <xf numFmtId="0" fontId="4" fillId="8" borderId="31" xfId="2" applyFont="1" applyFill="1" applyBorder="1"/>
    <xf numFmtId="0" fontId="112" fillId="8" borderId="0" xfId="2" applyFont="1" applyFill="1" applyBorder="1"/>
    <xf numFmtId="0" fontId="20" fillId="8" borderId="31" xfId="2" quotePrefix="1" applyFont="1" applyFill="1" applyBorder="1" applyAlignment="1">
      <alignment vertical="top" wrapText="1"/>
    </xf>
    <xf numFmtId="0" fontId="16" fillId="8" borderId="31" xfId="2" quotePrefix="1" applyFont="1" applyFill="1" applyBorder="1" applyAlignment="1">
      <alignment horizontal="left" vertical="top" wrapText="1"/>
    </xf>
    <xf numFmtId="0" fontId="28" fillId="8" borderId="0" xfId="2" applyFont="1" applyFill="1" applyBorder="1" applyAlignment="1">
      <alignment horizontal="left"/>
    </xf>
    <xf numFmtId="0" fontId="113" fillId="8" borderId="0" xfId="2" applyFont="1" applyFill="1" applyBorder="1" applyAlignment="1">
      <alignment horizontal="left"/>
    </xf>
    <xf numFmtId="0" fontId="4" fillId="8" borderId="67" xfId="2" applyFont="1" applyFill="1" applyBorder="1"/>
    <xf numFmtId="0" fontId="22" fillId="8" borderId="67" xfId="2" applyFont="1" applyFill="1" applyBorder="1"/>
    <xf numFmtId="0" fontId="22" fillId="8" borderId="68" xfId="2" applyFont="1" applyFill="1" applyBorder="1"/>
    <xf numFmtId="0" fontId="35" fillId="9" borderId="25" xfId="0" applyFont="1" applyFill="1" applyBorder="1" applyAlignment="1">
      <alignment horizontal="center"/>
    </xf>
    <xf numFmtId="0" fontId="35" fillId="25" borderId="69" xfId="0" applyFont="1" applyFill="1" applyBorder="1" applyAlignment="1">
      <alignment horizontal="center" vertical="center"/>
    </xf>
    <xf numFmtId="198" fontId="64" fillId="0" borderId="50" xfId="1" applyNumberFormat="1" applyFont="1" applyBorder="1" applyAlignment="1">
      <alignment horizontal="center" vertical="center"/>
    </xf>
    <xf numFmtId="9" fontId="64" fillId="0" borderId="50" xfId="15" applyFont="1" applyBorder="1" applyAlignment="1">
      <alignment horizontal="center" vertical="center"/>
    </xf>
    <xf numFmtId="9" fontId="49" fillId="0" borderId="0" xfId="15" applyFont="1"/>
    <xf numFmtId="201" fontId="45" fillId="0" borderId="58" xfId="15" applyNumberFormat="1" applyFont="1" applyBorder="1"/>
    <xf numFmtId="0" fontId="114" fillId="9" borderId="0" xfId="0" applyFont="1" applyFill="1" applyBorder="1" applyAlignment="1">
      <alignment vertical="center"/>
    </xf>
    <xf numFmtId="0" fontId="90" fillId="9" borderId="57" xfId="0" applyFont="1" applyFill="1" applyBorder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35" fillId="9" borderId="32" xfId="0" applyFont="1" applyFill="1" applyBorder="1" applyAlignment="1">
      <alignment horizontal="center"/>
    </xf>
    <xf numFmtId="0" fontId="35" fillId="25" borderId="70" xfId="0" applyFont="1" applyFill="1" applyBorder="1" applyAlignment="1">
      <alignment horizontal="center" vertical="center"/>
    </xf>
    <xf numFmtId="9" fontId="80" fillId="11" borderId="8" xfId="15" applyFont="1" applyFill="1" applyBorder="1" applyAlignment="1">
      <alignment horizontal="center" vertical="center"/>
    </xf>
    <xf numFmtId="0" fontId="81" fillId="0" borderId="0" xfId="0" applyFont="1" applyAlignment="1">
      <alignment vertical="center"/>
    </xf>
    <xf numFmtId="204" fontId="98" fillId="9" borderId="56" xfId="1" applyNumberFormat="1" applyFont="1" applyFill="1" applyBorder="1" applyAlignment="1">
      <alignment horizontal="center" vertical="center"/>
    </xf>
    <xf numFmtId="204" fontId="98" fillId="9" borderId="34" xfId="1" applyNumberFormat="1" applyFont="1" applyFill="1" applyBorder="1" applyAlignment="1">
      <alignment horizontal="center" vertical="center"/>
    </xf>
    <xf numFmtId="204" fontId="98" fillId="9" borderId="10" xfId="1" applyNumberFormat="1" applyFont="1" applyFill="1" applyBorder="1" applyAlignment="1">
      <alignment horizontal="center" vertical="center"/>
    </xf>
    <xf numFmtId="204" fontId="108" fillId="9" borderId="0" xfId="1" applyNumberFormat="1" applyFont="1" applyFill="1" applyBorder="1" applyAlignment="1">
      <alignment horizontal="center" vertical="center"/>
    </xf>
    <xf numFmtId="204" fontId="98" fillId="9" borderId="0" xfId="1" applyNumberFormat="1" applyFont="1" applyFill="1" applyBorder="1" applyAlignment="1">
      <alignment vertical="center"/>
    </xf>
    <xf numFmtId="204" fontId="98" fillId="9" borderId="10" xfId="1" applyNumberFormat="1" applyFont="1" applyFill="1" applyBorder="1" applyAlignment="1">
      <alignment vertical="center"/>
    </xf>
    <xf numFmtId="201" fontId="108" fillId="9" borderId="0" xfId="15" applyNumberFormat="1" applyFont="1" applyFill="1" applyBorder="1" applyAlignment="1">
      <alignment horizontal="center" vertical="center"/>
    </xf>
    <xf numFmtId="204" fontId="108" fillId="9" borderId="53" xfId="1" applyNumberFormat="1" applyFont="1" applyFill="1" applyBorder="1" applyAlignment="1">
      <alignment horizontal="center" vertical="center"/>
    </xf>
    <xf numFmtId="204" fontId="109" fillId="9" borderId="55" xfId="1" applyNumberFormat="1" applyFont="1" applyFill="1" applyBorder="1" applyAlignment="1">
      <alignment horizontal="center" vertical="center"/>
    </xf>
    <xf numFmtId="204" fontId="109" fillId="9" borderId="28" xfId="1" applyNumberFormat="1" applyFont="1" applyFill="1" applyBorder="1" applyAlignment="1">
      <alignment horizontal="center" vertical="center"/>
    </xf>
    <xf numFmtId="0" fontId="37" fillId="9" borderId="0" xfId="0" applyFont="1" applyFill="1" applyBorder="1" applyAlignment="1">
      <alignment horizontal="center" vertical="center"/>
    </xf>
    <xf numFmtId="0" fontId="90" fillId="9" borderId="0" xfId="0" applyFont="1" applyFill="1" applyBorder="1" applyAlignment="1">
      <alignment horizontal="center" vertical="center"/>
    </xf>
    <xf numFmtId="15" fontId="81" fillId="9" borderId="0" xfId="5" quotePrefix="1" applyNumberFormat="1" applyFont="1" applyFill="1" applyBorder="1" applyAlignment="1">
      <alignment vertical="center"/>
    </xf>
    <xf numFmtId="204" fontId="98" fillId="9" borderId="53" xfId="1" applyNumberFormat="1" applyFont="1" applyFill="1" applyBorder="1" applyAlignment="1">
      <alignment horizontal="center" vertical="center"/>
    </xf>
    <xf numFmtId="9" fontId="80" fillId="28" borderId="8" xfId="15" applyFont="1" applyFill="1" applyBorder="1" applyAlignment="1">
      <alignment horizontal="center" vertical="center"/>
    </xf>
    <xf numFmtId="204" fontId="98" fillId="9" borderId="56" xfId="1" applyNumberFormat="1" applyFont="1" applyFill="1" applyBorder="1" applyAlignment="1">
      <alignment horizontal="left" vertical="center"/>
    </xf>
    <xf numFmtId="0" fontId="62" fillId="8" borderId="0" xfId="2" applyFont="1" applyFill="1" applyBorder="1" applyAlignment="1">
      <alignment horizontal="left"/>
    </xf>
    <xf numFmtId="0" fontId="81" fillId="9" borderId="0" xfId="5" applyFont="1" applyFill="1" applyBorder="1" applyAlignment="1">
      <alignment vertical="center"/>
    </xf>
    <xf numFmtId="0" fontId="58" fillId="8" borderId="0" xfId="2" applyFont="1" applyFill="1" applyBorder="1" applyAlignment="1">
      <alignment horizontal="left"/>
    </xf>
    <xf numFmtId="204" fontId="80" fillId="3" borderId="50" xfId="1" applyNumberFormat="1" applyFont="1" applyFill="1" applyBorder="1" applyAlignment="1">
      <alignment horizontal="center" vertical="center"/>
    </xf>
    <xf numFmtId="204" fontId="40" fillId="9" borderId="30" xfId="1" applyNumberFormat="1" applyFont="1" applyFill="1" applyBorder="1" applyAlignment="1">
      <alignment horizontal="left" vertical="center"/>
    </xf>
    <xf numFmtId="204" fontId="80" fillId="9" borderId="55" xfId="1" applyNumberFormat="1" applyFont="1" applyFill="1" applyBorder="1" applyAlignment="1">
      <alignment horizontal="center" vertical="center"/>
    </xf>
    <xf numFmtId="204" fontId="80" fillId="9" borderId="28" xfId="1" applyNumberFormat="1" applyFont="1" applyFill="1" applyBorder="1" applyAlignment="1">
      <alignment horizontal="center" vertical="center"/>
    </xf>
    <xf numFmtId="9" fontId="80" fillId="27" borderId="0" xfId="15" applyFont="1" applyFill="1" applyBorder="1" applyAlignment="1">
      <alignment horizontal="center" vertical="center"/>
    </xf>
    <xf numFmtId="204" fontId="96" fillId="9" borderId="53" xfId="1" applyNumberFormat="1" applyFont="1" applyFill="1" applyBorder="1" applyAlignment="1">
      <alignment horizontal="left" vertical="center"/>
    </xf>
    <xf numFmtId="204" fontId="40" fillId="9" borderId="51" xfId="1" applyNumberFormat="1" applyFont="1" applyFill="1" applyBorder="1" applyAlignment="1">
      <alignment horizontal="left" vertical="center"/>
    </xf>
    <xf numFmtId="204" fontId="96" fillId="9" borderId="53" xfId="1" applyNumberFormat="1" applyFont="1" applyFill="1" applyBorder="1" applyAlignment="1">
      <alignment horizontal="center" vertical="center"/>
    </xf>
    <xf numFmtId="9" fontId="80" fillId="11" borderId="22" xfId="15" applyFont="1" applyFill="1" applyBorder="1" applyAlignment="1">
      <alignment horizontal="center" vertical="center"/>
    </xf>
    <xf numFmtId="9" fontId="80" fillId="11" borderId="50" xfId="15" applyFont="1" applyFill="1" applyBorder="1" applyAlignment="1">
      <alignment horizontal="center" vertical="center"/>
    </xf>
    <xf numFmtId="9" fontId="80" fillId="28" borderId="22" xfId="15" applyFont="1" applyFill="1" applyBorder="1" applyAlignment="1">
      <alignment horizontal="center" vertical="center"/>
    </xf>
    <xf numFmtId="0" fontId="2" fillId="8" borderId="0" xfId="2" applyFill="1" applyBorder="1"/>
    <xf numFmtId="0" fontId="35" fillId="9" borderId="6" xfId="0" applyFont="1" applyFill="1" applyBorder="1" applyAlignment="1">
      <alignment horizontal="center"/>
    </xf>
    <xf numFmtId="0" fontId="35" fillId="11" borderId="31" xfId="0" applyFont="1" applyFill="1" applyBorder="1" applyAlignment="1">
      <alignment horizontal="center" vertical="center"/>
    </xf>
    <xf numFmtId="0" fontId="30" fillId="0" borderId="53" xfId="0" applyFont="1" applyFill="1" applyBorder="1"/>
    <xf numFmtId="0" fontId="80" fillId="3" borderId="22" xfId="5" applyFont="1" applyFill="1" applyBorder="1" applyAlignment="1">
      <alignment horizontal="center" vertical="center"/>
    </xf>
    <xf numFmtId="0" fontId="80" fillId="3" borderId="8" xfId="5" applyFont="1" applyFill="1" applyBorder="1" applyAlignment="1">
      <alignment horizontal="center" vertical="center"/>
    </xf>
    <xf numFmtId="0" fontId="80" fillId="3" borderId="29" xfId="5" applyFont="1" applyFill="1" applyBorder="1" applyAlignment="1">
      <alignment horizontal="center" vertical="center"/>
    </xf>
    <xf numFmtId="0" fontId="116" fillId="0" borderId="0" xfId="0" applyFont="1" applyBorder="1"/>
    <xf numFmtId="0" fontId="117" fillId="0" borderId="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192" fontId="0" fillId="0" borderId="53" xfId="1" applyFont="1" applyFill="1" applyBorder="1" applyAlignment="1">
      <alignment horizontal="center"/>
    </xf>
    <xf numFmtId="192" fontId="0" fillId="0" borderId="8" xfId="1" applyFont="1" applyFill="1" applyBorder="1" applyAlignment="1">
      <alignment horizontal="center"/>
    </xf>
    <xf numFmtId="0" fontId="35" fillId="9" borderId="50" xfId="0" applyFont="1" applyFill="1" applyBorder="1" applyAlignment="1">
      <alignment horizontal="center" vertical="center"/>
    </xf>
    <xf numFmtId="9" fontId="80" fillId="27" borderId="22" xfId="15" applyFont="1" applyFill="1" applyBorder="1" applyAlignment="1">
      <alignment horizontal="center" vertical="center"/>
    </xf>
    <xf numFmtId="9" fontId="80" fillId="28" borderId="29" xfId="15" applyFont="1" applyFill="1" applyBorder="1" applyAlignment="1">
      <alignment horizontal="center" vertical="center"/>
    </xf>
    <xf numFmtId="9" fontId="80" fillId="27" borderId="8" xfId="15" applyFont="1" applyFill="1" applyBorder="1" applyAlignment="1">
      <alignment horizontal="center" vertical="center"/>
    </xf>
    <xf numFmtId="9" fontId="80" fillId="27" borderId="29" xfId="15" applyFont="1" applyFill="1" applyBorder="1" applyAlignment="1">
      <alignment horizontal="center" vertical="center"/>
    </xf>
    <xf numFmtId="0" fontId="253" fillId="0" borderId="0" xfId="0" applyFont="1" applyFill="1"/>
    <xf numFmtId="192" fontId="37" fillId="0" borderId="0" xfId="1" applyFont="1" applyFill="1"/>
    <xf numFmtId="192" fontId="36" fillId="17" borderId="29" xfId="0" applyNumberFormat="1" applyFont="1" applyFill="1" applyBorder="1"/>
    <xf numFmtId="198" fontId="46" fillId="11" borderId="51" xfId="1" applyNumberFormat="1" applyFont="1" applyFill="1" applyBorder="1"/>
    <xf numFmtId="0" fontId="53" fillId="11" borderId="0" xfId="6" applyFont="1" applyFill="1" applyAlignment="1">
      <alignment horizontal="center"/>
    </xf>
    <xf numFmtId="198" fontId="46" fillId="11" borderId="50" xfId="1" applyNumberFormat="1" applyFont="1" applyFill="1" applyBorder="1"/>
    <xf numFmtId="192" fontId="80" fillId="3" borderId="8" xfId="1" applyFont="1" applyFill="1" applyBorder="1" applyAlignment="1">
      <alignment horizontal="center" vertical="center"/>
    </xf>
    <xf numFmtId="9" fontId="80" fillId="23" borderId="0" xfId="15" applyFont="1" applyFill="1" applyBorder="1" applyAlignment="1">
      <alignment horizontal="center" vertical="center"/>
    </xf>
    <xf numFmtId="9" fontId="80" fillId="28" borderId="0" xfId="15" applyFont="1" applyFill="1" applyBorder="1" applyAlignment="1">
      <alignment horizontal="center" vertical="center"/>
    </xf>
    <xf numFmtId="9" fontId="80" fillId="11" borderId="0" xfId="15" applyFont="1" applyFill="1" applyBorder="1" applyAlignment="1">
      <alignment horizontal="center" vertical="center"/>
    </xf>
    <xf numFmtId="9" fontId="80" fillId="23" borderId="10" xfId="15" applyFont="1" applyFill="1" applyBorder="1" applyAlignment="1">
      <alignment horizontal="center" vertical="center"/>
    </xf>
    <xf numFmtId="192" fontId="254" fillId="0" borderId="8" xfId="1" applyFont="1" applyBorder="1"/>
    <xf numFmtId="192" fontId="254" fillId="0" borderId="8" xfId="1" applyFont="1" applyFill="1" applyBorder="1"/>
    <xf numFmtId="192" fontId="35" fillId="110" borderId="34" xfId="1" applyFont="1" applyFill="1" applyBorder="1" applyAlignment="1">
      <alignment horizontal="center" vertical="center"/>
    </xf>
    <xf numFmtId="192" fontId="35" fillId="110" borderId="28" xfId="1" applyFont="1" applyFill="1" applyBorder="1" applyAlignment="1">
      <alignment horizontal="center" vertical="center"/>
    </xf>
    <xf numFmtId="192" fontId="35" fillId="110" borderId="10" xfId="1" applyFont="1" applyFill="1" applyBorder="1" applyAlignment="1">
      <alignment horizontal="center" vertical="center"/>
    </xf>
    <xf numFmtId="192" fontId="37" fillId="10" borderId="10" xfId="1" applyFont="1" applyFill="1" applyBorder="1" applyAlignment="1">
      <alignment horizontal="center" vertical="center"/>
    </xf>
    <xf numFmtId="192" fontId="253" fillId="0" borderId="0" xfId="1" applyFont="1" applyFill="1"/>
    <xf numFmtId="0" fontId="83" fillId="9" borderId="56" xfId="5" applyFont="1" applyFill="1" applyBorder="1" applyAlignment="1">
      <alignment horizontal="left" vertical="center"/>
    </xf>
    <xf numFmtId="204" fontId="46" fillId="8" borderId="50" xfId="1" applyNumberFormat="1" applyFont="1" applyFill="1" applyBorder="1"/>
    <xf numFmtId="204" fontId="44" fillId="8" borderId="50" xfId="1" applyNumberFormat="1" applyFont="1" applyFill="1" applyBorder="1"/>
    <xf numFmtId="17" fontId="46" fillId="8" borderId="0" xfId="0" applyNumberFormat="1" applyFont="1" applyFill="1" applyAlignment="1">
      <alignment horizontal="center"/>
    </xf>
    <xf numFmtId="198" fontId="46" fillId="8" borderId="50" xfId="1" applyNumberFormat="1" applyFont="1" applyFill="1" applyBorder="1"/>
    <xf numFmtId="198" fontId="46" fillId="8" borderId="51" xfId="1" applyNumberFormat="1" applyFont="1" applyFill="1" applyBorder="1"/>
    <xf numFmtId="17" fontId="46" fillId="8" borderId="0" xfId="6" applyNumberFormat="1" applyFont="1" applyFill="1"/>
    <xf numFmtId="17" fontId="46" fillId="0" borderId="0" xfId="0" applyNumberFormat="1" applyFont="1" applyFill="1" applyAlignment="1">
      <alignment horizontal="center"/>
    </xf>
    <xf numFmtId="9" fontId="46" fillId="0" borderId="50" xfId="15" applyFont="1" applyBorder="1" applyAlignment="1">
      <alignment horizontal="center" vertical="center" wrapText="1" readingOrder="1"/>
    </xf>
    <xf numFmtId="198" fontId="0" fillId="0" borderId="0" xfId="0" applyNumberFormat="1"/>
    <xf numFmtId="206" fontId="30" fillId="0" borderId="50" xfId="0" applyNumberFormat="1" applyFont="1" applyBorder="1"/>
    <xf numFmtId="0" fontId="4" fillId="5" borderId="40" xfId="2" applyFont="1" applyFill="1" applyBorder="1"/>
    <xf numFmtId="198" fontId="9" fillId="5" borderId="67" xfId="3" applyNumberFormat="1" applyFont="1" applyFill="1" applyBorder="1"/>
    <xf numFmtId="198" fontId="9" fillId="5" borderId="11" xfId="3" applyNumberFormat="1" applyFont="1" applyFill="1" applyBorder="1"/>
    <xf numFmtId="198" fontId="9" fillId="5" borderId="42" xfId="3" applyNumberFormat="1" applyFont="1" applyFill="1" applyBorder="1"/>
    <xf numFmtId="0" fontId="4" fillId="5" borderId="6" xfId="2" applyFont="1" applyFill="1" applyBorder="1" applyAlignment="1">
      <alignment horizontal="center"/>
    </xf>
    <xf numFmtId="0" fontId="80" fillId="8" borderId="53" xfId="5" applyFont="1" applyFill="1" applyBorder="1" applyAlignment="1">
      <alignment horizontal="center" vertical="center"/>
    </xf>
    <xf numFmtId="192" fontId="0" fillId="24" borderId="50" xfId="1" applyFont="1" applyFill="1" applyBorder="1"/>
    <xf numFmtId="192" fontId="0" fillId="24" borderId="22" xfId="1" applyFont="1" applyFill="1" applyBorder="1"/>
    <xf numFmtId="192" fontId="0" fillId="111" borderId="100" xfId="1" applyFont="1" applyFill="1" applyBorder="1"/>
    <xf numFmtId="9" fontId="80" fillId="9" borderId="29" xfId="15" applyFont="1" applyFill="1" applyBorder="1" applyAlignment="1">
      <alignment horizontal="center" vertical="center"/>
    </xf>
    <xf numFmtId="192" fontId="67" fillId="24" borderId="50" xfId="1" applyFont="1" applyFill="1" applyBorder="1"/>
    <xf numFmtId="204" fontId="98" fillId="9" borderId="53" xfId="1" quotePrefix="1" applyNumberFormat="1" applyFont="1" applyFill="1" applyBorder="1" applyAlignment="1">
      <alignment horizontal="left" vertical="center"/>
    </xf>
    <xf numFmtId="9" fontId="80" fillId="9" borderId="8" xfId="15" applyFont="1" applyFill="1" applyBorder="1" applyAlignment="1">
      <alignment horizontal="center" vertical="center"/>
    </xf>
    <xf numFmtId="9" fontId="80" fillId="23" borderId="29" xfId="15" applyFont="1" applyFill="1" applyBorder="1" applyAlignment="1">
      <alignment horizontal="center" vertical="center"/>
    </xf>
    <xf numFmtId="192" fontId="80" fillId="9" borderId="8" xfId="1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225" fontId="67" fillId="0" borderId="0" xfId="1" applyNumberFormat="1" applyFont="1"/>
    <xf numFmtId="9" fontId="64" fillId="0" borderId="50" xfId="15" applyFont="1" applyBorder="1" applyAlignment="1">
      <alignment horizontal="center" vertical="center" wrapText="1" readingOrder="1"/>
    </xf>
    <xf numFmtId="198" fontId="48" fillId="0" borderId="22" xfId="1" applyNumberFormat="1" applyFont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204" fontId="81" fillId="3" borderId="50" xfId="1" applyNumberFormat="1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28" xfId="5" applyFont="1" applyFill="1" applyBorder="1" applyAlignment="1">
      <alignment horizontal="center" vertical="center"/>
    </xf>
    <xf numFmtId="0" fontId="80" fillId="3" borderId="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255" fillId="9" borderId="50" xfId="0" applyFont="1" applyFill="1" applyBorder="1" applyAlignment="1">
      <alignment horizontal="center" vertical="center"/>
    </xf>
    <xf numFmtId="0" fontId="255" fillId="0" borderId="55" xfId="0" applyFont="1" applyBorder="1"/>
    <xf numFmtId="192" fontId="255" fillId="0" borderId="29" xfId="0" applyNumberFormat="1" applyFont="1" applyBorder="1"/>
    <xf numFmtId="192" fontId="255" fillId="0" borderId="50" xfId="1" applyFont="1" applyFill="1" applyBorder="1" applyAlignment="1">
      <alignment horizontal="center" vertical="center"/>
    </xf>
    <xf numFmtId="9" fontId="48" fillId="0" borderId="22" xfId="15" applyFont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204" fontId="108" fillId="9" borderId="30" xfId="1" quotePrefix="1" applyNumberFormat="1" applyFont="1" applyFill="1" applyBorder="1" applyAlignment="1">
      <alignment horizontal="left" vertical="center"/>
    </xf>
    <xf numFmtId="204" fontId="218" fillId="9" borderId="35" xfId="1" applyNumberFormat="1" applyFont="1" applyFill="1" applyBorder="1" applyAlignment="1">
      <alignment horizontal="left" vertical="center"/>
    </xf>
    <xf numFmtId="204" fontId="218" fillId="9" borderId="53" xfId="1" quotePrefix="1" applyNumberFormat="1" applyFont="1" applyFill="1" applyBorder="1" applyAlignment="1">
      <alignment horizontal="left" vertical="center"/>
    </xf>
    <xf numFmtId="198" fontId="227" fillId="0" borderId="30" xfId="0" quotePrefix="1" applyNumberFormat="1" applyFont="1" applyBorder="1" applyAlignment="1">
      <alignment vertical="center"/>
    </xf>
    <xf numFmtId="204" fontId="218" fillId="9" borderId="35" xfId="1" quotePrefix="1" applyNumberFormat="1" applyFont="1" applyFill="1" applyBorder="1" applyAlignment="1">
      <alignment horizontal="left" vertical="center"/>
    </xf>
    <xf numFmtId="204" fontId="218" fillId="9" borderId="53" xfId="1" applyNumberFormat="1" applyFont="1" applyFill="1" applyBorder="1" applyAlignment="1">
      <alignment horizontal="left" vertical="center"/>
    </xf>
    <xf numFmtId="204" fontId="256" fillId="9" borderId="30" xfId="1" applyNumberFormat="1" applyFont="1" applyFill="1" applyBorder="1" applyAlignment="1">
      <alignment horizontal="left" vertical="center"/>
    </xf>
    <xf numFmtId="204" fontId="98" fillId="9" borderId="51" xfId="1" applyNumberFormat="1" applyFont="1" applyFill="1" applyBorder="1" applyAlignment="1">
      <alignment horizontal="left" vertical="center"/>
    </xf>
    <xf numFmtId="9" fontId="80" fillId="9" borderId="0" xfId="15" applyFont="1" applyFill="1" applyBorder="1" applyAlignment="1">
      <alignment horizontal="center" vertical="center"/>
    </xf>
    <xf numFmtId="43" fontId="0" fillId="0" borderId="0" xfId="0" applyNumberFormat="1"/>
    <xf numFmtId="192" fontId="35" fillId="112" borderId="10" xfId="1" applyFont="1" applyFill="1" applyBorder="1" applyAlignment="1">
      <alignment horizontal="center" vertical="center"/>
    </xf>
    <xf numFmtId="192" fontId="37" fillId="112" borderId="10" xfId="1" applyFont="1" applyFill="1" applyBorder="1" applyAlignment="1">
      <alignment horizontal="center" vertical="center"/>
    </xf>
    <xf numFmtId="192" fontId="67" fillId="0" borderId="22" xfId="1" applyFont="1" applyBorder="1"/>
    <xf numFmtId="0" fontId="42" fillId="19" borderId="52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9" fontId="80" fillId="9" borderId="10" xfId="15" applyFont="1" applyFill="1" applyBorder="1" applyAlignment="1">
      <alignment horizontal="center" vertical="center"/>
    </xf>
    <xf numFmtId="0" fontId="113" fillId="113" borderId="47" xfId="2" applyFont="1" applyFill="1" applyBorder="1"/>
    <xf numFmtId="198" fontId="10" fillId="113" borderId="17" xfId="3" applyNumberFormat="1" applyFont="1" applyFill="1" applyBorder="1"/>
    <xf numFmtId="198" fontId="10" fillId="113" borderId="16" xfId="3" applyNumberFormat="1" applyFont="1" applyFill="1" applyBorder="1"/>
    <xf numFmtId="0" fontId="10" fillId="113" borderId="1" xfId="2" applyFont="1" applyFill="1" applyBorder="1"/>
    <xf numFmtId="0" fontId="113" fillId="113" borderId="49" xfId="2" applyFont="1" applyFill="1" applyBorder="1"/>
    <xf numFmtId="198" fontId="10" fillId="113" borderId="15" xfId="3" applyNumberFormat="1" applyFont="1" applyFill="1" applyBorder="1"/>
    <xf numFmtId="198" fontId="10" fillId="113" borderId="14" xfId="3" applyNumberFormat="1" applyFont="1" applyFill="1" applyBorder="1"/>
    <xf numFmtId="0" fontId="10" fillId="4" borderId="1" xfId="2" applyFont="1" applyFill="1" applyBorder="1"/>
    <xf numFmtId="0" fontId="18" fillId="0" borderId="6" xfId="2" quotePrefix="1" applyFont="1" applyFill="1" applyBorder="1" applyAlignment="1">
      <alignment horizontal="left" vertical="center" wrapText="1"/>
    </xf>
    <xf numFmtId="0" fontId="30" fillId="0" borderId="35" xfId="0" applyFont="1" applyBorder="1" applyAlignment="1">
      <alignment horizontal="left"/>
    </xf>
    <xf numFmtId="0" fontId="30" fillId="0" borderId="56" xfId="0" applyFont="1" applyBorder="1" applyAlignment="1">
      <alignment horizontal="left"/>
    </xf>
    <xf numFmtId="0" fontId="33" fillId="12" borderId="0" xfId="0" applyFont="1" applyFill="1" applyBorder="1" applyAlignment="1">
      <alignment horizontal="left"/>
    </xf>
    <xf numFmtId="0" fontId="33" fillId="12" borderId="10" xfId="0" applyFont="1" applyFill="1" applyBorder="1" applyAlignment="1">
      <alignment horizontal="left"/>
    </xf>
    <xf numFmtId="0" fontId="30" fillId="10" borderId="35" xfId="0" applyFont="1" applyFill="1" applyBorder="1" applyAlignment="1">
      <alignment horizontal="left"/>
    </xf>
    <xf numFmtId="0" fontId="30" fillId="10" borderId="56" xfId="0" applyFont="1" applyFill="1" applyBorder="1" applyAlignment="1">
      <alignment horizontal="left"/>
    </xf>
    <xf numFmtId="0" fontId="30" fillId="10" borderId="34" xfId="0" applyFont="1" applyFill="1" applyBorder="1" applyAlignment="1">
      <alignment horizontal="left"/>
    </xf>
    <xf numFmtId="0" fontId="30" fillId="0" borderId="53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1" fillId="0" borderId="51" xfId="0" applyFont="1" applyBorder="1" applyAlignment="1">
      <alignment horizontal="left"/>
    </xf>
    <xf numFmtId="0" fontId="31" fillId="0" borderId="57" xfId="0" applyFont="1" applyBorder="1" applyAlignment="1">
      <alignment horizontal="left"/>
    </xf>
    <xf numFmtId="0" fontId="31" fillId="0" borderId="52" xfId="0" applyFont="1" applyBorder="1" applyAlignment="1">
      <alignment horizontal="left"/>
    </xf>
    <xf numFmtId="0" fontId="30" fillId="10" borderId="51" xfId="0" applyFont="1" applyFill="1" applyBorder="1" applyAlignment="1">
      <alignment horizontal="left"/>
    </xf>
    <xf numFmtId="0" fontId="30" fillId="10" borderId="57" xfId="0" applyFont="1" applyFill="1" applyBorder="1" applyAlignment="1">
      <alignment horizontal="left"/>
    </xf>
    <xf numFmtId="0" fontId="30" fillId="10" borderId="52" xfId="0" applyFont="1" applyFill="1" applyBorder="1" applyAlignment="1">
      <alignment horizontal="left"/>
    </xf>
    <xf numFmtId="0" fontId="47" fillId="0" borderId="55" xfId="0" applyFont="1" applyBorder="1" applyAlignment="1">
      <alignment horizontal="right"/>
    </xf>
    <xf numFmtId="0" fontId="42" fillId="9" borderId="35" xfId="5" applyFont="1" applyFill="1" applyBorder="1" applyAlignment="1">
      <alignment horizontal="center" vertical="center"/>
    </xf>
    <xf numFmtId="0" fontId="42" fillId="9" borderId="56" xfId="5" applyFont="1" applyFill="1" applyBorder="1" applyAlignment="1">
      <alignment horizontal="center" vertical="center"/>
    </xf>
    <xf numFmtId="0" fontId="42" fillId="9" borderId="34" xfId="5" applyFont="1" applyFill="1" applyBorder="1" applyAlignment="1">
      <alignment horizontal="center" vertical="center"/>
    </xf>
    <xf numFmtId="0" fontId="42" fillId="9" borderId="53" xfId="5" applyFont="1" applyFill="1" applyBorder="1" applyAlignment="1">
      <alignment horizontal="center" vertical="center"/>
    </xf>
    <xf numFmtId="0" fontId="42" fillId="9" borderId="0" xfId="5" applyFont="1" applyFill="1" applyBorder="1" applyAlignment="1">
      <alignment horizontal="center" vertical="center"/>
    </xf>
    <xf numFmtId="0" fontId="42" fillId="9" borderId="10" xfId="5" applyFont="1" applyFill="1" applyBorder="1" applyAlignment="1">
      <alignment horizontal="center" vertical="center"/>
    </xf>
    <xf numFmtId="0" fontId="83" fillId="9" borderId="53" xfId="0" applyFont="1" applyFill="1" applyBorder="1" applyAlignment="1">
      <alignment horizontal="center" vertical="center"/>
    </xf>
    <xf numFmtId="0" fontId="83" fillId="9" borderId="0" xfId="0" applyFont="1" applyFill="1" applyBorder="1" applyAlignment="1">
      <alignment horizontal="center" vertical="center"/>
    </xf>
    <xf numFmtId="0" fontId="83" fillId="9" borderId="10" xfId="0" applyFont="1" applyFill="1" applyBorder="1" applyAlignment="1">
      <alignment horizontal="center" vertical="center"/>
    </xf>
    <xf numFmtId="0" fontId="80" fillId="9" borderId="0" xfId="5" applyFont="1" applyFill="1" applyBorder="1" applyAlignment="1">
      <alignment horizontal="center" vertical="center"/>
    </xf>
    <xf numFmtId="0" fontId="80" fillId="9" borderId="10" xfId="5" applyFont="1" applyFill="1" applyBorder="1" applyAlignment="1">
      <alignment horizontal="center" vertical="center"/>
    </xf>
    <xf numFmtId="0" fontId="83" fillId="9" borderId="30" xfId="0" applyFont="1" applyFill="1" applyBorder="1" applyAlignment="1">
      <alignment horizontal="center" vertical="center"/>
    </xf>
    <xf numFmtId="0" fontId="83" fillId="9" borderId="55" xfId="0" applyFont="1" applyFill="1" applyBorder="1" applyAlignment="1">
      <alignment horizontal="center" vertical="center"/>
    </xf>
    <xf numFmtId="0" fontId="83" fillId="9" borderId="28" xfId="0" applyFont="1" applyFill="1" applyBorder="1" applyAlignment="1">
      <alignment horizontal="center" vertical="center"/>
    </xf>
    <xf numFmtId="0" fontId="80" fillId="9" borderId="55" xfId="5" applyFont="1" applyFill="1" applyBorder="1" applyAlignment="1">
      <alignment horizontal="center" vertical="center"/>
    </xf>
    <xf numFmtId="0" fontId="80" fillId="9" borderId="28" xfId="5" applyFont="1" applyFill="1" applyBorder="1" applyAlignment="1">
      <alignment horizontal="center" vertical="center"/>
    </xf>
    <xf numFmtId="0" fontId="42" fillId="0" borderId="30" xfId="5" applyFont="1" applyFill="1" applyBorder="1" applyAlignment="1">
      <alignment horizontal="center" vertical="center"/>
    </xf>
    <xf numFmtId="0" fontId="42" fillId="0" borderId="55" xfId="5" applyFont="1" applyFill="1" applyBorder="1" applyAlignment="1">
      <alignment horizontal="center" vertical="center"/>
    </xf>
    <xf numFmtId="0" fontId="42" fillId="0" borderId="28" xfId="5" applyFont="1" applyFill="1" applyBorder="1" applyAlignment="1">
      <alignment horizontal="center" vertical="center"/>
    </xf>
    <xf numFmtId="0" fontId="42" fillId="18" borderId="51" xfId="5" applyFont="1" applyFill="1" applyBorder="1" applyAlignment="1">
      <alignment horizontal="center" vertical="center"/>
    </xf>
    <xf numFmtId="0" fontId="42" fillId="18" borderId="57" xfId="5" applyFont="1" applyFill="1" applyBorder="1" applyAlignment="1">
      <alignment horizontal="center" vertical="center"/>
    </xf>
    <xf numFmtId="0" fontId="42" fillId="18" borderId="52" xfId="5" applyFont="1" applyFill="1" applyBorder="1" applyAlignment="1">
      <alignment horizontal="center" vertical="center"/>
    </xf>
    <xf numFmtId="0" fontId="42" fillId="18" borderId="50" xfId="5" applyFont="1" applyFill="1" applyBorder="1" applyAlignment="1">
      <alignment horizontal="center" vertical="center"/>
    </xf>
    <xf numFmtId="0" fontId="42" fillId="0" borderId="51" xfId="5" applyFont="1" applyFill="1" applyBorder="1" applyAlignment="1">
      <alignment horizontal="center" vertical="center"/>
    </xf>
    <xf numFmtId="0" fontId="42" fillId="0" borderId="57" xfId="5" applyFont="1" applyFill="1" applyBorder="1" applyAlignment="1">
      <alignment horizontal="center" vertical="center"/>
    </xf>
    <xf numFmtId="0" fontId="42" fillId="0" borderId="52" xfId="5" applyFont="1" applyFill="1" applyBorder="1" applyAlignment="1">
      <alignment horizontal="center" vertical="center"/>
    </xf>
    <xf numFmtId="0" fontId="80" fillId="3" borderId="51" xfId="5" applyFont="1" applyFill="1" applyBorder="1" applyAlignment="1">
      <alignment horizontal="center" vertical="center"/>
    </xf>
    <xf numFmtId="0" fontId="80" fillId="3" borderId="52" xfId="5" applyFont="1" applyFill="1" applyBorder="1" applyAlignment="1">
      <alignment horizontal="center" vertical="center"/>
    </xf>
    <xf numFmtId="0" fontId="80" fillId="3" borderId="56" xfId="5" applyFont="1" applyFill="1" applyBorder="1" applyAlignment="1">
      <alignment horizontal="center" vertical="center"/>
    </xf>
    <xf numFmtId="0" fontId="80" fillId="3" borderId="34" xfId="5" applyFont="1" applyFill="1" applyBorder="1" applyAlignment="1">
      <alignment horizontal="center" vertical="center"/>
    </xf>
    <xf numFmtId="0" fontId="80" fillId="3" borderId="55" xfId="5" applyFont="1" applyFill="1" applyBorder="1" applyAlignment="1">
      <alignment horizontal="center" vertical="center"/>
    </xf>
    <xf numFmtId="0" fontId="80" fillId="3" borderId="28" xfId="5" applyFont="1" applyFill="1" applyBorder="1" applyAlignment="1">
      <alignment horizontal="center" vertical="center"/>
    </xf>
    <xf numFmtId="0" fontId="42" fillId="19" borderId="53" xfId="5" applyFont="1" applyFill="1" applyBorder="1" applyAlignment="1">
      <alignment horizontal="center" vertical="center"/>
    </xf>
    <xf numFmtId="0" fontId="42" fillId="19" borderId="56" xfId="5" applyFont="1" applyFill="1" applyBorder="1" applyAlignment="1">
      <alignment horizontal="center" vertical="center"/>
    </xf>
    <xf numFmtId="0" fontId="42" fillId="19" borderId="34" xfId="5" applyFont="1" applyFill="1" applyBorder="1" applyAlignment="1">
      <alignment horizontal="center" vertical="center"/>
    </xf>
    <xf numFmtId="0" fontId="42" fillId="3" borderId="51" xfId="5" applyFont="1" applyFill="1" applyBorder="1" applyAlignment="1">
      <alignment horizontal="center" vertical="center"/>
    </xf>
    <xf numFmtId="0" fontId="42" fillId="3" borderId="57" xfId="5" applyFont="1" applyFill="1" applyBorder="1" applyAlignment="1">
      <alignment horizontal="center" vertical="center"/>
    </xf>
    <xf numFmtId="0" fontId="42" fillId="3" borderId="52" xfId="5" applyFont="1" applyFill="1" applyBorder="1" applyAlignment="1">
      <alignment horizontal="center" vertical="center"/>
    </xf>
    <xf numFmtId="0" fontId="42" fillId="0" borderId="35" xfId="5" applyFont="1" applyFill="1" applyBorder="1" applyAlignment="1">
      <alignment horizontal="center" vertical="center"/>
    </xf>
    <xf numFmtId="0" fontId="42" fillId="0" borderId="56" xfId="5" applyFont="1" applyFill="1" applyBorder="1" applyAlignment="1">
      <alignment horizontal="center" vertical="center"/>
    </xf>
    <xf numFmtId="0" fontId="42" fillId="19" borderId="30" xfId="5" applyFont="1" applyFill="1" applyBorder="1" applyAlignment="1">
      <alignment horizontal="center" vertical="center"/>
    </xf>
    <xf numFmtId="0" fontId="42" fillId="19" borderId="57" xfId="5" applyFont="1" applyFill="1" applyBorder="1" applyAlignment="1">
      <alignment horizontal="center" vertical="center"/>
    </xf>
    <xf numFmtId="0" fontId="42" fillId="19" borderId="52" xfId="5" applyFont="1" applyFill="1" applyBorder="1" applyAlignment="1">
      <alignment horizontal="center" vertical="center"/>
    </xf>
    <xf numFmtId="0" fontId="42" fillId="19" borderId="51" xfId="5" applyFont="1" applyFill="1" applyBorder="1" applyAlignment="1">
      <alignment horizontal="center" vertical="center"/>
    </xf>
    <xf numFmtId="0" fontId="42" fillId="3" borderId="51" xfId="5" applyFont="1" applyFill="1" applyBorder="1" applyAlignment="1">
      <alignment horizontal="left" vertical="center"/>
    </xf>
    <xf numFmtId="0" fontId="42" fillId="3" borderId="57" xfId="5" applyFont="1" applyFill="1" applyBorder="1" applyAlignment="1">
      <alignment horizontal="left" vertical="center"/>
    </xf>
    <xf numFmtId="0" fontId="42" fillId="3" borderId="30" xfId="5" applyFont="1" applyFill="1" applyBorder="1" applyAlignment="1">
      <alignment horizontal="center" vertical="center"/>
    </xf>
    <xf numFmtId="0" fontId="42" fillId="3" borderId="55" xfId="5" applyFont="1" applyFill="1" applyBorder="1" applyAlignment="1">
      <alignment horizontal="center" vertical="center"/>
    </xf>
    <xf numFmtId="0" fontId="42" fillId="3" borderId="28" xfId="5" applyFont="1" applyFill="1" applyBorder="1" applyAlignment="1">
      <alignment horizontal="center" vertical="center"/>
    </xf>
    <xf numFmtId="0" fontId="42" fillId="0" borderId="34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left" vertical="center"/>
    </xf>
    <xf numFmtId="0" fontId="80" fillId="3" borderId="0" xfId="5" applyFont="1" applyFill="1" applyBorder="1" applyAlignment="1">
      <alignment horizontal="left" vertical="center"/>
    </xf>
    <xf numFmtId="0" fontId="42" fillId="9" borderId="30" xfId="5" applyFont="1" applyFill="1" applyBorder="1" applyAlignment="1">
      <alignment horizontal="left" vertical="center"/>
    </xf>
    <xf numFmtId="0" fontId="42" fillId="9" borderId="55" xfId="5" applyFont="1" applyFill="1" applyBorder="1" applyAlignment="1">
      <alignment horizontal="left" vertical="center"/>
    </xf>
    <xf numFmtId="0" fontId="83" fillId="9" borderId="35" xfId="0" applyFont="1" applyFill="1" applyBorder="1" applyAlignment="1">
      <alignment horizontal="center" vertical="center"/>
    </xf>
    <xf numFmtId="0" fontId="83" fillId="9" borderId="56" xfId="0" applyFont="1" applyFill="1" applyBorder="1" applyAlignment="1">
      <alignment horizontal="center" vertical="center"/>
    </xf>
    <xf numFmtId="0" fontId="83" fillId="9" borderId="34" xfId="0" applyFont="1" applyFill="1" applyBorder="1" applyAlignment="1">
      <alignment horizontal="center" vertical="center"/>
    </xf>
    <xf numFmtId="0" fontId="42" fillId="19" borderId="35" xfId="5" applyFont="1" applyFill="1" applyBorder="1" applyAlignment="1">
      <alignment horizontal="center" vertical="center"/>
    </xf>
    <xf numFmtId="0" fontId="80" fillId="3" borderId="53" xfId="5" applyFont="1" applyFill="1" applyBorder="1" applyAlignment="1">
      <alignment horizontal="center" vertical="center"/>
    </xf>
    <xf numFmtId="0" fontId="80" fillId="3" borderId="10" xfId="5" applyFont="1" applyFill="1" applyBorder="1" applyAlignment="1">
      <alignment horizontal="center" vertical="center"/>
    </xf>
    <xf numFmtId="0" fontId="80" fillId="3" borderId="30" xfId="5" applyFont="1" applyFill="1" applyBorder="1" applyAlignment="1">
      <alignment horizontal="center" vertical="center"/>
    </xf>
    <xf numFmtId="0" fontId="42" fillId="19" borderId="0" xfId="5" applyFont="1" applyFill="1" applyBorder="1" applyAlignment="1">
      <alignment horizontal="center" vertical="center"/>
    </xf>
    <xf numFmtId="0" fontId="42" fillId="19" borderId="10" xfId="5" applyFont="1" applyFill="1" applyBorder="1" applyAlignment="1">
      <alignment horizontal="center" vertical="center"/>
    </xf>
    <xf numFmtId="0" fontId="42" fillId="19" borderId="55" xfId="5" applyFont="1" applyFill="1" applyBorder="1" applyAlignment="1">
      <alignment horizontal="center" vertical="center"/>
    </xf>
    <xf numFmtId="0" fontId="80" fillId="3" borderId="0" xfId="5" applyFont="1" applyFill="1" applyBorder="1" applyAlignment="1">
      <alignment horizontal="center" vertical="center"/>
    </xf>
    <xf numFmtId="0" fontId="80" fillId="3" borderId="35" xfId="5" applyFont="1" applyFill="1" applyBorder="1" applyAlignment="1">
      <alignment horizontal="center" vertical="center"/>
    </xf>
  </cellXfs>
  <cellStyles count="33475">
    <cellStyle name="$(0)" xfId="6639" xr:uid="{00000000-0005-0000-0000-000000000000}"/>
    <cellStyle name="(0)" xfId="6640" xr:uid="{00000000-0005-0000-0000-000001000000}"/>
    <cellStyle name="(0.0%)" xfId="6641" xr:uid="{00000000-0005-0000-0000-000002000000}"/>
    <cellStyle name="20% - Accent1 10" xfId="2941" xr:uid="{00000000-0005-0000-0000-000003000000}"/>
    <cellStyle name="20% - Accent1 10 10" xfId="6642" xr:uid="{00000000-0005-0000-0000-000004000000}"/>
    <cellStyle name="20% - Accent1 10 11" xfId="6643" xr:uid="{00000000-0005-0000-0000-000005000000}"/>
    <cellStyle name="20% - Accent1 10 2" xfId="4125" xr:uid="{00000000-0005-0000-0000-000006000000}"/>
    <cellStyle name="20% - Accent1 10 3" xfId="6644" xr:uid="{00000000-0005-0000-0000-000007000000}"/>
    <cellStyle name="20% - Accent1 10 4" xfId="6645" xr:uid="{00000000-0005-0000-0000-000008000000}"/>
    <cellStyle name="20% - Accent1 10 5" xfId="6646" xr:uid="{00000000-0005-0000-0000-000009000000}"/>
    <cellStyle name="20% - Accent1 10 6" xfId="6647" xr:uid="{00000000-0005-0000-0000-00000A000000}"/>
    <cellStyle name="20% - Accent1 10 7" xfId="6648" xr:uid="{00000000-0005-0000-0000-00000B000000}"/>
    <cellStyle name="20% - Accent1 10 8" xfId="6649" xr:uid="{00000000-0005-0000-0000-00000C000000}"/>
    <cellStyle name="20% - Accent1 10 9" xfId="6650" xr:uid="{00000000-0005-0000-0000-00000D000000}"/>
    <cellStyle name="20% - Accent1 11" xfId="2940" xr:uid="{00000000-0005-0000-0000-00000E000000}"/>
    <cellStyle name="20% - Accent1 11 10" xfId="6651" xr:uid="{00000000-0005-0000-0000-00000F000000}"/>
    <cellStyle name="20% - Accent1 11 11" xfId="6652" xr:uid="{00000000-0005-0000-0000-000010000000}"/>
    <cellStyle name="20% - Accent1 11 2" xfId="4126" xr:uid="{00000000-0005-0000-0000-000011000000}"/>
    <cellStyle name="20% - Accent1 11 3" xfId="6653" xr:uid="{00000000-0005-0000-0000-000012000000}"/>
    <cellStyle name="20% - Accent1 11 4" xfId="6654" xr:uid="{00000000-0005-0000-0000-000013000000}"/>
    <cellStyle name="20% - Accent1 11 5" xfId="6655" xr:uid="{00000000-0005-0000-0000-000014000000}"/>
    <cellStyle name="20% - Accent1 11 6" xfId="6656" xr:uid="{00000000-0005-0000-0000-000015000000}"/>
    <cellStyle name="20% - Accent1 11 7" xfId="6657" xr:uid="{00000000-0005-0000-0000-000016000000}"/>
    <cellStyle name="20% - Accent1 11 8" xfId="6658" xr:uid="{00000000-0005-0000-0000-000017000000}"/>
    <cellStyle name="20% - Accent1 11 9" xfId="6659" xr:uid="{00000000-0005-0000-0000-000018000000}"/>
    <cellStyle name="20% - Accent1 12" xfId="2939" xr:uid="{00000000-0005-0000-0000-000019000000}"/>
    <cellStyle name="20% - Accent1 12 10" xfId="6660" xr:uid="{00000000-0005-0000-0000-00001A000000}"/>
    <cellStyle name="20% - Accent1 12 11" xfId="6661" xr:uid="{00000000-0005-0000-0000-00001B000000}"/>
    <cellStyle name="20% - Accent1 12 2" xfId="4127" xr:uid="{00000000-0005-0000-0000-00001C000000}"/>
    <cellStyle name="20% - Accent1 12 3" xfId="6662" xr:uid="{00000000-0005-0000-0000-00001D000000}"/>
    <cellStyle name="20% - Accent1 12 4" xfId="6663" xr:uid="{00000000-0005-0000-0000-00001E000000}"/>
    <cellStyle name="20% - Accent1 12 5" xfId="6664" xr:uid="{00000000-0005-0000-0000-00001F000000}"/>
    <cellStyle name="20% - Accent1 12 6" xfId="6665" xr:uid="{00000000-0005-0000-0000-000020000000}"/>
    <cellStyle name="20% - Accent1 12 7" xfId="6666" xr:uid="{00000000-0005-0000-0000-000021000000}"/>
    <cellStyle name="20% - Accent1 12 8" xfId="6667" xr:uid="{00000000-0005-0000-0000-000022000000}"/>
    <cellStyle name="20% - Accent1 12 9" xfId="6668" xr:uid="{00000000-0005-0000-0000-000023000000}"/>
    <cellStyle name="20% - Accent1 13" xfId="2938" xr:uid="{00000000-0005-0000-0000-000024000000}"/>
    <cellStyle name="20% - Accent1 13 10" xfId="6669" xr:uid="{00000000-0005-0000-0000-000025000000}"/>
    <cellStyle name="20% - Accent1 13 11" xfId="6670" xr:uid="{00000000-0005-0000-0000-000026000000}"/>
    <cellStyle name="20% - Accent1 13 2" xfId="4128" xr:uid="{00000000-0005-0000-0000-000027000000}"/>
    <cellStyle name="20% - Accent1 13 3" xfId="6671" xr:uid="{00000000-0005-0000-0000-000028000000}"/>
    <cellStyle name="20% - Accent1 13 4" xfId="6672" xr:uid="{00000000-0005-0000-0000-000029000000}"/>
    <cellStyle name="20% - Accent1 13 5" xfId="6673" xr:uid="{00000000-0005-0000-0000-00002A000000}"/>
    <cellStyle name="20% - Accent1 13 6" xfId="6674" xr:uid="{00000000-0005-0000-0000-00002B000000}"/>
    <cellStyle name="20% - Accent1 13 7" xfId="6675" xr:uid="{00000000-0005-0000-0000-00002C000000}"/>
    <cellStyle name="20% - Accent1 13 8" xfId="6676" xr:uid="{00000000-0005-0000-0000-00002D000000}"/>
    <cellStyle name="20% - Accent1 13 9" xfId="6677" xr:uid="{00000000-0005-0000-0000-00002E000000}"/>
    <cellStyle name="20% - Accent1 14" xfId="2937" xr:uid="{00000000-0005-0000-0000-00002F000000}"/>
    <cellStyle name="20% - Accent1 14 10" xfId="6678" xr:uid="{00000000-0005-0000-0000-000030000000}"/>
    <cellStyle name="20% - Accent1 14 11" xfId="6679" xr:uid="{00000000-0005-0000-0000-000031000000}"/>
    <cellStyle name="20% - Accent1 14 2" xfId="4129" xr:uid="{00000000-0005-0000-0000-000032000000}"/>
    <cellStyle name="20% - Accent1 14 3" xfId="6680" xr:uid="{00000000-0005-0000-0000-000033000000}"/>
    <cellStyle name="20% - Accent1 14 4" xfId="6681" xr:uid="{00000000-0005-0000-0000-000034000000}"/>
    <cellStyle name="20% - Accent1 14 5" xfId="6682" xr:uid="{00000000-0005-0000-0000-000035000000}"/>
    <cellStyle name="20% - Accent1 14 6" xfId="6683" xr:uid="{00000000-0005-0000-0000-000036000000}"/>
    <cellStyle name="20% - Accent1 14 7" xfId="6684" xr:uid="{00000000-0005-0000-0000-000037000000}"/>
    <cellStyle name="20% - Accent1 14 8" xfId="6685" xr:uid="{00000000-0005-0000-0000-000038000000}"/>
    <cellStyle name="20% - Accent1 14 9" xfId="6686" xr:uid="{00000000-0005-0000-0000-000039000000}"/>
    <cellStyle name="20% - Accent1 15" xfId="2936" xr:uid="{00000000-0005-0000-0000-00003A000000}"/>
    <cellStyle name="20% - Accent1 15 10" xfId="6687" xr:uid="{00000000-0005-0000-0000-00003B000000}"/>
    <cellStyle name="20% - Accent1 15 11" xfId="6688" xr:uid="{00000000-0005-0000-0000-00003C000000}"/>
    <cellStyle name="20% - Accent1 15 2" xfId="4130" xr:uid="{00000000-0005-0000-0000-00003D000000}"/>
    <cellStyle name="20% - Accent1 15 3" xfId="6689" xr:uid="{00000000-0005-0000-0000-00003E000000}"/>
    <cellStyle name="20% - Accent1 15 4" xfId="6690" xr:uid="{00000000-0005-0000-0000-00003F000000}"/>
    <cellStyle name="20% - Accent1 15 5" xfId="6691" xr:uid="{00000000-0005-0000-0000-000040000000}"/>
    <cellStyle name="20% - Accent1 15 6" xfId="6692" xr:uid="{00000000-0005-0000-0000-000041000000}"/>
    <cellStyle name="20% - Accent1 15 7" xfId="6693" xr:uid="{00000000-0005-0000-0000-000042000000}"/>
    <cellStyle name="20% - Accent1 15 8" xfId="6694" xr:uid="{00000000-0005-0000-0000-000043000000}"/>
    <cellStyle name="20% - Accent1 15 9" xfId="6695" xr:uid="{00000000-0005-0000-0000-000044000000}"/>
    <cellStyle name="20% - Accent1 16" xfId="6696" xr:uid="{00000000-0005-0000-0000-000045000000}"/>
    <cellStyle name="20% - Accent1 16 10" xfId="6697" xr:uid="{00000000-0005-0000-0000-000046000000}"/>
    <cellStyle name="20% - Accent1 16 11" xfId="6698" xr:uid="{00000000-0005-0000-0000-000047000000}"/>
    <cellStyle name="20% - Accent1 16 2" xfId="6699" xr:uid="{00000000-0005-0000-0000-000048000000}"/>
    <cellStyle name="20% - Accent1 16 3" xfId="6700" xr:uid="{00000000-0005-0000-0000-000049000000}"/>
    <cellStyle name="20% - Accent1 16 4" xfId="6701" xr:uid="{00000000-0005-0000-0000-00004A000000}"/>
    <cellStyle name="20% - Accent1 16 5" xfId="6702" xr:uid="{00000000-0005-0000-0000-00004B000000}"/>
    <cellStyle name="20% - Accent1 16 6" xfId="6703" xr:uid="{00000000-0005-0000-0000-00004C000000}"/>
    <cellStyle name="20% - Accent1 16 7" xfId="6704" xr:uid="{00000000-0005-0000-0000-00004D000000}"/>
    <cellStyle name="20% - Accent1 16 8" xfId="6705" xr:uid="{00000000-0005-0000-0000-00004E000000}"/>
    <cellStyle name="20% - Accent1 16 9" xfId="6706" xr:uid="{00000000-0005-0000-0000-00004F000000}"/>
    <cellStyle name="20% - Accent1 17" xfId="6707" xr:uid="{00000000-0005-0000-0000-000050000000}"/>
    <cellStyle name="20% - Accent1 17 10" xfId="6708" xr:uid="{00000000-0005-0000-0000-000051000000}"/>
    <cellStyle name="20% - Accent1 17 11" xfId="6709" xr:uid="{00000000-0005-0000-0000-000052000000}"/>
    <cellStyle name="20% - Accent1 17 2" xfId="6710" xr:uid="{00000000-0005-0000-0000-000053000000}"/>
    <cellStyle name="20% - Accent1 17 3" xfId="6711" xr:uid="{00000000-0005-0000-0000-000054000000}"/>
    <cellStyle name="20% - Accent1 17 4" xfId="6712" xr:uid="{00000000-0005-0000-0000-000055000000}"/>
    <cellStyle name="20% - Accent1 17 5" xfId="6713" xr:uid="{00000000-0005-0000-0000-000056000000}"/>
    <cellStyle name="20% - Accent1 17 6" xfId="6714" xr:uid="{00000000-0005-0000-0000-000057000000}"/>
    <cellStyle name="20% - Accent1 17 7" xfId="6715" xr:uid="{00000000-0005-0000-0000-000058000000}"/>
    <cellStyle name="20% - Accent1 17 8" xfId="6716" xr:uid="{00000000-0005-0000-0000-000059000000}"/>
    <cellStyle name="20% - Accent1 17 9" xfId="6717" xr:uid="{00000000-0005-0000-0000-00005A000000}"/>
    <cellStyle name="20% - Accent1 18" xfId="6718" xr:uid="{00000000-0005-0000-0000-00005B000000}"/>
    <cellStyle name="20% - Accent1 18 10" xfId="6719" xr:uid="{00000000-0005-0000-0000-00005C000000}"/>
    <cellStyle name="20% - Accent1 18 11" xfId="6720" xr:uid="{00000000-0005-0000-0000-00005D000000}"/>
    <cellStyle name="20% - Accent1 18 2" xfId="6721" xr:uid="{00000000-0005-0000-0000-00005E000000}"/>
    <cellStyle name="20% - Accent1 18 3" xfId="6722" xr:uid="{00000000-0005-0000-0000-00005F000000}"/>
    <cellStyle name="20% - Accent1 18 4" xfId="6723" xr:uid="{00000000-0005-0000-0000-000060000000}"/>
    <cellStyle name="20% - Accent1 18 5" xfId="6724" xr:uid="{00000000-0005-0000-0000-000061000000}"/>
    <cellStyle name="20% - Accent1 18 6" xfId="6725" xr:uid="{00000000-0005-0000-0000-000062000000}"/>
    <cellStyle name="20% - Accent1 18 7" xfId="6726" xr:uid="{00000000-0005-0000-0000-000063000000}"/>
    <cellStyle name="20% - Accent1 18 8" xfId="6727" xr:uid="{00000000-0005-0000-0000-000064000000}"/>
    <cellStyle name="20% - Accent1 18 9" xfId="6728" xr:uid="{00000000-0005-0000-0000-000065000000}"/>
    <cellStyle name="20% - Accent1 19" xfId="6729" xr:uid="{00000000-0005-0000-0000-000066000000}"/>
    <cellStyle name="20% - Accent1 19 10" xfId="6730" xr:uid="{00000000-0005-0000-0000-000067000000}"/>
    <cellStyle name="20% - Accent1 19 11" xfId="6731" xr:uid="{00000000-0005-0000-0000-000068000000}"/>
    <cellStyle name="20% - Accent1 19 2" xfId="6732" xr:uid="{00000000-0005-0000-0000-000069000000}"/>
    <cellStyle name="20% - Accent1 19 3" xfId="6733" xr:uid="{00000000-0005-0000-0000-00006A000000}"/>
    <cellStyle name="20% - Accent1 19 4" xfId="6734" xr:uid="{00000000-0005-0000-0000-00006B000000}"/>
    <cellStyle name="20% - Accent1 19 5" xfId="6735" xr:uid="{00000000-0005-0000-0000-00006C000000}"/>
    <cellStyle name="20% - Accent1 19 6" xfId="6736" xr:uid="{00000000-0005-0000-0000-00006D000000}"/>
    <cellStyle name="20% - Accent1 19 7" xfId="6737" xr:uid="{00000000-0005-0000-0000-00006E000000}"/>
    <cellStyle name="20% - Accent1 19 8" xfId="6738" xr:uid="{00000000-0005-0000-0000-00006F000000}"/>
    <cellStyle name="20% - Accent1 19 9" xfId="6739" xr:uid="{00000000-0005-0000-0000-000070000000}"/>
    <cellStyle name="20% - Accent1 2" xfId="20" xr:uid="{00000000-0005-0000-0000-000071000000}"/>
    <cellStyle name="20% - Accent1 2 10" xfId="2934" xr:uid="{00000000-0005-0000-0000-000072000000}"/>
    <cellStyle name="20% - Accent1 2 10 2" xfId="4131" xr:uid="{00000000-0005-0000-0000-000073000000}"/>
    <cellStyle name="20% - Accent1 2 11" xfId="2933" xr:uid="{00000000-0005-0000-0000-000074000000}"/>
    <cellStyle name="20% - Accent1 2 11 2" xfId="4132" xr:uid="{00000000-0005-0000-0000-000075000000}"/>
    <cellStyle name="20% - Accent1 2 12" xfId="2935" xr:uid="{00000000-0005-0000-0000-000076000000}"/>
    <cellStyle name="20% - Accent1 2 2" xfId="450" xr:uid="{00000000-0005-0000-0000-000077000000}"/>
    <cellStyle name="20% - Accent1 2 2 2" xfId="2932" xr:uid="{00000000-0005-0000-0000-000078000000}"/>
    <cellStyle name="20% - Accent1 2 3" xfId="2931" xr:uid="{00000000-0005-0000-0000-000079000000}"/>
    <cellStyle name="20% - Accent1 2 3 2" xfId="4133" xr:uid="{00000000-0005-0000-0000-00007A000000}"/>
    <cellStyle name="20% - Accent1 2 4" xfId="2930" xr:uid="{00000000-0005-0000-0000-00007B000000}"/>
    <cellStyle name="20% - Accent1 2 4 2" xfId="4134" xr:uid="{00000000-0005-0000-0000-00007C000000}"/>
    <cellStyle name="20% - Accent1 2 5" xfId="2929" xr:uid="{00000000-0005-0000-0000-00007D000000}"/>
    <cellStyle name="20% - Accent1 2 5 2" xfId="4135" xr:uid="{00000000-0005-0000-0000-00007E000000}"/>
    <cellStyle name="20% - Accent1 2 6" xfId="2928" xr:uid="{00000000-0005-0000-0000-00007F000000}"/>
    <cellStyle name="20% - Accent1 2 6 2" xfId="4136" xr:uid="{00000000-0005-0000-0000-000080000000}"/>
    <cellStyle name="20% - Accent1 2 7" xfId="2927" xr:uid="{00000000-0005-0000-0000-000081000000}"/>
    <cellStyle name="20% - Accent1 2 7 2" xfId="4137" xr:uid="{00000000-0005-0000-0000-000082000000}"/>
    <cellStyle name="20% - Accent1 2 8" xfId="2926" xr:uid="{00000000-0005-0000-0000-000083000000}"/>
    <cellStyle name="20% - Accent1 2 8 2" xfId="4138" xr:uid="{00000000-0005-0000-0000-000084000000}"/>
    <cellStyle name="20% - Accent1 2 9" xfId="2925" xr:uid="{00000000-0005-0000-0000-000085000000}"/>
    <cellStyle name="20% - Accent1 2 9 2" xfId="4139" xr:uid="{00000000-0005-0000-0000-000086000000}"/>
    <cellStyle name="20% - Accent1 20" xfId="6740" xr:uid="{00000000-0005-0000-0000-000087000000}"/>
    <cellStyle name="20% - Accent1 20 10" xfId="6741" xr:uid="{00000000-0005-0000-0000-000088000000}"/>
    <cellStyle name="20% - Accent1 20 11" xfId="6742" xr:uid="{00000000-0005-0000-0000-000089000000}"/>
    <cellStyle name="20% - Accent1 20 2" xfId="6743" xr:uid="{00000000-0005-0000-0000-00008A000000}"/>
    <cellStyle name="20% - Accent1 20 3" xfId="6744" xr:uid="{00000000-0005-0000-0000-00008B000000}"/>
    <cellStyle name="20% - Accent1 20 4" xfId="6745" xr:uid="{00000000-0005-0000-0000-00008C000000}"/>
    <cellStyle name="20% - Accent1 20 5" xfId="6746" xr:uid="{00000000-0005-0000-0000-00008D000000}"/>
    <cellStyle name="20% - Accent1 20 6" xfId="6747" xr:uid="{00000000-0005-0000-0000-00008E000000}"/>
    <cellStyle name="20% - Accent1 20 7" xfId="6748" xr:uid="{00000000-0005-0000-0000-00008F000000}"/>
    <cellStyle name="20% - Accent1 20 8" xfId="6749" xr:uid="{00000000-0005-0000-0000-000090000000}"/>
    <cellStyle name="20% - Accent1 20 9" xfId="6750" xr:uid="{00000000-0005-0000-0000-000091000000}"/>
    <cellStyle name="20% - Accent1 21" xfId="6751" xr:uid="{00000000-0005-0000-0000-000092000000}"/>
    <cellStyle name="20% - Accent1 21 10" xfId="6752" xr:uid="{00000000-0005-0000-0000-000093000000}"/>
    <cellStyle name="20% - Accent1 21 11" xfId="6753" xr:uid="{00000000-0005-0000-0000-000094000000}"/>
    <cellStyle name="20% - Accent1 21 2" xfId="6754" xr:uid="{00000000-0005-0000-0000-000095000000}"/>
    <cellStyle name="20% - Accent1 21 3" xfId="6755" xr:uid="{00000000-0005-0000-0000-000096000000}"/>
    <cellStyle name="20% - Accent1 21 4" xfId="6756" xr:uid="{00000000-0005-0000-0000-000097000000}"/>
    <cellStyle name="20% - Accent1 21 5" xfId="6757" xr:uid="{00000000-0005-0000-0000-000098000000}"/>
    <cellStyle name="20% - Accent1 21 6" xfId="6758" xr:uid="{00000000-0005-0000-0000-000099000000}"/>
    <cellStyle name="20% - Accent1 21 7" xfId="6759" xr:uid="{00000000-0005-0000-0000-00009A000000}"/>
    <cellStyle name="20% - Accent1 21 8" xfId="6760" xr:uid="{00000000-0005-0000-0000-00009B000000}"/>
    <cellStyle name="20% - Accent1 21 9" xfId="6761" xr:uid="{00000000-0005-0000-0000-00009C000000}"/>
    <cellStyle name="20% - Accent1 22" xfId="6762" xr:uid="{00000000-0005-0000-0000-00009D000000}"/>
    <cellStyle name="20% - Accent1 22 10" xfId="6763" xr:uid="{00000000-0005-0000-0000-00009E000000}"/>
    <cellStyle name="20% - Accent1 22 11" xfId="6764" xr:uid="{00000000-0005-0000-0000-00009F000000}"/>
    <cellStyle name="20% - Accent1 22 2" xfId="6765" xr:uid="{00000000-0005-0000-0000-0000A0000000}"/>
    <cellStyle name="20% - Accent1 22 3" xfId="6766" xr:uid="{00000000-0005-0000-0000-0000A1000000}"/>
    <cellStyle name="20% - Accent1 22 4" xfId="6767" xr:uid="{00000000-0005-0000-0000-0000A2000000}"/>
    <cellStyle name="20% - Accent1 22 5" xfId="6768" xr:uid="{00000000-0005-0000-0000-0000A3000000}"/>
    <cellStyle name="20% - Accent1 22 6" xfId="6769" xr:uid="{00000000-0005-0000-0000-0000A4000000}"/>
    <cellStyle name="20% - Accent1 22 7" xfId="6770" xr:uid="{00000000-0005-0000-0000-0000A5000000}"/>
    <cellStyle name="20% - Accent1 22 8" xfId="6771" xr:uid="{00000000-0005-0000-0000-0000A6000000}"/>
    <cellStyle name="20% - Accent1 22 9" xfId="6772" xr:uid="{00000000-0005-0000-0000-0000A7000000}"/>
    <cellStyle name="20% - Accent1 23" xfId="6773" xr:uid="{00000000-0005-0000-0000-0000A8000000}"/>
    <cellStyle name="20% - Accent1 23 10" xfId="6774" xr:uid="{00000000-0005-0000-0000-0000A9000000}"/>
    <cellStyle name="20% - Accent1 23 11" xfId="6775" xr:uid="{00000000-0005-0000-0000-0000AA000000}"/>
    <cellStyle name="20% - Accent1 23 2" xfId="6776" xr:uid="{00000000-0005-0000-0000-0000AB000000}"/>
    <cellStyle name="20% - Accent1 23 3" xfId="6777" xr:uid="{00000000-0005-0000-0000-0000AC000000}"/>
    <cellStyle name="20% - Accent1 23 4" xfId="6778" xr:uid="{00000000-0005-0000-0000-0000AD000000}"/>
    <cellStyle name="20% - Accent1 23 5" xfId="6779" xr:uid="{00000000-0005-0000-0000-0000AE000000}"/>
    <cellStyle name="20% - Accent1 23 6" xfId="6780" xr:uid="{00000000-0005-0000-0000-0000AF000000}"/>
    <cellStyle name="20% - Accent1 23 7" xfId="6781" xr:uid="{00000000-0005-0000-0000-0000B0000000}"/>
    <cellStyle name="20% - Accent1 23 8" xfId="6782" xr:uid="{00000000-0005-0000-0000-0000B1000000}"/>
    <cellStyle name="20% - Accent1 23 9" xfId="6783" xr:uid="{00000000-0005-0000-0000-0000B2000000}"/>
    <cellStyle name="20% - Accent1 24" xfId="6784" xr:uid="{00000000-0005-0000-0000-0000B3000000}"/>
    <cellStyle name="20% - Accent1 24 10" xfId="6785" xr:uid="{00000000-0005-0000-0000-0000B4000000}"/>
    <cellStyle name="20% - Accent1 24 11" xfId="6786" xr:uid="{00000000-0005-0000-0000-0000B5000000}"/>
    <cellStyle name="20% - Accent1 24 2" xfId="6787" xr:uid="{00000000-0005-0000-0000-0000B6000000}"/>
    <cellStyle name="20% - Accent1 24 3" xfId="6788" xr:uid="{00000000-0005-0000-0000-0000B7000000}"/>
    <cellStyle name="20% - Accent1 24 4" xfId="6789" xr:uid="{00000000-0005-0000-0000-0000B8000000}"/>
    <cellStyle name="20% - Accent1 24 5" xfId="6790" xr:uid="{00000000-0005-0000-0000-0000B9000000}"/>
    <cellStyle name="20% - Accent1 24 6" xfId="6791" xr:uid="{00000000-0005-0000-0000-0000BA000000}"/>
    <cellStyle name="20% - Accent1 24 7" xfId="6792" xr:uid="{00000000-0005-0000-0000-0000BB000000}"/>
    <cellStyle name="20% - Accent1 24 8" xfId="6793" xr:uid="{00000000-0005-0000-0000-0000BC000000}"/>
    <cellStyle name="20% - Accent1 24 9" xfId="6794" xr:uid="{00000000-0005-0000-0000-0000BD000000}"/>
    <cellStyle name="20% - Accent1 25" xfId="6795" xr:uid="{00000000-0005-0000-0000-0000BE000000}"/>
    <cellStyle name="20% - Accent1 25 10" xfId="6796" xr:uid="{00000000-0005-0000-0000-0000BF000000}"/>
    <cellStyle name="20% - Accent1 25 11" xfId="6797" xr:uid="{00000000-0005-0000-0000-0000C0000000}"/>
    <cellStyle name="20% - Accent1 25 2" xfId="6798" xr:uid="{00000000-0005-0000-0000-0000C1000000}"/>
    <cellStyle name="20% - Accent1 25 3" xfId="6799" xr:uid="{00000000-0005-0000-0000-0000C2000000}"/>
    <cellStyle name="20% - Accent1 25 4" xfId="6800" xr:uid="{00000000-0005-0000-0000-0000C3000000}"/>
    <cellStyle name="20% - Accent1 25 5" xfId="6801" xr:uid="{00000000-0005-0000-0000-0000C4000000}"/>
    <cellStyle name="20% - Accent1 25 6" xfId="6802" xr:uid="{00000000-0005-0000-0000-0000C5000000}"/>
    <cellStyle name="20% - Accent1 25 7" xfId="6803" xr:uid="{00000000-0005-0000-0000-0000C6000000}"/>
    <cellStyle name="20% - Accent1 25 8" xfId="6804" xr:uid="{00000000-0005-0000-0000-0000C7000000}"/>
    <cellStyle name="20% - Accent1 25 9" xfId="6805" xr:uid="{00000000-0005-0000-0000-0000C8000000}"/>
    <cellStyle name="20% - Accent1 26" xfId="6806" xr:uid="{00000000-0005-0000-0000-0000C9000000}"/>
    <cellStyle name="20% - Accent1 26 10" xfId="6807" xr:uid="{00000000-0005-0000-0000-0000CA000000}"/>
    <cellStyle name="20% - Accent1 26 11" xfId="6808" xr:uid="{00000000-0005-0000-0000-0000CB000000}"/>
    <cellStyle name="20% - Accent1 26 2" xfId="6809" xr:uid="{00000000-0005-0000-0000-0000CC000000}"/>
    <cellStyle name="20% - Accent1 26 3" xfId="6810" xr:uid="{00000000-0005-0000-0000-0000CD000000}"/>
    <cellStyle name="20% - Accent1 26 4" xfId="6811" xr:uid="{00000000-0005-0000-0000-0000CE000000}"/>
    <cellStyle name="20% - Accent1 26 5" xfId="6812" xr:uid="{00000000-0005-0000-0000-0000CF000000}"/>
    <cellStyle name="20% - Accent1 26 6" xfId="6813" xr:uid="{00000000-0005-0000-0000-0000D0000000}"/>
    <cellStyle name="20% - Accent1 26 7" xfId="6814" xr:uid="{00000000-0005-0000-0000-0000D1000000}"/>
    <cellStyle name="20% - Accent1 26 8" xfId="6815" xr:uid="{00000000-0005-0000-0000-0000D2000000}"/>
    <cellStyle name="20% - Accent1 26 9" xfId="6816" xr:uid="{00000000-0005-0000-0000-0000D3000000}"/>
    <cellStyle name="20% - Accent1 27" xfId="6817" xr:uid="{00000000-0005-0000-0000-0000D4000000}"/>
    <cellStyle name="20% - Accent1 27 10" xfId="6818" xr:uid="{00000000-0005-0000-0000-0000D5000000}"/>
    <cellStyle name="20% - Accent1 27 11" xfId="6819" xr:uid="{00000000-0005-0000-0000-0000D6000000}"/>
    <cellStyle name="20% - Accent1 27 2" xfId="6820" xr:uid="{00000000-0005-0000-0000-0000D7000000}"/>
    <cellStyle name="20% - Accent1 27 3" xfId="6821" xr:uid="{00000000-0005-0000-0000-0000D8000000}"/>
    <cellStyle name="20% - Accent1 27 4" xfId="6822" xr:uid="{00000000-0005-0000-0000-0000D9000000}"/>
    <cellStyle name="20% - Accent1 27 5" xfId="6823" xr:uid="{00000000-0005-0000-0000-0000DA000000}"/>
    <cellStyle name="20% - Accent1 27 6" xfId="6824" xr:uid="{00000000-0005-0000-0000-0000DB000000}"/>
    <cellStyle name="20% - Accent1 27 7" xfId="6825" xr:uid="{00000000-0005-0000-0000-0000DC000000}"/>
    <cellStyle name="20% - Accent1 27 8" xfId="6826" xr:uid="{00000000-0005-0000-0000-0000DD000000}"/>
    <cellStyle name="20% - Accent1 27 9" xfId="6827" xr:uid="{00000000-0005-0000-0000-0000DE000000}"/>
    <cellStyle name="20% - Accent1 28" xfId="6828" xr:uid="{00000000-0005-0000-0000-0000DF000000}"/>
    <cellStyle name="20% - Accent1 28 10" xfId="6829" xr:uid="{00000000-0005-0000-0000-0000E0000000}"/>
    <cellStyle name="20% - Accent1 28 11" xfId="6830" xr:uid="{00000000-0005-0000-0000-0000E1000000}"/>
    <cellStyle name="20% - Accent1 28 2" xfId="6831" xr:uid="{00000000-0005-0000-0000-0000E2000000}"/>
    <cellStyle name="20% - Accent1 28 3" xfId="6832" xr:uid="{00000000-0005-0000-0000-0000E3000000}"/>
    <cellStyle name="20% - Accent1 28 4" xfId="6833" xr:uid="{00000000-0005-0000-0000-0000E4000000}"/>
    <cellStyle name="20% - Accent1 28 5" xfId="6834" xr:uid="{00000000-0005-0000-0000-0000E5000000}"/>
    <cellStyle name="20% - Accent1 28 6" xfId="6835" xr:uid="{00000000-0005-0000-0000-0000E6000000}"/>
    <cellStyle name="20% - Accent1 28 7" xfId="6836" xr:uid="{00000000-0005-0000-0000-0000E7000000}"/>
    <cellStyle name="20% - Accent1 28 8" xfId="6837" xr:uid="{00000000-0005-0000-0000-0000E8000000}"/>
    <cellStyle name="20% - Accent1 28 9" xfId="6838" xr:uid="{00000000-0005-0000-0000-0000E9000000}"/>
    <cellStyle name="20% - Accent1 29" xfId="6839" xr:uid="{00000000-0005-0000-0000-0000EA000000}"/>
    <cellStyle name="20% - Accent1 29 10" xfId="6840" xr:uid="{00000000-0005-0000-0000-0000EB000000}"/>
    <cellStyle name="20% - Accent1 29 11" xfId="6841" xr:uid="{00000000-0005-0000-0000-0000EC000000}"/>
    <cellStyle name="20% - Accent1 29 2" xfId="6842" xr:uid="{00000000-0005-0000-0000-0000ED000000}"/>
    <cellStyle name="20% - Accent1 29 3" xfId="6843" xr:uid="{00000000-0005-0000-0000-0000EE000000}"/>
    <cellStyle name="20% - Accent1 29 4" xfId="6844" xr:uid="{00000000-0005-0000-0000-0000EF000000}"/>
    <cellStyle name="20% - Accent1 29 5" xfId="6845" xr:uid="{00000000-0005-0000-0000-0000F0000000}"/>
    <cellStyle name="20% - Accent1 29 6" xfId="6846" xr:uid="{00000000-0005-0000-0000-0000F1000000}"/>
    <cellStyle name="20% - Accent1 29 7" xfId="6847" xr:uid="{00000000-0005-0000-0000-0000F2000000}"/>
    <cellStyle name="20% - Accent1 29 8" xfId="6848" xr:uid="{00000000-0005-0000-0000-0000F3000000}"/>
    <cellStyle name="20% - Accent1 29 9" xfId="6849" xr:uid="{00000000-0005-0000-0000-0000F4000000}"/>
    <cellStyle name="20% - Accent1 3" xfId="21" xr:uid="{00000000-0005-0000-0000-0000F5000000}"/>
    <cellStyle name="20% - Accent1 3 10" xfId="2923" xr:uid="{00000000-0005-0000-0000-0000F6000000}"/>
    <cellStyle name="20% - Accent1 3 10 2" xfId="4140" xr:uid="{00000000-0005-0000-0000-0000F7000000}"/>
    <cellStyle name="20% - Accent1 3 11" xfId="2922" xr:uid="{00000000-0005-0000-0000-0000F8000000}"/>
    <cellStyle name="20% - Accent1 3 11 2" xfId="4141" xr:uid="{00000000-0005-0000-0000-0000F9000000}"/>
    <cellStyle name="20% - Accent1 3 12" xfId="2924" xr:uid="{00000000-0005-0000-0000-0000FA000000}"/>
    <cellStyle name="20% - Accent1 3 2" xfId="2921" xr:uid="{00000000-0005-0000-0000-0000FB000000}"/>
    <cellStyle name="20% - Accent1 3 2 2" xfId="4142" xr:uid="{00000000-0005-0000-0000-0000FC000000}"/>
    <cellStyle name="20% - Accent1 3 3" xfId="2920" xr:uid="{00000000-0005-0000-0000-0000FD000000}"/>
    <cellStyle name="20% - Accent1 3 3 2" xfId="4143" xr:uid="{00000000-0005-0000-0000-0000FE000000}"/>
    <cellStyle name="20% - Accent1 3 4" xfId="2919" xr:uid="{00000000-0005-0000-0000-0000FF000000}"/>
    <cellStyle name="20% - Accent1 3 4 2" xfId="4144" xr:uid="{00000000-0005-0000-0000-000000010000}"/>
    <cellStyle name="20% - Accent1 3 5" xfId="2918" xr:uid="{00000000-0005-0000-0000-000001010000}"/>
    <cellStyle name="20% - Accent1 3 5 2" xfId="4145" xr:uid="{00000000-0005-0000-0000-000002010000}"/>
    <cellStyle name="20% - Accent1 3 6" xfId="2917" xr:uid="{00000000-0005-0000-0000-000003010000}"/>
    <cellStyle name="20% - Accent1 3 6 2" xfId="4146" xr:uid="{00000000-0005-0000-0000-000004010000}"/>
    <cellStyle name="20% - Accent1 3 7" xfId="2916" xr:uid="{00000000-0005-0000-0000-000005010000}"/>
    <cellStyle name="20% - Accent1 3 7 2" xfId="4147" xr:uid="{00000000-0005-0000-0000-000006010000}"/>
    <cellStyle name="20% - Accent1 3 8" xfId="2915" xr:uid="{00000000-0005-0000-0000-000007010000}"/>
    <cellStyle name="20% - Accent1 3 8 2" xfId="4148" xr:uid="{00000000-0005-0000-0000-000008010000}"/>
    <cellStyle name="20% - Accent1 3 9" xfId="2914" xr:uid="{00000000-0005-0000-0000-000009010000}"/>
    <cellStyle name="20% - Accent1 3 9 2" xfId="4149" xr:uid="{00000000-0005-0000-0000-00000A010000}"/>
    <cellStyle name="20% - Accent1 30" xfId="6850" xr:uid="{00000000-0005-0000-0000-00000B010000}"/>
    <cellStyle name="20% - Accent1 30 10" xfId="6851" xr:uid="{00000000-0005-0000-0000-00000C010000}"/>
    <cellStyle name="20% - Accent1 30 11" xfId="6852" xr:uid="{00000000-0005-0000-0000-00000D010000}"/>
    <cellStyle name="20% - Accent1 30 2" xfId="6853" xr:uid="{00000000-0005-0000-0000-00000E010000}"/>
    <cellStyle name="20% - Accent1 30 3" xfId="6854" xr:uid="{00000000-0005-0000-0000-00000F010000}"/>
    <cellStyle name="20% - Accent1 30 4" xfId="6855" xr:uid="{00000000-0005-0000-0000-000010010000}"/>
    <cellStyle name="20% - Accent1 30 5" xfId="6856" xr:uid="{00000000-0005-0000-0000-000011010000}"/>
    <cellStyle name="20% - Accent1 30 6" xfId="6857" xr:uid="{00000000-0005-0000-0000-000012010000}"/>
    <cellStyle name="20% - Accent1 30 7" xfId="6858" xr:uid="{00000000-0005-0000-0000-000013010000}"/>
    <cellStyle name="20% - Accent1 30 8" xfId="6859" xr:uid="{00000000-0005-0000-0000-000014010000}"/>
    <cellStyle name="20% - Accent1 30 9" xfId="6860" xr:uid="{00000000-0005-0000-0000-000015010000}"/>
    <cellStyle name="20% - Accent1 31" xfId="6861" xr:uid="{00000000-0005-0000-0000-000016010000}"/>
    <cellStyle name="20% - Accent1 31 10" xfId="6862" xr:uid="{00000000-0005-0000-0000-000017010000}"/>
    <cellStyle name="20% - Accent1 31 11" xfId="6863" xr:uid="{00000000-0005-0000-0000-000018010000}"/>
    <cellStyle name="20% - Accent1 31 2" xfId="6864" xr:uid="{00000000-0005-0000-0000-000019010000}"/>
    <cellStyle name="20% - Accent1 31 3" xfId="6865" xr:uid="{00000000-0005-0000-0000-00001A010000}"/>
    <cellStyle name="20% - Accent1 31 4" xfId="6866" xr:uid="{00000000-0005-0000-0000-00001B010000}"/>
    <cellStyle name="20% - Accent1 31 5" xfId="6867" xr:uid="{00000000-0005-0000-0000-00001C010000}"/>
    <cellStyle name="20% - Accent1 31 6" xfId="6868" xr:uid="{00000000-0005-0000-0000-00001D010000}"/>
    <cellStyle name="20% - Accent1 31 7" xfId="6869" xr:uid="{00000000-0005-0000-0000-00001E010000}"/>
    <cellStyle name="20% - Accent1 31 8" xfId="6870" xr:uid="{00000000-0005-0000-0000-00001F010000}"/>
    <cellStyle name="20% - Accent1 31 9" xfId="6871" xr:uid="{00000000-0005-0000-0000-000020010000}"/>
    <cellStyle name="20% - Accent1 32" xfId="6872" xr:uid="{00000000-0005-0000-0000-000021010000}"/>
    <cellStyle name="20% - Accent1 32 10" xfId="6873" xr:uid="{00000000-0005-0000-0000-000022010000}"/>
    <cellStyle name="20% - Accent1 32 11" xfId="6874" xr:uid="{00000000-0005-0000-0000-000023010000}"/>
    <cellStyle name="20% - Accent1 32 2" xfId="6875" xr:uid="{00000000-0005-0000-0000-000024010000}"/>
    <cellStyle name="20% - Accent1 32 3" xfId="6876" xr:uid="{00000000-0005-0000-0000-000025010000}"/>
    <cellStyle name="20% - Accent1 32 4" xfId="6877" xr:uid="{00000000-0005-0000-0000-000026010000}"/>
    <cellStyle name="20% - Accent1 32 5" xfId="6878" xr:uid="{00000000-0005-0000-0000-000027010000}"/>
    <cellStyle name="20% - Accent1 32 6" xfId="6879" xr:uid="{00000000-0005-0000-0000-000028010000}"/>
    <cellStyle name="20% - Accent1 32 7" xfId="6880" xr:uid="{00000000-0005-0000-0000-000029010000}"/>
    <cellStyle name="20% - Accent1 32 8" xfId="6881" xr:uid="{00000000-0005-0000-0000-00002A010000}"/>
    <cellStyle name="20% - Accent1 32 9" xfId="6882" xr:uid="{00000000-0005-0000-0000-00002B010000}"/>
    <cellStyle name="20% - Accent1 33" xfId="6883" xr:uid="{00000000-0005-0000-0000-00002C010000}"/>
    <cellStyle name="20% - Accent1 33 10" xfId="6884" xr:uid="{00000000-0005-0000-0000-00002D010000}"/>
    <cellStyle name="20% - Accent1 33 11" xfId="6885" xr:uid="{00000000-0005-0000-0000-00002E010000}"/>
    <cellStyle name="20% - Accent1 33 2" xfId="6886" xr:uid="{00000000-0005-0000-0000-00002F010000}"/>
    <cellStyle name="20% - Accent1 33 3" xfId="6887" xr:uid="{00000000-0005-0000-0000-000030010000}"/>
    <cellStyle name="20% - Accent1 33 4" xfId="6888" xr:uid="{00000000-0005-0000-0000-000031010000}"/>
    <cellStyle name="20% - Accent1 33 5" xfId="6889" xr:uid="{00000000-0005-0000-0000-000032010000}"/>
    <cellStyle name="20% - Accent1 33 6" xfId="6890" xr:uid="{00000000-0005-0000-0000-000033010000}"/>
    <cellStyle name="20% - Accent1 33 7" xfId="6891" xr:uid="{00000000-0005-0000-0000-000034010000}"/>
    <cellStyle name="20% - Accent1 33 8" xfId="6892" xr:uid="{00000000-0005-0000-0000-000035010000}"/>
    <cellStyle name="20% - Accent1 33 9" xfId="6893" xr:uid="{00000000-0005-0000-0000-000036010000}"/>
    <cellStyle name="20% - Accent1 34" xfId="6894" xr:uid="{00000000-0005-0000-0000-000037010000}"/>
    <cellStyle name="20% - Accent1 34 10" xfId="6895" xr:uid="{00000000-0005-0000-0000-000038010000}"/>
    <cellStyle name="20% - Accent1 34 11" xfId="6896" xr:uid="{00000000-0005-0000-0000-000039010000}"/>
    <cellStyle name="20% - Accent1 34 2" xfId="6897" xr:uid="{00000000-0005-0000-0000-00003A010000}"/>
    <cellStyle name="20% - Accent1 34 3" xfId="6898" xr:uid="{00000000-0005-0000-0000-00003B010000}"/>
    <cellStyle name="20% - Accent1 34 4" xfId="6899" xr:uid="{00000000-0005-0000-0000-00003C010000}"/>
    <cellStyle name="20% - Accent1 34 5" xfId="6900" xr:uid="{00000000-0005-0000-0000-00003D010000}"/>
    <cellStyle name="20% - Accent1 34 6" xfId="6901" xr:uid="{00000000-0005-0000-0000-00003E010000}"/>
    <cellStyle name="20% - Accent1 34 7" xfId="6902" xr:uid="{00000000-0005-0000-0000-00003F010000}"/>
    <cellStyle name="20% - Accent1 34 8" xfId="6903" xr:uid="{00000000-0005-0000-0000-000040010000}"/>
    <cellStyle name="20% - Accent1 34 9" xfId="6904" xr:uid="{00000000-0005-0000-0000-000041010000}"/>
    <cellStyle name="20% - Accent1 35" xfId="6905" xr:uid="{00000000-0005-0000-0000-000042010000}"/>
    <cellStyle name="20% - Accent1 35 10" xfId="6906" xr:uid="{00000000-0005-0000-0000-000043010000}"/>
    <cellStyle name="20% - Accent1 35 11" xfId="6907" xr:uid="{00000000-0005-0000-0000-000044010000}"/>
    <cellStyle name="20% - Accent1 35 2" xfId="6908" xr:uid="{00000000-0005-0000-0000-000045010000}"/>
    <cellStyle name="20% - Accent1 35 3" xfId="6909" xr:uid="{00000000-0005-0000-0000-000046010000}"/>
    <cellStyle name="20% - Accent1 35 4" xfId="6910" xr:uid="{00000000-0005-0000-0000-000047010000}"/>
    <cellStyle name="20% - Accent1 35 5" xfId="6911" xr:uid="{00000000-0005-0000-0000-000048010000}"/>
    <cellStyle name="20% - Accent1 35 6" xfId="6912" xr:uid="{00000000-0005-0000-0000-000049010000}"/>
    <cellStyle name="20% - Accent1 35 7" xfId="6913" xr:uid="{00000000-0005-0000-0000-00004A010000}"/>
    <cellStyle name="20% - Accent1 35 8" xfId="6914" xr:uid="{00000000-0005-0000-0000-00004B010000}"/>
    <cellStyle name="20% - Accent1 35 9" xfId="6915" xr:uid="{00000000-0005-0000-0000-00004C010000}"/>
    <cellStyle name="20% - Accent1 36" xfId="6916" xr:uid="{00000000-0005-0000-0000-00004D010000}"/>
    <cellStyle name="20% - Accent1 36 10" xfId="6917" xr:uid="{00000000-0005-0000-0000-00004E010000}"/>
    <cellStyle name="20% - Accent1 36 11" xfId="6918" xr:uid="{00000000-0005-0000-0000-00004F010000}"/>
    <cellStyle name="20% - Accent1 36 2" xfId="6919" xr:uid="{00000000-0005-0000-0000-000050010000}"/>
    <cellStyle name="20% - Accent1 36 3" xfId="6920" xr:uid="{00000000-0005-0000-0000-000051010000}"/>
    <cellStyle name="20% - Accent1 36 4" xfId="6921" xr:uid="{00000000-0005-0000-0000-000052010000}"/>
    <cellStyle name="20% - Accent1 36 5" xfId="6922" xr:uid="{00000000-0005-0000-0000-000053010000}"/>
    <cellStyle name="20% - Accent1 36 6" xfId="6923" xr:uid="{00000000-0005-0000-0000-000054010000}"/>
    <cellStyle name="20% - Accent1 36 7" xfId="6924" xr:uid="{00000000-0005-0000-0000-000055010000}"/>
    <cellStyle name="20% - Accent1 36 8" xfId="6925" xr:uid="{00000000-0005-0000-0000-000056010000}"/>
    <cellStyle name="20% - Accent1 36 9" xfId="6926" xr:uid="{00000000-0005-0000-0000-000057010000}"/>
    <cellStyle name="20% - Accent1 37" xfId="6927" xr:uid="{00000000-0005-0000-0000-000058010000}"/>
    <cellStyle name="20% - Accent1 37 10" xfId="6928" xr:uid="{00000000-0005-0000-0000-000059010000}"/>
    <cellStyle name="20% - Accent1 37 11" xfId="6929" xr:uid="{00000000-0005-0000-0000-00005A010000}"/>
    <cellStyle name="20% - Accent1 37 2" xfId="6930" xr:uid="{00000000-0005-0000-0000-00005B010000}"/>
    <cellStyle name="20% - Accent1 37 3" xfId="6931" xr:uid="{00000000-0005-0000-0000-00005C010000}"/>
    <cellStyle name="20% - Accent1 37 4" xfId="6932" xr:uid="{00000000-0005-0000-0000-00005D010000}"/>
    <cellStyle name="20% - Accent1 37 5" xfId="6933" xr:uid="{00000000-0005-0000-0000-00005E010000}"/>
    <cellStyle name="20% - Accent1 37 6" xfId="6934" xr:uid="{00000000-0005-0000-0000-00005F010000}"/>
    <cellStyle name="20% - Accent1 37 7" xfId="6935" xr:uid="{00000000-0005-0000-0000-000060010000}"/>
    <cellStyle name="20% - Accent1 37 8" xfId="6936" xr:uid="{00000000-0005-0000-0000-000061010000}"/>
    <cellStyle name="20% - Accent1 37 9" xfId="6937" xr:uid="{00000000-0005-0000-0000-000062010000}"/>
    <cellStyle name="20% - Accent1 38" xfId="6938" xr:uid="{00000000-0005-0000-0000-000063010000}"/>
    <cellStyle name="20% - Accent1 38 10" xfId="6939" xr:uid="{00000000-0005-0000-0000-000064010000}"/>
    <cellStyle name="20% - Accent1 38 11" xfId="6940" xr:uid="{00000000-0005-0000-0000-000065010000}"/>
    <cellStyle name="20% - Accent1 38 2" xfId="6941" xr:uid="{00000000-0005-0000-0000-000066010000}"/>
    <cellStyle name="20% - Accent1 38 3" xfId="6942" xr:uid="{00000000-0005-0000-0000-000067010000}"/>
    <cellStyle name="20% - Accent1 38 4" xfId="6943" xr:uid="{00000000-0005-0000-0000-000068010000}"/>
    <cellStyle name="20% - Accent1 38 5" xfId="6944" xr:uid="{00000000-0005-0000-0000-000069010000}"/>
    <cellStyle name="20% - Accent1 38 6" xfId="6945" xr:uid="{00000000-0005-0000-0000-00006A010000}"/>
    <cellStyle name="20% - Accent1 38 7" xfId="6946" xr:uid="{00000000-0005-0000-0000-00006B010000}"/>
    <cellStyle name="20% - Accent1 38 8" xfId="6947" xr:uid="{00000000-0005-0000-0000-00006C010000}"/>
    <cellStyle name="20% - Accent1 38 9" xfId="6948" xr:uid="{00000000-0005-0000-0000-00006D010000}"/>
    <cellStyle name="20% - Accent1 39" xfId="6949" xr:uid="{00000000-0005-0000-0000-00006E010000}"/>
    <cellStyle name="20% - Accent1 39 10" xfId="6950" xr:uid="{00000000-0005-0000-0000-00006F010000}"/>
    <cellStyle name="20% - Accent1 39 11" xfId="6951" xr:uid="{00000000-0005-0000-0000-000070010000}"/>
    <cellStyle name="20% - Accent1 39 2" xfId="6952" xr:uid="{00000000-0005-0000-0000-000071010000}"/>
    <cellStyle name="20% - Accent1 39 3" xfId="6953" xr:uid="{00000000-0005-0000-0000-000072010000}"/>
    <cellStyle name="20% - Accent1 39 4" xfId="6954" xr:uid="{00000000-0005-0000-0000-000073010000}"/>
    <cellStyle name="20% - Accent1 39 5" xfId="6955" xr:uid="{00000000-0005-0000-0000-000074010000}"/>
    <cellStyle name="20% - Accent1 39 6" xfId="6956" xr:uid="{00000000-0005-0000-0000-000075010000}"/>
    <cellStyle name="20% - Accent1 39 7" xfId="6957" xr:uid="{00000000-0005-0000-0000-000076010000}"/>
    <cellStyle name="20% - Accent1 39 8" xfId="6958" xr:uid="{00000000-0005-0000-0000-000077010000}"/>
    <cellStyle name="20% - Accent1 39 9" xfId="6959" xr:uid="{00000000-0005-0000-0000-000078010000}"/>
    <cellStyle name="20% - Accent1 4" xfId="2913" xr:uid="{00000000-0005-0000-0000-000079010000}"/>
    <cellStyle name="20% - Accent1 4 10" xfId="2912" xr:uid="{00000000-0005-0000-0000-00007A010000}"/>
    <cellStyle name="20% - Accent1 4 10 2" xfId="4150" xr:uid="{00000000-0005-0000-0000-00007B010000}"/>
    <cellStyle name="20% - Accent1 4 11" xfId="2911" xr:uid="{00000000-0005-0000-0000-00007C010000}"/>
    <cellStyle name="20% - Accent1 4 11 2" xfId="4151" xr:uid="{00000000-0005-0000-0000-00007D010000}"/>
    <cellStyle name="20% - Accent1 4 12" xfId="4152" xr:uid="{00000000-0005-0000-0000-00007E010000}"/>
    <cellStyle name="20% - Accent1 4 2" xfId="2910" xr:uid="{00000000-0005-0000-0000-00007F010000}"/>
    <cellStyle name="20% - Accent1 4 2 2" xfId="4153" xr:uid="{00000000-0005-0000-0000-000080010000}"/>
    <cellStyle name="20% - Accent1 4 3" xfId="2909" xr:uid="{00000000-0005-0000-0000-000081010000}"/>
    <cellStyle name="20% - Accent1 4 3 2" xfId="4154" xr:uid="{00000000-0005-0000-0000-000082010000}"/>
    <cellStyle name="20% - Accent1 4 4" xfId="2908" xr:uid="{00000000-0005-0000-0000-000083010000}"/>
    <cellStyle name="20% - Accent1 4 4 2" xfId="4155" xr:uid="{00000000-0005-0000-0000-000084010000}"/>
    <cellStyle name="20% - Accent1 4 5" xfId="2907" xr:uid="{00000000-0005-0000-0000-000085010000}"/>
    <cellStyle name="20% - Accent1 4 5 2" xfId="4156" xr:uid="{00000000-0005-0000-0000-000086010000}"/>
    <cellStyle name="20% - Accent1 4 6" xfId="2906" xr:uid="{00000000-0005-0000-0000-000087010000}"/>
    <cellStyle name="20% - Accent1 4 6 2" xfId="4157" xr:uid="{00000000-0005-0000-0000-000088010000}"/>
    <cellStyle name="20% - Accent1 4 7" xfId="2905" xr:uid="{00000000-0005-0000-0000-000089010000}"/>
    <cellStyle name="20% - Accent1 4 7 2" xfId="4158" xr:uid="{00000000-0005-0000-0000-00008A010000}"/>
    <cellStyle name="20% - Accent1 4 8" xfId="2904" xr:uid="{00000000-0005-0000-0000-00008B010000}"/>
    <cellStyle name="20% - Accent1 4 8 2" xfId="4159" xr:uid="{00000000-0005-0000-0000-00008C010000}"/>
    <cellStyle name="20% - Accent1 4 9" xfId="2903" xr:uid="{00000000-0005-0000-0000-00008D010000}"/>
    <cellStyle name="20% - Accent1 4 9 2" xfId="4160" xr:uid="{00000000-0005-0000-0000-00008E010000}"/>
    <cellStyle name="20% - Accent1 40" xfId="6960" xr:uid="{00000000-0005-0000-0000-00008F010000}"/>
    <cellStyle name="20% - Accent1 40 10" xfId="6961" xr:uid="{00000000-0005-0000-0000-000090010000}"/>
    <cellStyle name="20% - Accent1 40 2" xfId="6962" xr:uid="{00000000-0005-0000-0000-000091010000}"/>
    <cellStyle name="20% - Accent1 40 3" xfId="6963" xr:uid="{00000000-0005-0000-0000-000092010000}"/>
    <cellStyle name="20% - Accent1 40 4" xfId="6964" xr:uid="{00000000-0005-0000-0000-000093010000}"/>
    <cellStyle name="20% - Accent1 40 5" xfId="6965" xr:uid="{00000000-0005-0000-0000-000094010000}"/>
    <cellStyle name="20% - Accent1 40 6" xfId="6966" xr:uid="{00000000-0005-0000-0000-000095010000}"/>
    <cellStyle name="20% - Accent1 40 7" xfId="6967" xr:uid="{00000000-0005-0000-0000-000096010000}"/>
    <cellStyle name="20% - Accent1 40 8" xfId="6968" xr:uid="{00000000-0005-0000-0000-000097010000}"/>
    <cellStyle name="20% - Accent1 40 9" xfId="6969" xr:uid="{00000000-0005-0000-0000-000098010000}"/>
    <cellStyle name="20% - Accent1 41" xfId="6970" xr:uid="{00000000-0005-0000-0000-000099010000}"/>
    <cellStyle name="20% - Accent1 42" xfId="6971" xr:uid="{00000000-0005-0000-0000-00009A010000}"/>
    <cellStyle name="20% - Accent1 43" xfId="6972" xr:uid="{00000000-0005-0000-0000-00009B010000}"/>
    <cellStyle name="20% - Accent1 44" xfId="6973" xr:uid="{00000000-0005-0000-0000-00009C010000}"/>
    <cellStyle name="20% - Accent1 45" xfId="6974" xr:uid="{00000000-0005-0000-0000-00009D010000}"/>
    <cellStyle name="20% - Accent1 46" xfId="6975" xr:uid="{00000000-0005-0000-0000-00009E010000}"/>
    <cellStyle name="20% - Accent1 47" xfId="6976" xr:uid="{00000000-0005-0000-0000-00009F010000}"/>
    <cellStyle name="20% - Accent1 48" xfId="6977" xr:uid="{00000000-0005-0000-0000-0000A0010000}"/>
    <cellStyle name="20% - Accent1 49" xfId="6978" xr:uid="{00000000-0005-0000-0000-0000A1010000}"/>
    <cellStyle name="20% - Accent1 5" xfId="2902" xr:uid="{00000000-0005-0000-0000-0000A2010000}"/>
    <cellStyle name="20% - Accent1 5 10" xfId="2901" xr:uid="{00000000-0005-0000-0000-0000A3010000}"/>
    <cellStyle name="20% - Accent1 5 10 2" xfId="4161" xr:uid="{00000000-0005-0000-0000-0000A4010000}"/>
    <cellStyle name="20% - Accent1 5 11" xfId="2900" xr:uid="{00000000-0005-0000-0000-0000A5010000}"/>
    <cellStyle name="20% - Accent1 5 11 2" xfId="4162" xr:uid="{00000000-0005-0000-0000-0000A6010000}"/>
    <cellStyle name="20% - Accent1 5 12" xfId="4163" xr:uid="{00000000-0005-0000-0000-0000A7010000}"/>
    <cellStyle name="20% - Accent1 5 2" xfId="2899" xr:uid="{00000000-0005-0000-0000-0000A8010000}"/>
    <cellStyle name="20% - Accent1 5 2 2" xfId="4164" xr:uid="{00000000-0005-0000-0000-0000A9010000}"/>
    <cellStyle name="20% - Accent1 5 3" xfId="2898" xr:uid="{00000000-0005-0000-0000-0000AA010000}"/>
    <cellStyle name="20% - Accent1 5 3 2" xfId="4165" xr:uid="{00000000-0005-0000-0000-0000AB010000}"/>
    <cellStyle name="20% - Accent1 5 4" xfId="2897" xr:uid="{00000000-0005-0000-0000-0000AC010000}"/>
    <cellStyle name="20% - Accent1 5 4 2" xfId="4166" xr:uid="{00000000-0005-0000-0000-0000AD010000}"/>
    <cellStyle name="20% - Accent1 5 5" xfId="2896" xr:uid="{00000000-0005-0000-0000-0000AE010000}"/>
    <cellStyle name="20% - Accent1 5 5 2" xfId="4167" xr:uid="{00000000-0005-0000-0000-0000AF010000}"/>
    <cellStyle name="20% - Accent1 5 6" xfId="2895" xr:uid="{00000000-0005-0000-0000-0000B0010000}"/>
    <cellStyle name="20% - Accent1 5 6 2" xfId="4168" xr:uid="{00000000-0005-0000-0000-0000B1010000}"/>
    <cellStyle name="20% - Accent1 5 7" xfId="2894" xr:uid="{00000000-0005-0000-0000-0000B2010000}"/>
    <cellStyle name="20% - Accent1 5 7 2" xfId="4169" xr:uid="{00000000-0005-0000-0000-0000B3010000}"/>
    <cellStyle name="20% - Accent1 5 8" xfId="2893" xr:uid="{00000000-0005-0000-0000-0000B4010000}"/>
    <cellStyle name="20% - Accent1 5 8 2" xfId="4170" xr:uid="{00000000-0005-0000-0000-0000B5010000}"/>
    <cellStyle name="20% - Accent1 5 9" xfId="2892" xr:uid="{00000000-0005-0000-0000-0000B6010000}"/>
    <cellStyle name="20% - Accent1 5 9 2" xfId="4171" xr:uid="{00000000-0005-0000-0000-0000B7010000}"/>
    <cellStyle name="20% - Accent1 50" xfId="19" xr:uid="{00000000-0005-0000-0000-0000B8010000}"/>
    <cellStyle name="20% - Accent1 6" xfId="2891" xr:uid="{00000000-0005-0000-0000-0000B9010000}"/>
    <cellStyle name="20% - Accent1 6 10" xfId="6979" xr:uid="{00000000-0005-0000-0000-0000BA010000}"/>
    <cellStyle name="20% - Accent1 6 11" xfId="6980" xr:uid="{00000000-0005-0000-0000-0000BB010000}"/>
    <cellStyle name="20% - Accent1 6 2" xfId="4172" xr:uid="{00000000-0005-0000-0000-0000BC010000}"/>
    <cellStyle name="20% - Accent1 6 3" xfId="6981" xr:uid="{00000000-0005-0000-0000-0000BD010000}"/>
    <cellStyle name="20% - Accent1 6 4" xfId="6982" xr:uid="{00000000-0005-0000-0000-0000BE010000}"/>
    <cellStyle name="20% - Accent1 6 5" xfId="6983" xr:uid="{00000000-0005-0000-0000-0000BF010000}"/>
    <cellStyle name="20% - Accent1 6 6" xfId="6984" xr:uid="{00000000-0005-0000-0000-0000C0010000}"/>
    <cellStyle name="20% - Accent1 6 7" xfId="6985" xr:uid="{00000000-0005-0000-0000-0000C1010000}"/>
    <cellStyle name="20% - Accent1 6 8" xfId="6986" xr:uid="{00000000-0005-0000-0000-0000C2010000}"/>
    <cellStyle name="20% - Accent1 6 9" xfId="6987" xr:uid="{00000000-0005-0000-0000-0000C3010000}"/>
    <cellStyle name="20% - Accent1 7" xfId="2890" xr:uid="{00000000-0005-0000-0000-0000C4010000}"/>
    <cellStyle name="20% - Accent1 7 10" xfId="6988" xr:uid="{00000000-0005-0000-0000-0000C5010000}"/>
    <cellStyle name="20% - Accent1 7 11" xfId="6989" xr:uid="{00000000-0005-0000-0000-0000C6010000}"/>
    <cellStyle name="20% - Accent1 7 2" xfId="4173" xr:uid="{00000000-0005-0000-0000-0000C7010000}"/>
    <cellStyle name="20% - Accent1 7 3" xfId="6990" xr:uid="{00000000-0005-0000-0000-0000C8010000}"/>
    <cellStyle name="20% - Accent1 7 4" xfId="6991" xr:uid="{00000000-0005-0000-0000-0000C9010000}"/>
    <cellStyle name="20% - Accent1 7 5" xfId="6992" xr:uid="{00000000-0005-0000-0000-0000CA010000}"/>
    <cellStyle name="20% - Accent1 7 6" xfId="6993" xr:uid="{00000000-0005-0000-0000-0000CB010000}"/>
    <cellStyle name="20% - Accent1 7 7" xfId="6994" xr:uid="{00000000-0005-0000-0000-0000CC010000}"/>
    <cellStyle name="20% - Accent1 7 8" xfId="6995" xr:uid="{00000000-0005-0000-0000-0000CD010000}"/>
    <cellStyle name="20% - Accent1 7 9" xfId="6996" xr:uid="{00000000-0005-0000-0000-0000CE010000}"/>
    <cellStyle name="20% - Accent1 8" xfId="2889" xr:uid="{00000000-0005-0000-0000-0000CF010000}"/>
    <cellStyle name="20% - Accent1 8 10" xfId="6997" xr:uid="{00000000-0005-0000-0000-0000D0010000}"/>
    <cellStyle name="20% - Accent1 8 11" xfId="6998" xr:uid="{00000000-0005-0000-0000-0000D1010000}"/>
    <cellStyle name="20% - Accent1 8 2" xfId="4174" xr:uid="{00000000-0005-0000-0000-0000D2010000}"/>
    <cellStyle name="20% - Accent1 8 3" xfId="6999" xr:uid="{00000000-0005-0000-0000-0000D3010000}"/>
    <cellStyle name="20% - Accent1 8 4" xfId="7000" xr:uid="{00000000-0005-0000-0000-0000D4010000}"/>
    <cellStyle name="20% - Accent1 8 5" xfId="7001" xr:uid="{00000000-0005-0000-0000-0000D5010000}"/>
    <cellStyle name="20% - Accent1 8 6" xfId="7002" xr:uid="{00000000-0005-0000-0000-0000D6010000}"/>
    <cellStyle name="20% - Accent1 8 7" xfId="7003" xr:uid="{00000000-0005-0000-0000-0000D7010000}"/>
    <cellStyle name="20% - Accent1 8 8" xfId="7004" xr:uid="{00000000-0005-0000-0000-0000D8010000}"/>
    <cellStyle name="20% - Accent1 8 9" xfId="7005" xr:uid="{00000000-0005-0000-0000-0000D9010000}"/>
    <cellStyle name="20% - Accent1 9" xfId="2888" xr:uid="{00000000-0005-0000-0000-0000DA010000}"/>
    <cellStyle name="20% - Accent1 9 10" xfId="7006" xr:uid="{00000000-0005-0000-0000-0000DB010000}"/>
    <cellStyle name="20% - Accent1 9 11" xfId="7007" xr:uid="{00000000-0005-0000-0000-0000DC010000}"/>
    <cellStyle name="20% - Accent1 9 2" xfId="4175" xr:uid="{00000000-0005-0000-0000-0000DD010000}"/>
    <cellStyle name="20% - Accent1 9 3" xfId="7008" xr:uid="{00000000-0005-0000-0000-0000DE010000}"/>
    <cellStyle name="20% - Accent1 9 4" xfId="7009" xr:uid="{00000000-0005-0000-0000-0000DF010000}"/>
    <cellStyle name="20% - Accent1 9 5" xfId="7010" xr:uid="{00000000-0005-0000-0000-0000E0010000}"/>
    <cellStyle name="20% - Accent1 9 6" xfId="7011" xr:uid="{00000000-0005-0000-0000-0000E1010000}"/>
    <cellStyle name="20% - Accent1 9 7" xfId="7012" xr:uid="{00000000-0005-0000-0000-0000E2010000}"/>
    <cellStyle name="20% - Accent1 9 8" xfId="7013" xr:uid="{00000000-0005-0000-0000-0000E3010000}"/>
    <cellStyle name="20% - Accent1 9 9" xfId="7014" xr:uid="{00000000-0005-0000-0000-0000E4010000}"/>
    <cellStyle name="20% - Accent2 10" xfId="2887" xr:uid="{00000000-0005-0000-0000-0000E5010000}"/>
    <cellStyle name="20% - Accent2 10 10" xfId="7015" xr:uid="{00000000-0005-0000-0000-0000E6010000}"/>
    <cellStyle name="20% - Accent2 10 11" xfId="7016" xr:uid="{00000000-0005-0000-0000-0000E7010000}"/>
    <cellStyle name="20% - Accent2 10 2" xfId="4176" xr:uid="{00000000-0005-0000-0000-0000E8010000}"/>
    <cellStyle name="20% - Accent2 10 3" xfId="7017" xr:uid="{00000000-0005-0000-0000-0000E9010000}"/>
    <cellStyle name="20% - Accent2 10 4" xfId="7018" xr:uid="{00000000-0005-0000-0000-0000EA010000}"/>
    <cellStyle name="20% - Accent2 10 5" xfId="7019" xr:uid="{00000000-0005-0000-0000-0000EB010000}"/>
    <cellStyle name="20% - Accent2 10 6" xfId="7020" xr:uid="{00000000-0005-0000-0000-0000EC010000}"/>
    <cellStyle name="20% - Accent2 10 7" xfId="7021" xr:uid="{00000000-0005-0000-0000-0000ED010000}"/>
    <cellStyle name="20% - Accent2 10 8" xfId="7022" xr:uid="{00000000-0005-0000-0000-0000EE010000}"/>
    <cellStyle name="20% - Accent2 10 9" xfId="7023" xr:uid="{00000000-0005-0000-0000-0000EF010000}"/>
    <cellStyle name="20% - Accent2 11" xfId="2886" xr:uid="{00000000-0005-0000-0000-0000F0010000}"/>
    <cellStyle name="20% - Accent2 11 10" xfId="7024" xr:uid="{00000000-0005-0000-0000-0000F1010000}"/>
    <cellStyle name="20% - Accent2 11 11" xfId="7025" xr:uid="{00000000-0005-0000-0000-0000F2010000}"/>
    <cellStyle name="20% - Accent2 11 2" xfId="4177" xr:uid="{00000000-0005-0000-0000-0000F3010000}"/>
    <cellStyle name="20% - Accent2 11 3" xfId="7026" xr:uid="{00000000-0005-0000-0000-0000F4010000}"/>
    <cellStyle name="20% - Accent2 11 4" xfId="7027" xr:uid="{00000000-0005-0000-0000-0000F5010000}"/>
    <cellStyle name="20% - Accent2 11 5" xfId="7028" xr:uid="{00000000-0005-0000-0000-0000F6010000}"/>
    <cellStyle name="20% - Accent2 11 6" xfId="7029" xr:uid="{00000000-0005-0000-0000-0000F7010000}"/>
    <cellStyle name="20% - Accent2 11 7" xfId="7030" xr:uid="{00000000-0005-0000-0000-0000F8010000}"/>
    <cellStyle name="20% - Accent2 11 8" xfId="7031" xr:uid="{00000000-0005-0000-0000-0000F9010000}"/>
    <cellStyle name="20% - Accent2 11 9" xfId="7032" xr:uid="{00000000-0005-0000-0000-0000FA010000}"/>
    <cellStyle name="20% - Accent2 12" xfId="2885" xr:uid="{00000000-0005-0000-0000-0000FB010000}"/>
    <cellStyle name="20% - Accent2 12 10" xfId="7033" xr:uid="{00000000-0005-0000-0000-0000FC010000}"/>
    <cellStyle name="20% - Accent2 12 11" xfId="7034" xr:uid="{00000000-0005-0000-0000-0000FD010000}"/>
    <cellStyle name="20% - Accent2 12 2" xfId="4178" xr:uid="{00000000-0005-0000-0000-0000FE010000}"/>
    <cellStyle name="20% - Accent2 12 3" xfId="7035" xr:uid="{00000000-0005-0000-0000-0000FF010000}"/>
    <cellStyle name="20% - Accent2 12 4" xfId="7036" xr:uid="{00000000-0005-0000-0000-000000020000}"/>
    <cellStyle name="20% - Accent2 12 5" xfId="7037" xr:uid="{00000000-0005-0000-0000-000001020000}"/>
    <cellStyle name="20% - Accent2 12 6" xfId="7038" xr:uid="{00000000-0005-0000-0000-000002020000}"/>
    <cellStyle name="20% - Accent2 12 7" xfId="7039" xr:uid="{00000000-0005-0000-0000-000003020000}"/>
    <cellStyle name="20% - Accent2 12 8" xfId="7040" xr:uid="{00000000-0005-0000-0000-000004020000}"/>
    <cellStyle name="20% - Accent2 12 9" xfId="7041" xr:uid="{00000000-0005-0000-0000-000005020000}"/>
    <cellStyle name="20% - Accent2 13" xfId="2884" xr:uid="{00000000-0005-0000-0000-000006020000}"/>
    <cellStyle name="20% - Accent2 13 10" xfId="7042" xr:uid="{00000000-0005-0000-0000-000007020000}"/>
    <cellStyle name="20% - Accent2 13 11" xfId="7043" xr:uid="{00000000-0005-0000-0000-000008020000}"/>
    <cellStyle name="20% - Accent2 13 2" xfId="4179" xr:uid="{00000000-0005-0000-0000-000009020000}"/>
    <cellStyle name="20% - Accent2 13 3" xfId="7044" xr:uid="{00000000-0005-0000-0000-00000A020000}"/>
    <cellStyle name="20% - Accent2 13 4" xfId="7045" xr:uid="{00000000-0005-0000-0000-00000B020000}"/>
    <cellStyle name="20% - Accent2 13 5" xfId="7046" xr:uid="{00000000-0005-0000-0000-00000C020000}"/>
    <cellStyle name="20% - Accent2 13 6" xfId="7047" xr:uid="{00000000-0005-0000-0000-00000D020000}"/>
    <cellStyle name="20% - Accent2 13 7" xfId="7048" xr:uid="{00000000-0005-0000-0000-00000E020000}"/>
    <cellStyle name="20% - Accent2 13 8" xfId="7049" xr:uid="{00000000-0005-0000-0000-00000F020000}"/>
    <cellStyle name="20% - Accent2 13 9" xfId="7050" xr:uid="{00000000-0005-0000-0000-000010020000}"/>
    <cellStyle name="20% - Accent2 14" xfId="2883" xr:uid="{00000000-0005-0000-0000-000011020000}"/>
    <cellStyle name="20% - Accent2 14 10" xfId="7051" xr:uid="{00000000-0005-0000-0000-000012020000}"/>
    <cellStyle name="20% - Accent2 14 11" xfId="7052" xr:uid="{00000000-0005-0000-0000-000013020000}"/>
    <cellStyle name="20% - Accent2 14 2" xfId="4180" xr:uid="{00000000-0005-0000-0000-000014020000}"/>
    <cellStyle name="20% - Accent2 14 3" xfId="7053" xr:uid="{00000000-0005-0000-0000-000015020000}"/>
    <cellStyle name="20% - Accent2 14 4" xfId="7054" xr:uid="{00000000-0005-0000-0000-000016020000}"/>
    <cellStyle name="20% - Accent2 14 5" xfId="7055" xr:uid="{00000000-0005-0000-0000-000017020000}"/>
    <cellStyle name="20% - Accent2 14 6" xfId="7056" xr:uid="{00000000-0005-0000-0000-000018020000}"/>
    <cellStyle name="20% - Accent2 14 7" xfId="7057" xr:uid="{00000000-0005-0000-0000-000019020000}"/>
    <cellStyle name="20% - Accent2 14 8" xfId="7058" xr:uid="{00000000-0005-0000-0000-00001A020000}"/>
    <cellStyle name="20% - Accent2 14 9" xfId="7059" xr:uid="{00000000-0005-0000-0000-00001B020000}"/>
    <cellStyle name="20% - Accent2 15" xfId="2882" xr:uid="{00000000-0005-0000-0000-00001C020000}"/>
    <cellStyle name="20% - Accent2 15 10" xfId="7060" xr:uid="{00000000-0005-0000-0000-00001D020000}"/>
    <cellStyle name="20% - Accent2 15 11" xfId="7061" xr:uid="{00000000-0005-0000-0000-00001E020000}"/>
    <cellStyle name="20% - Accent2 15 2" xfId="4181" xr:uid="{00000000-0005-0000-0000-00001F020000}"/>
    <cellStyle name="20% - Accent2 15 3" xfId="7062" xr:uid="{00000000-0005-0000-0000-000020020000}"/>
    <cellStyle name="20% - Accent2 15 4" xfId="7063" xr:uid="{00000000-0005-0000-0000-000021020000}"/>
    <cellStyle name="20% - Accent2 15 5" xfId="7064" xr:uid="{00000000-0005-0000-0000-000022020000}"/>
    <cellStyle name="20% - Accent2 15 6" xfId="7065" xr:uid="{00000000-0005-0000-0000-000023020000}"/>
    <cellStyle name="20% - Accent2 15 7" xfId="7066" xr:uid="{00000000-0005-0000-0000-000024020000}"/>
    <cellStyle name="20% - Accent2 15 8" xfId="7067" xr:uid="{00000000-0005-0000-0000-000025020000}"/>
    <cellStyle name="20% - Accent2 15 9" xfId="7068" xr:uid="{00000000-0005-0000-0000-000026020000}"/>
    <cellStyle name="20% - Accent2 16" xfId="7069" xr:uid="{00000000-0005-0000-0000-000027020000}"/>
    <cellStyle name="20% - Accent2 16 10" xfId="7070" xr:uid="{00000000-0005-0000-0000-000028020000}"/>
    <cellStyle name="20% - Accent2 16 11" xfId="7071" xr:uid="{00000000-0005-0000-0000-000029020000}"/>
    <cellStyle name="20% - Accent2 16 2" xfId="7072" xr:uid="{00000000-0005-0000-0000-00002A020000}"/>
    <cellStyle name="20% - Accent2 16 3" xfId="7073" xr:uid="{00000000-0005-0000-0000-00002B020000}"/>
    <cellStyle name="20% - Accent2 16 4" xfId="7074" xr:uid="{00000000-0005-0000-0000-00002C020000}"/>
    <cellStyle name="20% - Accent2 16 5" xfId="7075" xr:uid="{00000000-0005-0000-0000-00002D020000}"/>
    <cellStyle name="20% - Accent2 16 6" xfId="7076" xr:uid="{00000000-0005-0000-0000-00002E020000}"/>
    <cellStyle name="20% - Accent2 16 7" xfId="7077" xr:uid="{00000000-0005-0000-0000-00002F020000}"/>
    <cellStyle name="20% - Accent2 16 8" xfId="7078" xr:uid="{00000000-0005-0000-0000-000030020000}"/>
    <cellStyle name="20% - Accent2 16 9" xfId="7079" xr:uid="{00000000-0005-0000-0000-000031020000}"/>
    <cellStyle name="20% - Accent2 17" xfId="7080" xr:uid="{00000000-0005-0000-0000-000032020000}"/>
    <cellStyle name="20% - Accent2 17 10" xfId="7081" xr:uid="{00000000-0005-0000-0000-000033020000}"/>
    <cellStyle name="20% - Accent2 17 11" xfId="7082" xr:uid="{00000000-0005-0000-0000-000034020000}"/>
    <cellStyle name="20% - Accent2 17 2" xfId="7083" xr:uid="{00000000-0005-0000-0000-000035020000}"/>
    <cellStyle name="20% - Accent2 17 3" xfId="7084" xr:uid="{00000000-0005-0000-0000-000036020000}"/>
    <cellStyle name="20% - Accent2 17 4" xfId="7085" xr:uid="{00000000-0005-0000-0000-000037020000}"/>
    <cellStyle name="20% - Accent2 17 5" xfId="7086" xr:uid="{00000000-0005-0000-0000-000038020000}"/>
    <cellStyle name="20% - Accent2 17 6" xfId="7087" xr:uid="{00000000-0005-0000-0000-000039020000}"/>
    <cellStyle name="20% - Accent2 17 7" xfId="7088" xr:uid="{00000000-0005-0000-0000-00003A020000}"/>
    <cellStyle name="20% - Accent2 17 8" xfId="7089" xr:uid="{00000000-0005-0000-0000-00003B020000}"/>
    <cellStyle name="20% - Accent2 17 9" xfId="7090" xr:uid="{00000000-0005-0000-0000-00003C020000}"/>
    <cellStyle name="20% - Accent2 18" xfId="7091" xr:uid="{00000000-0005-0000-0000-00003D020000}"/>
    <cellStyle name="20% - Accent2 18 10" xfId="7092" xr:uid="{00000000-0005-0000-0000-00003E020000}"/>
    <cellStyle name="20% - Accent2 18 11" xfId="7093" xr:uid="{00000000-0005-0000-0000-00003F020000}"/>
    <cellStyle name="20% - Accent2 18 2" xfId="7094" xr:uid="{00000000-0005-0000-0000-000040020000}"/>
    <cellStyle name="20% - Accent2 18 3" xfId="7095" xr:uid="{00000000-0005-0000-0000-000041020000}"/>
    <cellStyle name="20% - Accent2 18 4" xfId="7096" xr:uid="{00000000-0005-0000-0000-000042020000}"/>
    <cellStyle name="20% - Accent2 18 5" xfId="7097" xr:uid="{00000000-0005-0000-0000-000043020000}"/>
    <cellStyle name="20% - Accent2 18 6" xfId="7098" xr:uid="{00000000-0005-0000-0000-000044020000}"/>
    <cellStyle name="20% - Accent2 18 7" xfId="7099" xr:uid="{00000000-0005-0000-0000-000045020000}"/>
    <cellStyle name="20% - Accent2 18 8" xfId="7100" xr:uid="{00000000-0005-0000-0000-000046020000}"/>
    <cellStyle name="20% - Accent2 18 9" xfId="7101" xr:uid="{00000000-0005-0000-0000-000047020000}"/>
    <cellStyle name="20% - Accent2 19" xfId="7102" xr:uid="{00000000-0005-0000-0000-000048020000}"/>
    <cellStyle name="20% - Accent2 19 10" xfId="7103" xr:uid="{00000000-0005-0000-0000-000049020000}"/>
    <cellStyle name="20% - Accent2 19 11" xfId="7104" xr:uid="{00000000-0005-0000-0000-00004A020000}"/>
    <cellStyle name="20% - Accent2 19 2" xfId="7105" xr:uid="{00000000-0005-0000-0000-00004B020000}"/>
    <cellStyle name="20% - Accent2 19 3" xfId="7106" xr:uid="{00000000-0005-0000-0000-00004C020000}"/>
    <cellStyle name="20% - Accent2 19 4" xfId="7107" xr:uid="{00000000-0005-0000-0000-00004D020000}"/>
    <cellStyle name="20% - Accent2 19 5" xfId="7108" xr:uid="{00000000-0005-0000-0000-00004E020000}"/>
    <cellStyle name="20% - Accent2 19 6" xfId="7109" xr:uid="{00000000-0005-0000-0000-00004F020000}"/>
    <cellStyle name="20% - Accent2 19 7" xfId="7110" xr:uid="{00000000-0005-0000-0000-000050020000}"/>
    <cellStyle name="20% - Accent2 19 8" xfId="7111" xr:uid="{00000000-0005-0000-0000-000051020000}"/>
    <cellStyle name="20% - Accent2 19 9" xfId="7112" xr:uid="{00000000-0005-0000-0000-000052020000}"/>
    <cellStyle name="20% - Accent2 2" xfId="23" xr:uid="{00000000-0005-0000-0000-000053020000}"/>
    <cellStyle name="20% - Accent2 2 10" xfId="2880" xr:uid="{00000000-0005-0000-0000-000054020000}"/>
    <cellStyle name="20% - Accent2 2 10 2" xfId="4182" xr:uid="{00000000-0005-0000-0000-000055020000}"/>
    <cellStyle name="20% - Accent2 2 11" xfId="2879" xr:uid="{00000000-0005-0000-0000-000056020000}"/>
    <cellStyle name="20% - Accent2 2 11 2" xfId="4183" xr:uid="{00000000-0005-0000-0000-000057020000}"/>
    <cellStyle name="20% - Accent2 2 12" xfId="2881" xr:uid="{00000000-0005-0000-0000-000058020000}"/>
    <cellStyle name="20% - Accent2 2 2" xfId="452" xr:uid="{00000000-0005-0000-0000-000059020000}"/>
    <cellStyle name="20% - Accent2 2 2 2" xfId="2878" xr:uid="{00000000-0005-0000-0000-00005A020000}"/>
    <cellStyle name="20% - Accent2 2 3" xfId="2877" xr:uid="{00000000-0005-0000-0000-00005B020000}"/>
    <cellStyle name="20% - Accent2 2 3 2" xfId="4184" xr:uid="{00000000-0005-0000-0000-00005C020000}"/>
    <cellStyle name="20% - Accent2 2 4" xfId="2876" xr:uid="{00000000-0005-0000-0000-00005D020000}"/>
    <cellStyle name="20% - Accent2 2 4 2" xfId="4185" xr:uid="{00000000-0005-0000-0000-00005E020000}"/>
    <cellStyle name="20% - Accent2 2 5" xfId="2875" xr:uid="{00000000-0005-0000-0000-00005F020000}"/>
    <cellStyle name="20% - Accent2 2 5 2" xfId="4186" xr:uid="{00000000-0005-0000-0000-000060020000}"/>
    <cellStyle name="20% - Accent2 2 6" xfId="2874" xr:uid="{00000000-0005-0000-0000-000061020000}"/>
    <cellStyle name="20% - Accent2 2 6 2" xfId="4187" xr:uid="{00000000-0005-0000-0000-000062020000}"/>
    <cellStyle name="20% - Accent2 2 7" xfId="2873" xr:uid="{00000000-0005-0000-0000-000063020000}"/>
    <cellStyle name="20% - Accent2 2 7 2" xfId="4188" xr:uid="{00000000-0005-0000-0000-000064020000}"/>
    <cellStyle name="20% - Accent2 2 8" xfId="2872" xr:uid="{00000000-0005-0000-0000-000065020000}"/>
    <cellStyle name="20% - Accent2 2 8 2" xfId="4189" xr:uid="{00000000-0005-0000-0000-000066020000}"/>
    <cellStyle name="20% - Accent2 2 9" xfId="2871" xr:uid="{00000000-0005-0000-0000-000067020000}"/>
    <cellStyle name="20% - Accent2 2 9 2" xfId="4190" xr:uid="{00000000-0005-0000-0000-000068020000}"/>
    <cellStyle name="20% - Accent2 20" xfId="7113" xr:uid="{00000000-0005-0000-0000-000069020000}"/>
    <cellStyle name="20% - Accent2 20 10" xfId="7114" xr:uid="{00000000-0005-0000-0000-00006A020000}"/>
    <cellStyle name="20% - Accent2 20 11" xfId="7115" xr:uid="{00000000-0005-0000-0000-00006B020000}"/>
    <cellStyle name="20% - Accent2 20 2" xfId="7116" xr:uid="{00000000-0005-0000-0000-00006C020000}"/>
    <cellStyle name="20% - Accent2 20 3" xfId="7117" xr:uid="{00000000-0005-0000-0000-00006D020000}"/>
    <cellStyle name="20% - Accent2 20 4" xfId="7118" xr:uid="{00000000-0005-0000-0000-00006E020000}"/>
    <cellStyle name="20% - Accent2 20 5" xfId="7119" xr:uid="{00000000-0005-0000-0000-00006F020000}"/>
    <cellStyle name="20% - Accent2 20 6" xfId="7120" xr:uid="{00000000-0005-0000-0000-000070020000}"/>
    <cellStyle name="20% - Accent2 20 7" xfId="7121" xr:uid="{00000000-0005-0000-0000-000071020000}"/>
    <cellStyle name="20% - Accent2 20 8" xfId="7122" xr:uid="{00000000-0005-0000-0000-000072020000}"/>
    <cellStyle name="20% - Accent2 20 9" xfId="7123" xr:uid="{00000000-0005-0000-0000-000073020000}"/>
    <cellStyle name="20% - Accent2 21" xfId="7124" xr:uid="{00000000-0005-0000-0000-000074020000}"/>
    <cellStyle name="20% - Accent2 21 10" xfId="7125" xr:uid="{00000000-0005-0000-0000-000075020000}"/>
    <cellStyle name="20% - Accent2 21 11" xfId="7126" xr:uid="{00000000-0005-0000-0000-000076020000}"/>
    <cellStyle name="20% - Accent2 21 2" xfId="7127" xr:uid="{00000000-0005-0000-0000-000077020000}"/>
    <cellStyle name="20% - Accent2 21 3" xfId="7128" xr:uid="{00000000-0005-0000-0000-000078020000}"/>
    <cellStyle name="20% - Accent2 21 4" xfId="7129" xr:uid="{00000000-0005-0000-0000-000079020000}"/>
    <cellStyle name="20% - Accent2 21 5" xfId="7130" xr:uid="{00000000-0005-0000-0000-00007A020000}"/>
    <cellStyle name="20% - Accent2 21 6" xfId="7131" xr:uid="{00000000-0005-0000-0000-00007B020000}"/>
    <cellStyle name="20% - Accent2 21 7" xfId="7132" xr:uid="{00000000-0005-0000-0000-00007C020000}"/>
    <cellStyle name="20% - Accent2 21 8" xfId="7133" xr:uid="{00000000-0005-0000-0000-00007D020000}"/>
    <cellStyle name="20% - Accent2 21 9" xfId="7134" xr:uid="{00000000-0005-0000-0000-00007E020000}"/>
    <cellStyle name="20% - Accent2 22" xfId="7135" xr:uid="{00000000-0005-0000-0000-00007F020000}"/>
    <cellStyle name="20% - Accent2 22 10" xfId="7136" xr:uid="{00000000-0005-0000-0000-000080020000}"/>
    <cellStyle name="20% - Accent2 22 11" xfId="7137" xr:uid="{00000000-0005-0000-0000-000081020000}"/>
    <cellStyle name="20% - Accent2 22 2" xfId="7138" xr:uid="{00000000-0005-0000-0000-000082020000}"/>
    <cellStyle name="20% - Accent2 22 3" xfId="7139" xr:uid="{00000000-0005-0000-0000-000083020000}"/>
    <cellStyle name="20% - Accent2 22 4" xfId="7140" xr:uid="{00000000-0005-0000-0000-000084020000}"/>
    <cellStyle name="20% - Accent2 22 5" xfId="7141" xr:uid="{00000000-0005-0000-0000-000085020000}"/>
    <cellStyle name="20% - Accent2 22 6" xfId="7142" xr:uid="{00000000-0005-0000-0000-000086020000}"/>
    <cellStyle name="20% - Accent2 22 7" xfId="7143" xr:uid="{00000000-0005-0000-0000-000087020000}"/>
    <cellStyle name="20% - Accent2 22 8" xfId="7144" xr:uid="{00000000-0005-0000-0000-000088020000}"/>
    <cellStyle name="20% - Accent2 22 9" xfId="7145" xr:uid="{00000000-0005-0000-0000-000089020000}"/>
    <cellStyle name="20% - Accent2 23" xfId="7146" xr:uid="{00000000-0005-0000-0000-00008A020000}"/>
    <cellStyle name="20% - Accent2 23 10" xfId="7147" xr:uid="{00000000-0005-0000-0000-00008B020000}"/>
    <cellStyle name="20% - Accent2 23 11" xfId="7148" xr:uid="{00000000-0005-0000-0000-00008C020000}"/>
    <cellStyle name="20% - Accent2 23 2" xfId="7149" xr:uid="{00000000-0005-0000-0000-00008D020000}"/>
    <cellStyle name="20% - Accent2 23 3" xfId="7150" xr:uid="{00000000-0005-0000-0000-00008E020000}"/>
    <cellStyle name="20% - Accent2 23 4" xfId="7151" xr:uid="{00000000-0005-0000-0000-00008F020000}"/>
    <cellStyle name="20% - Accent2 23 5" xfId="7152" xr:uid="{00000000-0005-0000-0000-000090020000}"/>
    <cellStyle name="20% - Accent2 23 6" xfId="7153" xr:uid="{00000000-0005-0000-0000-000091020000}"/>
    <cellStyle name="20% - Accent2 23 7" xfId="7154" xr:uid="{00000000-0005-0000-0000-000092020000}"/>
    <cellStyle name="20% - Accent2 23 8" xfId="7155" xr:uid="{00000000-0005-0000-0000-000093020000}"/>
    <cellStyle name="20% - Accent2 23 9" xfId="7156" xr:uid="{00000000-0005-0000-0000-000094020000}"/>
    <cellStyle name="20% - Accent2 24" xfId="7157" xr:uid="{00000000-0005-0000-0000-000095020000}"/>
    <cellStyle name="20% - Accent2 24 10" xfId="7158" xr:uid="{00000000-0005-0000-0000-000096020000}"/>
    <cellStyle name="20% - Accent2 24 11" xfId="7159" xr:uid="{00000000-0005-0000-0000-000097020000}"/>
    <cellStyle name="20% - Accent2 24 2" xfId="7160" xr:uid="{00000000-0005-0000-0000-000098020000}"/>
    <cellStyle name="20% - Accent2 24 3" xfId="7161" xr:uid="{00000000-0005-0000-0000-000099020000}"/>
    <cellStyle name="20% - Accent2 24 4" xfId="7162" xr:uid="{00000000-0005-0000-0000-00009A020000}"/>
    <cellStyle name="20% - Accent2 24 5" xfId="7163" xr:uid="{00000000-0005-0000-0000-00009B020000}"/>
    <cellStyle name="20% - Accent2 24 6" xfId="7164" xr:uid="{00000000-0005-0000-0000-00009C020000}"/>
    <cellStyle name="20% - Accent2 24 7" xfId="7165" xr:uid="{00000000-0005-0000-0000-00009D020000}"/>
    <cellStyle name="20% - Accent2 24 8" xfId="7166" xr:uid="{00000000-0005-0000-0000-00009E020000}"/>
    <cellStyle name="20% - Accent2 24 9" xfId="7167" xr:uid="{00000000-0005-0000-0000-00009F020000}"/>
    <cellStyle name="20% - Accent2 25" xfId="7168" xr:uid="{00000000-0005-0000-0000-0000A0020000}"/>
    <cellStyle name="20% - Accent2 25 10" xfId="7169" xr:uid="{00000000-0005-0000-0000-0000A1020000}"/>
    <cellStyle name="20% - Accent2 25 11" xfId="7170" xr:uid="{00000000-0005-0000-0000-0000A2020000}"/>
    <cellStyle name="20% - Accent2 25 2" xfId="7171" xr:uid="{00000000-0005-0000-0000-0000A3020000}"/>
    <cellStyle name="20% - Accent2 25 3" xfId="7172" xr:uid="{00000000-0005-0000-0000-0000A4020000}"/>
    <cellStyle name="20% - Accent2 25 4" xfId="7173" xr:uid="{00000000-0005-0000-0000-0000A5020000}"/>
    <cellStyle name="20% - Accent2 25 5" xfId="7174" xr:uid="{00000000-0005-0000-0000-0000A6020000}"/>
    <cellStyle name="20% - Accent2 25 6" xfId="7175" xr:uid="{00000000-0005-0000-0000-0000A7020000}"/>
    <cellStyle name="20% - Accent2 25 7" xfId="7176" xr:uid="{00000000-0005-0000-0000-0000A8020000}"/>
    <cellStyle name="20% - Accent2 25 8" xfId="7177" xr:uid="{00000000-0005-0000-0000-0000A9020000}"/>
    <cellStyle name="20% - Accent2 25 9" xfId="7178" xr:uid="{00000000-0005-0000-0000-0000AA020000}"/>
    <cellStyle name="20% - Accent2 26" xfId="7179" xr:uid="{00000000-0005-0000-0000-0000AB020000}"/>
    <cellStyle name="20% - Accent2 26 10" xfId="7180" xr:uid="{00000000-0005-0000-0000-0000AC020000}"/>
    <cellStyle name="20% - Accent2 26 11" xfId="7181" xr:uid="{00000000-0005-0000-0000-0000AD020000}"/>
    <cellStyle name="20% - Accent2 26 2" xfId="7182" xr:uid="{00000000-0005-0000-0000-0000AE020000}"/>
    <cellStyle name="20% - Accent2 26 3" xfId="7183" xr:uid="{00000000-0005-0000-0000-0000AF020000}"/>
    <cellStyle name="20% - Accent2 26 4" xfId="7184" xr:uid="{00000000-0005-0000-0000-0000B0020000}"/>
    <cellStyle name="20% - Accent2 26 5" xfId="7185" xr:uid="{00000000-0005-0000-0000-0000B1020000}"/>
    <cellStyle name="20% - Accent2 26 6" xfId="7186" xr:uid="{00000000-0005-0000-0000-0000B2020000}"/>
    <cellStyle name="20% - Accent2 26 7" xfId="7187" xr:uid="{00000000-0005-0000-0000-0000B3020000}"/>
    <cellStyle name="20% - Accent2 26 8" xfId="7188" xr:uid="{00000000-0005-0000-0000-0000B4020000}"/>
    <cellStyle name="20% - Accent2 26 9" xfId="7189" xr:uid="{00000000-0005-0000-0000-0000B5020000}"/>
    <cellStyle name="20% - Accent2 27" xfId="7190" xr:uid="{00000000-0005-0000-0000-0000B6020000}"/>
    <cellStyle name="20% - Accent2 27 10" xfId="7191" xr:uid="{00000000-0005-0000-0000-0000B7020000}"/>
    <cellStyle name="20% - Accent2 27 11" xfId="7192" xr:uid="{00000000-0005-0000-0000-0000B8020000}"/>
    <cellStyle name="20% - Accent2 27 2" xfId="7193" xr:uid="{00000000-0005-0000-0000-0000B9020000}"/>
    <cellStyle name="20% - Accent2 27 3" xfId="7194" xr:uid="{00000000-0005-0000-0000-0000BA020000}"/>
    <cellStyle name="20% - Accent2 27 4" xfId="7195" xr:uid="{00000000-0005-0000-0000-0000BB020000}"/>
    <cellStyle name="20% - Accent2 27 5" xfId="7196" xr:uid="{00000000-0005-0000-0000-0000BC020000}"/>
    <cellStyle name="20% - Accent2 27 6" xfId="7197" xr:uid="{00000000-0005-0000-0000-0000BD020000}"/>
    <cellStyle name="20% - Accent2 27 7" xfId="7198" xr:uid="{00000000-0005-0000-0000-0000BE020000}"/>
    <cellStyle name="20% - Accent2 27 8" xfId="7199" xr:uid="{00000000-0005-0000-0000-0000BF020000}"/>
    <cellStyle name="20% - Accent2 27 9" xfId="7200" xr:uid="{00000000-0005-0000-0000-0000C0020000}"/>
    <cellStyle name="20% - Accent2 28" xfId="7201" xr:uid="{00000000-0005-0000-0000-0000C1020000}"/>
    <cellStyle name="20% - Accent2 28 10" xfId="7202" xr:uid="{00000000-0005-0000-0000-0000C2020000}"/>
    <cellStyle name="20% - Accent2 28 11" xfId="7203" xr:uid="{00000000-0005-0000-0000-0000C3020000}"/>
    <cellStyle name="20% - Accent2 28 2" xfId="7204" xr:uid="{00000000-0005-0000-0000-0000C4020000}"/>
    <cellStyle name="20% - Accent2 28 3" xfId="7205" xr:uid="{00000000-0005-0000-0000-0000C5020000}"/>
    <cellStyle name="20% - Accent2 28 4" xfId="7206" xr:uid="{00000000-0005-0000-0000-0000C6020000}"/>
    <cellStyle name="20% - Accent2 28 5" xfId="7207" xr:uid="{00000000-0005-0000-0000-0000C7020000}"/>
    <cellStyle name="20% - Accent2 28 6" xfId="7208" xr:uid="{00000000-0005-0000-0000-0000C8020000}"/>
    <cellStyle name="20% - Accent2 28 7" xfId="7209" xr:uid="{00000000-0005-0000-0000-0000C9020000}"/>
    <cellStyle name="20% - Accent2 28 8" xfId="7210" xr:uid="{00000000-0005-0000-0000-0000CA020000}"/>
    <cellStyle name="20% - Accent2 28 9" xfId="7211" xr:uid="{00000000-0005-0000-0000-0000CB020000}"/>
    <cellStyle name="20% - Accent2 29" xfId="7212" xr:uid="{00000000-0005-0000-0000-0000CC020000}"/>
    <cellStyle name="20% - Accent2 29 10" xfId="7213" xr:uid="{00000000-0005-0000-0000-0000CD020000}"/>
    <cellStyle name="20% - Accent2 29 11" xfId="7214" xr:uid="{00000000-0005-0000-0000-0000CE020000}"/>
    <cellStyle name="20% - Accent2 29 2" xfId="7215" xr:uid="{00000000-0005-0000-0000-0000CF020000}"/>
    <cellStyle name="20% - Accent2 29 3" xfId="7216" xr:uid="{00000000-0005-0000-0000-0000D0020000}"/>
    <cellStyle name="20% - Accent2 29 4" xfId="7217" xr:uid="{00000000-0005-0000-0000-0000D1020000}"/>
    <cellStyle name="20% - Accent2 29 5" xfId="7218" xr:uid="{00000000-0005-0000-0000-0000D2020000}"/>
    <cellStyle name="20% - Accent2 29 6" xfId="7219" xr:uid="{00000000-0005-0000-0000-0000D3020000}"/>
    <cellStyle name="20% - Accent2 29 7" xfId="7220" xr:uid="{00000000-0005-0000-0000-0000D4020000}"/>
    <cellStyle name="20% - Accent2 29 8" xfId="7221" xr:uid="{00000000-0005-0000-0000-0000D5020000}"/>
    <cellStyle name="20% - Accent2 29 9" xfId="7222" xr:uid="{00000000-0005-0000-0000-0000D6020000}"/>
    <cellStyle name="20% - Accent2 3" xfId="24" xr:uid="{00000000-0005-0000-0000-0000D7020000}"/>
    <cellStyle name="20% - Accent2 3 10" xfId="2869" xr:uid="{00000000-0005-0000-0000-0000D8020000}"/>
    <cellStyle name="20% - Accent2 3 10 2" xfId="4191" xr:uid="{00000000-0005-0000-0000-0000D9020000}"/>
    <cellStyle name="20% - Accent2 3 11" xfId="2868" xr:uid="{00000000-0005-0000-0000-0000DA020000}"/>
    <cellStyle name="20% - Accent2 3 11 2" xfId="4192" xr:uid="{00000000-0005-0000-0000-0000DB020000}"/>
    <cellStyle name="20% - Accent2 3 12" xfId="2870" xr:uid="{00000000-0005-0000-0000-0000DC020000}"/>
    <cellStyle name="20% - Accent2 3 2" xfId="2867" xr:uid="{00000000-0005-0000-0000-0000DD020000}"/>
    <cellStyle name="20% - Accent2 3 2 2" xfId="4193" xr:uid="{00000000-0005-0000-0000-0000DE020000}"/>
    <cellStyle name="20% - Accent2 3 3" xfId="2866" xr:uid="{00000000-0005-0000-0000-0000DF020000}"/>
    <cellStyle name="20% - Accent2 3 3 2" xfId="4194" xr:uid="{00000000-0005-0000-0000-0000E0020000}"/>
    <cellStyle name="20% - Accent2 3 4" xfId="2865" xr:uid="{00000000-0005-0000-0000-0000E1020000}"/>
    <cellStyle name="20% - Accent2 3 4 2" xfId="4195" xr:uid="{00000000-0005-0000-0000-0000E2020000}"/>
    <cellStyle name="20% - Accent2 3 5" xfId="2864" xr:uid="{00000000-0005-0000-0000-0000E3020000}"/>
    <cellStyle name="20% - Accent2 3 5 2" xfId="4196" xr:uid="{00000000-0005-0000-0000-0000E4020000}"/>
    <cellStyle name="20% - Accent2 3 6" xfId="2863" xr:uid="{00000000-0005-0000-0000-0000E5020000}"/>
    <cellStyle name="20% - Accent2 3 6 2" xfId="4197" xr:uid="{00000000-0005-0000-0000-0000E6020000}"/>
    <cellStyle name="20% - Accent2 3 7" xfId="2862" xr:uid="{00000000-0005-0000-0000-0000E7020000}"/>
    <cellStyle name="20% - Accent2 3 7 2" xfId="4198" xr:uid="{00000000-0005-0000-0000-0000E8020000}"/>
    <cellStyle name="20% - Accent2 3 8" xfId="2861" xr:uid="{00000000-0005-0000-0000-0000E9020000}"/>
    <cellStyle name="20% - Accent2 3 8 2" xfId="4199" xr:uid="{00000000-0005-0000-0000-0000EA020000}"/>
    <cellStyle name="20% - Accent2 3 9" xfId="2860" xr:uid="{00000000-0005-0000-0000-0000EB020000}"/>
    <cellStyle name="20% - Accent2 3 9 2" xfId="4200" xr:uid="{00000000-0005-0000-0000-0000EC020000}"/>
    <cellStyle name="20% - Accent2 30" xfId="7223" xr:uid="{00000000-0005-0000-0000-0000ED020000}"/>
    <cellStyle name="20% - Accent2 30 10" xfId="7224" xr:uid="{00000000-0005-0000-0000-0000EE020000}"/>
    <cellStyle name="20% - Accent2 30 11" xfId="7225" xr:uid="{00000000-0005-0000-0000-0000EF020000}"/>
    <cellStyle name="20% - Accent2 30 2" xfId="7226" xr:uid="{00000000-0005-0000-0000-0000F0020000}"/>
    <cellStyle name="20% - Accent2 30 3" xfId="7227" xr:uid="{00000000-0005-0000-0000-0000F1020000}"/>
    <cellStyle name="20% - Accent2 30 4" xfId="7228" xr:uid="{00000000-0005-0000-0000-0000F2020000}"/>
    <cellStyle name="20% - Accent2 30 5" xfId="7229" xr:uid="{00000000-0005-0000-0000-0000F3020000}"/>
    <cellStyle name="20% - Accent2 30 6" xfId="7230" xr:uid="{00000000-0005-0000-0000-0000F4020000}"/>
    <cellStyle name="20% - Accent2 30 7" xfId="7231" xr:uid="{00000000-0005-0000-0000-0000F5020000}"/>
    <cellStyle name="20% - Accent2 30 8" xfId="7232" xr:uid="{00000000-0005-0000-0000-0000F6020000}"/>
    <cellStyle name="20% - Accent2 30 9" xfId="7233" xr:uid="{00000000-0005-0000-0000-0000F7020000}"/>
    <cellStyle name="20% - Accent2 31" xfId="7234" xr:uid="{00000000-0005-0000-0000-0000F8020000}"/>
    <cellStyle name="20% - Accent2 31 10" xfId="7235" xr:uid="{00000000-0005-0000-0000-0000F9020000}"/>
    <cellStyle name="20% - Accent2 31 11" xfId="7236" xr:uid="{00000000-0005-0000-0000-0000FA020000}"/>
    <cellStyle name="20% - Accent2 31 2" xfId="7237" xr:uid="{00000000-0005-0000-0000-0000FB020000}"/>
    <cellStyle name="20% - Accent2 31 3" xfId="7238" xr:uid="{00000000-0005-0000-0000-0000FC020000}"/>
    <cellStyle name="20% - Accent2 31 4" xfId="7239" xr:uid="{00000000-0005-0000-0000-0000FD020000}"/>
    <cellStyle name="20% - Accent2 31 5" xfId="7240" xr:uid="{00000000-0005-0000-0000-0000FE020000}"/>
    <cellStyle name="20% - Accent2 31 6" xfId="7241" xr:uid="{00000000-0005-0000-0000-0000FF020000}"/>
    <cellStyle name="20% - Accent2 31 7" xfId="7242" xr:uid="{00000000-0005-0000-0000-000000030000}"/>
    <cellStyle name="20% - Accent2 31 8" xfId="7243" xr:uid="{00000000-0005-0000-0000-000001030000}"/>
    <cellStyle name="20% - Accent2 31 9" xfId="7244" xr:uid="{00000000-0005-0000-0000-000002030000}"/>
    <cellStyle name="20% - Accent2 32" xfId="7245" xr:uid="{00000000-0005-0000-0000-000003030000}"/>
    <cellStyle name="20% - Accent2 32 10" xfId="7246" xr:uid="{00000000-0005-0000-0000-000004030000}"/>
    <cellStyle name="20% - Accent2 32 11" xfId="7247" xr:uid="{00000000-0005-0000-0000-000005030000}"/>
    <cellStyle name="20% - Accent2 32 2" xfId="7248" xr:uid="{00000000-0005-0000-0000-000006030000}"/>
    <cellStyle name="20% - Accent2 32 3" xfId="7249" xr:uid="{00000000-0005-0000-0000-000007030000}"/>
    <cellStyle name="20% - Accent2 32 4" xfId="7250" xr:uid="{00000000-0005-0000-0000-000008030000}"/>
    <cellStyle name="20% - Accent2 32 5" xfId="7251" xr:uid="{00000000-0005-0000-0000-000009030000}"/>
    <cellStyle name="20% - Accent2 32 6" xfId="7252" xr:uid="{00000000-0005-0000-0000-00000A030000}"/>
    <cellStyle name="20% - Accent2 32 7" xfId="7253" xr:uid="{00000000-0005-0000-0000-00000B030000}"/>
    <cellStyle name="20% - Accent2 32 8" xfId="7254" xr:uid="{00000000-0005-0000-0000-00000C030000}"/>
    <cellStyle name="20% - Accent2 32 9" xfId="7255" xr:uid="{00000000-0005-0000-0000-00000D030000}"/>
    <cellStyle name="20% - Accent2 33" xfId="7256" xr:uid="{00000000-0005-0000-0000-00000E030000}"/>
    <cellStyle name="20% - Accent2 33 10" xfId="7257" xr:uid="{00000000-0005-0000-0000-00000F030000}"/>
    <cellStyle name="20% - Accent2 33 11" xfId="7258" xr:uid="{00000000-0005-0000-0000-000010030000}"/>
    <cellStyle name="20% - Accent2 33 2" xfId="7259" xr:uid="{00000000-0005-0000-0000-000011030000}"/>
    <cellStyle name="20% - Accent2 33 3" xfId="7260" xr:uid="{00000000-0005-0000-0000-000012030000}"/>
    <cellStyle name="20% - Accent2 33 4" xfId="7261" xr:uid="{00000000-0005-0000-0000-000013030000}"/>
    <cellStyle name="20% - Accent2 33 5" xfId="7262" xr:uid="{00000000-0005-0000-0000-000014030000}"/>
    <cellStyle name="20% - Accent2 33 6" xfId="7263" xr:uid="{00000000-0005-0000-0000-000015030000}"/>
    <cellStyle name="20% - Accent2 33 7" xfId="7264" xr:uid="{00000000-0005-0000-0000-000016030000}"/>
    <cellStyle name="20% - Accent2 33 8" xfId="7265" xr:uid="{00000000-0005-0000-0000-000017030000}"/>
    <cellStyle name="20% - Accent2 33 9" xfId="7266" xr:uid="{00000000-0005-0000-0000-000018030000}"/>
    <cellStyle name="20% - Accent2 34" xfId="7267" xr:uid="{00000000-0005-0000-0000-000019030000}"/>
    <cellStyle name="20% - Accent2 34 10" xfId="7268" xr:uid="{00000000-0005-0000-0000-00001A030000}"/>
    <cellStyle name="20% - Accent2 34 11" xfId="7269" xr:uid="{00000000-0005-0000-0000-00001B030000}"/>
    <cellStyle name="20% - Accent2 34 2" xfId="7270" xr:uid="{00000000-0005-0000-0000-00001C030000}"/>
    <cellStyle name="20% - Accent2 34 3" xfId="7271" xr:uid="{00000000-0005-0000-0000-00001D030000}"/>
    <cellStyle name="20% - Accent2 34 4" xfId="7272" xr:uid="{00000000-0005-0000-0000-00001E030000}"/>
    <cellStyle name="20% - Accent2 34 5" xfId="7273" xr:uid="{00000000-0005-0000-0000-00001F030000}"/>
    <cellStyle name="20% - Accent2 34 6" xfId="7274" xr:uid="{00000000-0005-0000-0000-000020030000}"/>
    <cellStyle name="20% - Accent2 34 7" xfId="7275" xr:uid="{00000000-0005-0000-0000-000021030000}"/>
    <cellStyle name="20% - Accent2 34 8" xfId="7276" xr:uid="{00000000-0005-0000-0000-000022030000}"/>
    <cellStyle name="20% - Accent2 34 9" xfId="7277" xr:uid="{00000000-0005-0000-0000-000023030000}"/>
    <cellStyle name="20% - Accent2 35" xfId="7278" xr:uid="{00000000-0005-0000-0000-000024030000}"/>
    <cellStyle name="20% - Accent2 35 10" xfId="7279" xr:uid="{00000000-0005-0000-0000-000025030000}"/>
    <cellStyle name="20% - Accent2 35 11" xfId="7280" xr:uid="{00000000-0005-0000-0000-000026030000}"/>
    <cellStyle name="20% - Accent2 35 2" xfId="7281" xr:uid="{00000000-0005-0000-0000-000027030000}"/>
    <cellStyle name="20% - Accent2 35 3" xfId="7282" xr:uid="{00000000-0005-0000-0000-000028030000}"/>
    <cellStyle name="20% - Accent2 35 4" xfId="7283" xr:uid="{00000000-0005-0000-0000-000029030000}"/>
    <cellStyle name="20% - Accent2 35 5" xfId="7284" xr:uid="{00000000-0005-0000-0000-00002A030000}"/>
    <cellStyle name="20% - Accent2 35 6" xfId="7285" xr:uid="{00000000-0005-0000-0000-00002B030000}"/>
    <cellStyle name="20% - Accent2 35 7" xfId="7286" xr:uid="{00000000-0005-0000-0000-00002C030000}"/>
    <cellStyle name="20% - Accent2 35 8" xfId="7287" xr:uid="{00000000-0005-0000-0000-00002D030000}"/>
    <cellStyle name="20% - Accent2 35 9" xfId="7288" xr:uid="{00000000-0005-0000-0000-00002E030000}"/>
    <cellStyle name="20% - Accent2 36" xfId="7289" xr:uid="{00000000-0005-0000-0000-00002F030000}"/>
    <cellStyle name="20% - Accent2 36 10" xfId="7290" xr:uid="{00000000-0005-0000-0000-000030030000}"/>
    <cellStyle name="20% - Accent2 36 11" xfId="7291" xr:uid="{00000000-0005-0000-0000-000031030000}"/>
    <cellStyle name="20% - Accent2 36 2" xfId="7292" xr:uid="{00000000-0005-0000-0000-000032030000}"/>
    <cellStyle name="20% - Accent2 36 3" xfId="7293" xr:uid="{00000000-0005-0000-0000-000033030000}"/>
    <cellStyle name="20% - Accent2 36 4" xfId="7294" xr:uid="{00000000-0005-0000-0000-000034030000}"/>
    <cellStyle name="20% - Accent2 36 5" xfId="7295" xr:uid="{00000000-0005-0000-0000-000035030000}"/>
    <cellStyle name="20% - Accent2 36 6" xfId="7296" xr:uid="{00000000-0005-0000-0000-000036030000}"/>
    <cellStyle name="20% - Accent2 36 7" xfId="7297" xr:uid="{00000000-0005-0000-0000-000037030000}"/>
    <cellStyle name="20% - Accent2 36 8" xfId="7298" xr:uid="{00000000-0005-0000-0000-000038030000}"/>
    <cellStyle name="20% - Accent2 36 9" xfId="7299" xr:uid="{00000000-0005-0000-0000-000039030000}"/>
    <cellStyle name="20% - Accent2 37" xfId="7300" xr:uid="{00000000-0005-0000-0000-00003A030000}"/>
    <cellStyle name="20% - Accent2 37 10" xfId="7301" xr:uid="{00000000-0005-0000-0000-00003B030000}"/>
    <cellStyle name="20% - Accent2 37 11" xfId="7302" xr:uid="{00000000-0005-0000-0000-00003C030000}"/>
    <cellStyle name="20% - Accent2 37 2" xfId="7303" xr:uid="{00000000-0005-0000-0000-00003D030000}"/>
    <cellStyle name="20% - Accent2 37 3" xfId="7304" xr:uid="{00000000-0005-0000-0000-00003E030000}"/>
    <cellStyle name="20% - Accent2 37 4" xfId="7305" xr:uid="{00000000-0005-0000-0000-00003F030000}"/>
    <cellStyle name="20% - Accent2 37 5" xfId="7306" xr:uid="{00000000-0005-0000-0000-000040030000}"/>
    <cellStyle name="20% - Accent2 37 6" xfId="7307" xr:uid="{00000000-0005-0000-0000-000041030000}"/>
    <cellStyle name="20% - Accent2 37 7" xfId="7308" xr:uid="{00000000-0005-0000-0000-000042030000}"/>
    <cellStyle name="20% - Accent2 37 8" xfId="7309" xr:uid="{00000000-0005-0000-0000-000043030000}"/>
    <cellStyle name="20% - Accent2 37 9" xfId="7310" xr:uid="{00000000-0005-0000-0000-000044030000}"/>
    <cellStyle name="20% - Accent2 38" xfId="7311" xr:uid="{00000000-0005-0000-0000-000045030000}"/>
    <cellStyle name="20% - Accent2 38 10" xfId="7312" xr:uid="{00000000-0005-0000-0000-000046030000}"/>
    <cellStyle name="20% - Accent2 38 11" xfId="7313" xr:uid="{00000000-0005-0000-0000-000047030000}"/>
    <cellStyle name="20% - Accent2 38 2" xfId="7314" xr:uid="{00000000-0005-0000-0000-000048030000}"/>
    <cellStyle name="20% - Accent2 38 3" xfId="7315" xr:uid="{00000000-0005-0000-0000-000049030000}"/>
    <cellStyle name="20% - Accent2 38 4" xfId="7316" xr:uid="{00000000-0005-0000-0000-00004A030000}"/>
    <cellStyle name="20% - Accent2 38 5" xfId="7317" xr:uid="{00000000-0005-0000-0000-00004B030000}"/>
    <cellStyle name="20% - Accent2 38 6" xfId="7318" xr:uid="{00000000-0005-0000-0000-00004C030000}"/>
    <cellStyle name="20% - Accent2 38 7" xfId="7319" xr:uid="{00000000-0005-0000-0000-00004D030000}"/>
    <cellStyle name="20% - Accent2 38 8" xfId="7320" xr:uid="{00000000-0005-0000-0000-00004E030000}"/>
    <cellStyle name="20% - Accent2 38 9" xfId="7321" xr:uid="{00000000-0005-0000-0000-00004F030000}"/>
    <cellStyle name="20% - Accent2 39" xfId="7322" xr:uid="{00000000-0005-0000-0000-000050030000}"/>
    <cellStyle name="20% - Accent2 39 10" xfId="7323" xr:uid="{00000000-0005-0000-0000-000051030000}"/>
    <cellStyle name="20% - Accent2 39 11" xfId="7324" xr:uid="{00000000-0005-0000-0000-000052030000}"/>
    <cellStyle name="20% - Accent2 39 2" xfId="7325" xr:uid="{00000000-0005-0000-0000-000053030000}"/>
    <cellStyle name="20% - Accent2 39 3" xfId="7326" xr:uid="{00000000-0005-0000-0000-000054030000}"/>
    <cellStyle name="20% - Accent2 39 4" xfId="7327" xr:uid="{00000000-0005-0000-0000-000055030000}"/>
    <cellStyle name="20% - Accent2 39 5" xfId="7328" xr:uid="{00000000-0005-0000-0000-000056030000}"/>
    <cellStyle name="20% - Accent2 39 6" xfId="7329" xr:uid="{00000000-0005-0000-0000-000057030000}"/>
    <cellStyle name="20% - Accent2 39 7" xfId="7330" xr:uid="{00000000-0005-0000-0000-000058030000}"/>
    <cellStyle name="20% - Accent2 39 8" xfId="7331" xr:uid="{00000000-0005-0000-0000-000059030000}"/>
    <cellStyle name="20% - Accent2 39 9" xfId="7332" xr:uid="{00000000-0005-0000-0000-00005A030000}"/>
    <cellStyle name="20% - Accent2 4" xfId="2859" xr:uid="{00000000-0005-0000-0000-00005B030000}"/>
    <cellStyle name="20% - Accent2 4 10" xfId="2858" xr:uid="{00000000-0005-0000-0000-00005C030000}"/>
    <cellStyle name="20% - Accent2 4 10 2" xfId="4201" xr:uid="{00000000-0005-0000-0000-00005D030000}"/>
    <cellStyle name="20% - Accent2 4 11" xfId="2857" xr:uid="{00000000-0005-0000-0000-00005E030000}"/>
    <cellStyle name="20% - Accent2 4 11 2" xfId="4202" xr:uid="{00000000-0005-0000-0000-00005F030000}"/>
    <cellStyle name="20% - Accent2 4 12" xfId="4203" xr:uid="{00000000-0005-0000-0000-000060030000}"/>
    <cellStyle name="20% - Accent2 4 2" xfId="2856" xr:uid="{00000000-0005-0000-0000-000061030000}"/>
    <cellStyle name="20% - Accent2 4 2 2" xfId="4204" xr:uid="{00000000-0005-0000-0000-000062030000}"/>
    <cellStyle name="20% - Accent2 4 3" xfId="2855" xr:uid="{00000000-0005-0000-0000-000063030000}"/>
    <cellStyle name="20% - Accent2 4 3 2" xfId="4205" xr:uid="{00000000-0005-0000-0000-000064030000}"/>
    <cellStyle name="20% - Accent2 4 4" xfId="2854" xr:uid="{00000000-0005-0000-0000-000065030000}"/>
    <cellStyle name="20% - Accent2 4 4 2" xfId="4206" xr:uid="{00000000-0005-0000-0000-000066030000}"/>
    <cellStyle name="20% - Accent2 4 5" xfId="2853" xr:uid="{00000000-0005-0000-0000-000067030000}"/>
    <cellStyle name="20% - Accent2 4 5 2" xfId="4207" xr:uid="{00000000-0005-0000-0000-000068030000}"/>
    <cellStyle name="20% - Accent2 4 6" xfId="2852" xr:uid="{00000000-0005-0000-0000-000069030000}"/>
    <cellStyle name="20% - Accent2 4 6 2" xfId="4208" xr:uid="{00000000-0005-0000-0000-00006A030000}"/>
    <cellStyle name="20% - Accent2 4 7" xfId="2851" xr:uid="{00000000-0005-0000-0000-00006B030000}"/>
    <cellStyle name="20% - Accent2 4 7 2" xfId="4209" xr:uid="{00000000-0005-0000-0000-00006C030000}"/>
    <cellStyle name="20% - Accent2 4 8" xfId="2850" xr:uid="{00000000-0005-0000-0000-00006D030000}"/>
    <cellStyle name="20% - Accent2 4 8 2" xfId="4210" xr:uid="{00000000-0005-0000-0000-00006E030000}"/>
    <cellStyle name="20% - Accent2 4 9" xfId="2849" xr:uid="{00000000-0005-0000-0000-00006F030000}"/>
    <cellStyle name="20% - Accent2 4 9 2" xfId="4211" xr:uid="{00000000-0005-0000-0000-000070030000}"/>
    <cellStyle name="20% - Accent2 40" xfId="7333" xr:uid="{00000000-0005-0000-0000-000071030000}"/>
    <cellStyle name="20% - Accent2 40 10" xfId="7334" xr:uid="{00000000-0005-0000-0000-000072030000}"/>
    <cellStyle name="20% - Accent2 40 2" xfId="7335" xr:uid="{00000000-0005-0000-0000-000073030000}"/>
    <cellStyle name="20% - Accent2 40 3" xfId="7336" xr:uid="{00000000-0005-0000-0000-000074030000}"/>
    <cellStyle name="20% - Accent2 40 4" xfId="7337" xr:uid="{00000000-0005-0000-0000-000075030000}"/>
    <cellStyle name="20% - Accent2 40 5" xfId="7338" xr:uid="{00000000-0005-0000-0000-000076030000}"/>
    <cellStyle name="20% - Accent2 40 6" xfId="7339" xr:uid="{00000000-0005-0000-0000-000077030000}"/>
    <cellStyle name="20% - Accent2 40 7" xfId="7340" xr:uid="{00000000-0005-0000-0000-000078030000}"/>
    <cellStyle name="20% - Accent2 40 8" xfId="7341" xr:uid="{00000000-0005-0000-0000-000079030000}"/>
    <cellStyle name="20% - Accent2 40 9" xfId="7342" xr:uid="{00000000-0005-0000-0000-00007A030000}"/>
    <cellStyle name="20% - Accent2 41" xfId="7343" xr:uid="{00000000-0005-0000-0000-00007B030000}"/>
    <cellStyle name="20% - Accent2 42" xfId="7344" xr:uid="{00000000-0005-0000-0000-00007C030000}"/>
    <cellStyle name="20% - Accent2 43" xfId="7345" xr:uid="{00000000-0005-0000-0000-00007D030000}"/>
    <cellStyle name="20% - Accent2 44" xfId="7346" xr:uid="{00000000-0005-0000-0000-00007E030000}"/>
    <cellStyle name="20% - Accent2 45" xfId="7347" xr:uid="{00000000-0005-0000-0000-00007F030000}"/>
    <cellStyle name="20% - Accent2 46" xfId="7348" xr:uid="{00000000-0005-0000-0000-000080030000}"/>
    <cellStyle name="20% - Accent2 47" xfId="7349" xr:uid="{00000000-0005-0000-0000-000081030000}"/>
    <cellStyle name="20% - Accent2 48" xfId="7350" xr:uid="{00000000-0005-0000-0000-000082030000}"/>
    <cellStyle name="20% - Accent2 49" xfId="7351" xr:uid="{00000000-0005-0000-0000-000083030000}"/>
    <cellStyle name="20% - Accent2 5" xfId="2848" xr:uid="{00000000-0005-0000-0000-000084030000}"/>
    <cellStyle name="20% - Accent2 5 10" xfId="2847" xr:uid="{00000000-0005-0000-0000-000085030000}"/>
    <cellStyle name="20% - Accent2 5 10 2" xfId="4212" xr:uid="{00000000-0005-0000-0000-000086030000}"/>
    <cellStyle name="20% - Accent2 5 11" xfId="2846" xr:uid="{00000000-0005-0000-0000-000087030000}"/>
    <cellStyle name="20% - Accent2 5 11 2" xfId="4213" xr:uid="{00000000-0005-0000-0000-000088030000}"/>
    <cellStyle name="20% - Accent2 5 12" xfId="4214" xr:uid="{00000000-0005-0000-0000-000089030000}"/>
    <cellStyle name="20% - Accent2 5 2" xfId="2845" xr:uid="{00000000-0005-0000-0000-00008A030000}"/>
    <cellStyle name="20% - Accent2 5 2 2" xfId="4215" xr:uid="{00000000-0005-0000-0000-00008B030000}"/>
    <cellStyle name="20% - Accent2 5 3" xfId="2844" xr:uid="{00000000-0005-0000-0000-00008C030000}"/>
    <cellStyle name="20% - Accent2 5 3 2" xfId="4216" xr:uid="{00000000-0005-0000-0000-00008D030000}"/>
    <cellStyle name="20% - Accent2 5 4" xfId="2843" xr:uid="{00000000-0005-0000-0000-00008E030000}"/>
    <cellStyle name="20% - Accent2 5 4 2" xfId="4217" xr:uid="{00000000-0005-0000-0000-00008F030000}"/>
    <cellStyle name="20% - Accent2 5 5" xfId="2842" xr:uid="{00000000-0005-0000-0000-000090030000}"/>
    <cellStyle name="20% - Accent2 5 5 2" xfId="4218" xr:uid="{00000000-0005-0000-0000-000091030000}"/>
    <cellStyle name="20% - Accent2 5 6" xfId="2841" xr:uid="{00000000-0005-0000-0000-000092030000}"/>
    <cellStyle name="20% - Accent2 5 6 2" xfId="4219" xr:uid="{00000000-0005-0000-0000-000093030000}"/>
    <cellStyle name="20% - Accent2 5 7" xfId="2840" xr:uid="{00000000-0005-0000-0000-000094030000}"/>
    <cellStyle name="20% - Accent2 5 7 2" xfId="4220" xr:uid="{00000000-0005-0000-0000-000095030000}"/>
    <cellStyle name="20% - Accent2 5 8" xfId="2839" xr:uid="{00000000-0005-0000-0000-000096030000}"/>
    <cellStyle name="20% - Accent2 5 8 2" xfId="4221" xr:uid="{00000000-0005-0000-0000-000097030000}"/>
    <cellStyle name="20% - Accent2 5 9" xfId="2838" xr:uid="{00000000-0005-0000-0000-000098030000}"/>
    <cellStyle name="20% - Accent2 5 9 2" xfId="4222" xr:uid="{00000000-0005-0000-0000-000099030000}"/>
    <cellStyle name="20% - Accent2 50" xfId="22" xr:uid="{00000000-0005-0000-0000-00009A030000}"/>
    <cellStyle name="20% - Accent2 6" xfId="2837" xr:uid="{00000000-0005-0000-0000-00009B030000}"/>
    <cellStyle name="20% - Accent2 6 10" xfId="7352" xr:uid="{00000000-0005-0000-0000-00009C030000}"/>
    <cellStyle name="20% - Accent2 6 11" xfId="7353" xr:uid="{00000000-0005-0000-0000-00009D030000}"/>
    <cellStyle name="20% - Accent2 6 2" xfId="4223" xr:uid="{00000000-0005-0000-0000-00009E030000}"/>
    <cellStyle name="20% - Accent2 6 3" xfId="7354" xr:uid="{00000000-0005-0000-0000-00009F030000}"/>
    <cellStyle name="20% - Accent2 6 4" xfId="7355" xr:uid="{00000000-0005-0000-0000-0000A0030000}"/>
    <cellStyle name="20% - Accent2 6 5" xfId="7356" xr:uid="{00000000-0005-0000-0000-0000A1030000}"/>
    <cellStyle name="20% - Accent2 6 6" xfId="7357" xr:uid="{00000000-0005-0000-0000-0000A2030000}"/>
    <cellStyle name="20% - Accent2 6 7" xfId="7358" xr:uid="{00000000-0005-0000-0000-0000A3030000}"/>
    <cellStyle name="20% - Accent2 6 8" xfId="7359" xr:uid="{00000000-0005-0000-0000-0000A4030000}"/>
    <cellStyle name="20% - Accent2 6 9" xfId="7360" xr:uid="{00000000-0005-0000-0000-0000A5030000}"/>
    <cellStyle name="20% - Accent2 7" xfId="2836" xr:uid="{00000000-0005-0000-0000-0000A6030000}"/>
    <cellStyle name="20% - Accent2 7 10" xfId="7361" xr:uid="{00000000-0005-0000-0000-0000A7030000}"/>
    <cellStyle name="20% - Accent2 7 11" xfId="7362" xr:uid="{00000000-0005-0000-0000-0000A8030000}"/>
    <cellStyle name="20% - Accent2 7 2" xfId="4224" xr:uid="{00000000-0005-0000-0000-0000A9030000}"/>
    <cellStyle name="20% - Accent2 7 3" xfId="7363" xr:uid="{00000000-0005-0000-0000-0000AA030000}"/>
    <cellStyle name="20% - Accent2 7 4" xfId="7364" xr:uid="{00000000-0005-0000-0000-0000AB030000}"/>
    <cellStyle name="20% - Accent2 7 5" xfId="7365" xr:uid="{00000000-0005-0000-0000-0000AC030000}"/>
    <cellStyle name="20% - Accent2 7 6" xfId="7366" xr:uid="{00000000-0005-0000-0000-0000AD030000}"/>
    <cellStyle name="20% - Accent2 7 7" xfId="7367" xr:uid="{00000000-0005-0000-0000-0000AE030000}"/>
    <cellStyle name="20% - Accent2 7 8" xfId="7368" xr:uid="{00000000-0005-0000-0000-0000AF030000}"/>
    <cellStyle name="20% - Accent2 7 9" xfId="7369" xr:uid="{00000000-0005-0000-0000-0000B0030000}"/>
    <cellStyle name="20% - Accent2 8" xfId="2835" xr:uid="{00000000-0005-0000-0000-0000B1030000}"/>
    <cellStyle name="20% - Accent2 8 10" xfId="7370" xr:uid="{00000000-0005-0000-0000-0000B2030000}"/>
    <cellStyle name="20% - Accent2 8 11" xfId="7371" xr:uid="{00000000-0005-0000-0000-0000B3030000}"/>
    <cellStyle name="20% - Accent2 8 2" xfId="4225" xr:uid="{00000000-0005-0000-0000-0000B4030000}"/>
    <cellStyle name="20% - Accent2 8 3" xfId="7372" xr:uid="{00000000-0005-0000-0000-0000B5030000}"/>
    <cellStyle name="20% - Accent2 8 4" xfId="7373" xr:uid="{00000000-0005-0000-0000-0000B6030000}"/>
    <cellStyle name="20% - Accent2 8 5" xfId="7374" xr:uid="{00000000-0005-0000-0000-0000B7030000}"/>
    <cellStyle name="20% - Accent2 8 6" xfId="7375" xr:uid="{00000000-0005-0000-0000-0000B8030000}"/>
    <cellStyle name="20% - Accent2 8 7" xfId="7376" xr:uid="{00000000-0005-0000-0000-0000B9030000}"/>
    <cellStyle name="20% - Accent2 8 8" xfId="7377" xr:uid="{00000000-0005-0000-0000-0000BA030000}"/>
    <cellStyle name="20% - Accent2 8 9" xfId="7378" xr:uid="{00000000-0005-0000-0000-0000BB030000}"/>
    <cellStyle name="20% - Accent2 9" xfId="2834" xr:uid="{00000000-0005-0000-0000-0000BC030000}"/>
    <cellStyle name="20% - Accent2 9 10" xfId="7379" xr:uid="{00000000-0005-0000-0000-0000BD030000}"/>
    <cellStyle name="20% - Accent2 9 11" xfId="7380" xr:uid="{00000000-0005-0000-0000-0000BE030000}"/>
    <cellStyle name="20% - Accent2 9 2" xfId="4226" xr:uid="{00000000-0005-0000-0000-0000BF030000}"/>
    <cellStyle name="20% - Accent2 9 3" xfId="7381" xr:uid="{00000000-0005-0000-0000-0000C0030000}"/>
    <cellStyle name="20% - Accent2 9 4" xfId="7382" xr:uid="{00000000-0005-0000-0000-0000C1030000}"/>
    <cellStyle name="20% - Accent2 9 5" xfId="7383" xr:uid="{00000000-0005-0000-0000-0000C2030000}"/>
    <cellStyle name="20% - Accent2 9 6" xfId="7384" xr:uid="{00000000-0005-0000-0000-0000C3030000}"/>
    <cellStyle name="20% - Accent2 9 7" xfId="7385" xr:uid="{00000000-0005-0000-0000-0000C4030000}"/>
    <cellStyle name="20% - Accent2 9 8" xfId="7386" xr:uid="{00000000-0005-0000-0000-0000C5030000}"/>
    <cellStyle name="20% - Accent2 9 9" xfId="7387" xr:uid="{00000000-0005-0000-0000-0000C6030000}"/>
    <cellStyle name="20% - Accent3 10" xfId="2833" xr:uid="{00000000-0005-0000-0000-0000C7030000}"/>
    <cellStyle name="20% - Accent3 10 10" xfId="7388" xr:uid="{00000000-0005-0000-0000-0000C8030000}"/>
    <cellStyle name="20% - Accent3 10 11" xfId="7389" xr:uid="{00000000-0005-0000-0000-0000C9030000}"/>
    <cellStyle name="20% - Accent3 10 2" xfId="4227" xr:uid="{00000000-0005-0000-0000-0000CA030000}"/>
    <cellStyle name="20% - Accent3 10 3" xfId="7390" xr:uid="{00000000-0005-0000-0000-0000CB030000}"/>
    <cellStyle name="20% - Accent3 10 4" xfId="7391" xr:uid="{00000000-0005-0000-0000-0000CC030000}"/>
    <cellStyle name="20% - Accent3 10 5" xfId="7392" xr:uid="{00000000-0005-0000-0000-0000CD030000}"/>
    <cellStyle name="20% - Accent3 10 6" xfId="7393" xr:uid="{00000000-0005-0000-0000-0000CE030000}"/>
    <cellStyle name="20% - Accent3 10 7" xfId="7394" xr:uid="{00000000-0005-0000-0000-0000CF030000}"/>
    <cellStyle name="20% - Accent3 10 8" xfId="7395" xr:uid="{00000000-0005-0000-0000-0000D0030000}"/>
    <cellStyle name="20% - Accent3 10 9" xfId="7396" xr:uid="{00000000-0005-0000-0000-0000D1030000}"/>
    <cellStyle name="20% - Accent3 11" xfId="2832" xr:uid="{00000000-0005-0000-0000-0000D2030000}"/>
    <cellStyle name="20% - Accent3 11 10" xfId="7397" xr:uid="{00000000-0005-0000-0000-0000D3030000}"/>
    <cellStyle name="20% - Accent3 11 11" xfId="7398" xr:uid="{00000000-0005-0000-0000-0000D4030000}"/>
    <cellStyle name="20% - Accent3 11 2" xfId="4228" xr:uid="{00000000-0005-0000-0000-0000D5030000}"/>
    <cellStyle name="20% - Accent3 11 3" xfId="7399" xr:uid="{00000000-0005-0000-0000-0000D6030000}"/>
    <cellStyle name="20% - Accent3 11 4" xfId="7400" xr:uid="{00000000-0005-0000-0000-0000D7030000}"/>
    <cellStyle name="20% - Accent3 11 5" xfId="7401" xr:uid="{00000000-0005-0000-0000-0000D8030000}"/>
    <cellStyle name="20% - Accent3 11 6" xfId="7402" xr:uid="{00000000-0005-0000-0000-0000D9030000}"/>
    <cellStyle name="20% - Accent3 11 7" xfId="7403" xr:uid="{00000000-0005-0000-0000-0000DA030000}"/>
    <cellStyle name="20% - Accent3 11 8" xfId="7404" xr:uid="{00000000-0005-0000-0000-0000DB030000}"/>
    <cellStyle name="20% - Accent3 11 9" xfId="7405" xr:uid="{00000000-0005-0000-0000-0000DC030000}"/>
    <cellStyle name="20% - Accent3 12" xfId="2831" xr:uid="{00000000-0005-0000-0000-0000DD030000}"/>
    <cellStyle name="20% - Accent3 12 10" xfId="7406" xr:uid="{00000000-0005-0000-0000-0000DE030000}"/>
    <cellStyle name="20% - Accent3 12 11" xfId="7407" xr:uid="{00000000-0005-0000-0000-0000DF030000}"/>
    <cellStyle name="20% - Accent3 12 2" xfId="4229" xr:uid="{00000000-0005-0000-0000-0000E0030000}"/>
    <cellStyle name="20% - Accent3 12 3" xfId="7408" xr:uid="{00000000-0005-0000-0000-0000E1030000}"/>
    <cellStyle name="20% - Accent3 12 4" xfId="7409" xr:uid="{00000000-0005-0000-0000-0000E2030000}"/>
    <cellStyle name="20% - Accent3 12 5" xfId="7410" xr:uid="{00000000-0005-0000-0000-0000E3030000}"/>
    <cellStyle name="20% - Accent3 12 6" xfId="7411" xr:uid="{00000000-0005-0000-0000-0000E4030000}"/>
    <cellStyle name="20% - Accent3 12 7" xfId="7412" xr:uid="{00000000-0005-0000-0000-0000E5030000}"/>
    <cellStyle name="20% - Accent3 12 8" xfId="7413" xr:uid="{00000000-0005-0000-0000-0000E6030000}"/>
    <cellStyle name="20% - Accent3 12 9" xfId="7414" xr:uid="{00000000-0005-0000-0000-0000E7030000}"/>
    <cellStyle name="20% - Accent3 13" xfId="2830" xr:uid="{00000000-0005-0000-0000-0000E8030000}"/>
    <cellStyle name="20% - Accent3 13 10" xfId="7415" xr:uid="{00000000-0005-0000-0000-0000E9030000}"/>
    <cellStyle name="20% - Accent3 13 11" xfId="7416" xr:uid="{00000000-0005-0000-0000-0000EA030000}"/>
    <cellStyle name="20% - Accent3 13 2" xfId="4230" xr:uid="{00000000-0005-0000-0000-0000EB030000}"/>
    <cellStyle name="20% - Accent3 13 3" xfId="7417" xr:uid="{00000000-0005-0000-0000-0000EC030000}"/>
    <cellStyle name="20% - Accent3 13 4" xfId="7418" xr:uid="{00000000-0005-0000-0000-0000ED030000}"/>
    <cellStyle name="20% - Accent3 13 5" xfId="7419" xr:uid="{00000000-0005-0000-0000-0000EE030000}"/>
    <cellStyle name="20% - Accent3 13 6" xfId="7420" xr:uid="{00000000-0005-0000-0000-0000EF030000}"/>
    <cellStyle name="20% - Accent3 13 7" xfId="7421" xr:uid="{00000000-0005-0000-0000-0000F0030000}"/>
    <cellStyle name="20% - Accent3 13 8" xfId="7422" xr:uid="{00000000-0005-0000-0000-0000F1030000}"/>
    <cellStyle name="20% - Accent3 13 9" xfId="7423" xr:uid="{00000000-0005-0000-0000-0000F2030000}"/>
    <cellStyle name="20% - Accent3 14" xfId="2829" xr:uid="{00000000-0005-0000-0000-0000F3030000}"/>
    <cellStyle name="20% - Accent3 14 10" xfId="7424" xr:uid="{00000000-0005-0000-0000-0000F4030000}"/>
    <cellStyle name="20% - Accent3 14 11" xfId="7425" xr:uid="{00000000-0005-0000-0000-0000F5030000}"/>
    <cellStyle name="20% - Accent3 14 2" xfId="4231" xr:uid="{00000000-0005-0000-0000-0000F6030000}"/>
    <cellStyle name="20% - Accent3 14 3" xfId="7427" xr:uid="{00000000-0005-0000-0000-0000F7030000}"/>
    <cellStyle name="20% - Accent3 14 4" xfId="7428" xr:uid="{00000000-0005-0000-0000-0000F8030000}"/>
    <cellStyle name="20% - Accent3 14 5" xfId="7429" xr:uid="{00000000-0005-0000-0000-0000F9030000}"/>
    <cellStyle name="20% - Accent3 14 6" xfId="7430" xr:uid="{00000000-0005-0000-0000-0000FA030000}"/>
    <cellStyle name="20% - Accent3 14 7" xfId="7431" xr:uid="{00000000-0005-0000-0000-0000FB030000}"/>
    <cellStyle name="20% - Accent3 14 8" xfId="7432" xr:uid="{00000000-0005-0000-0000-0000FC030000}"/>
    <cellStyle name="20% - Accent3 14 9" xfId="7433" xr:uid="{00000000-0005-0000-0000-0000FD030000}"/>
    <cellStyle name="20% - Accent3 15" xfId="2828" xr:uid="{00000000-0005-0000-0000-0000FE030000}"/>
    <cellStyle name="20% - Accent3 15 10" xfId="7434" xr:uid="{00000000-0005-0000-0000-0000FF030000}"/>
    <cellStyle name="20% - Accent3 15 11" xfId="7435" xr:uid="{00000000-0005-0000-0000-000000040000}"/>
    <cellStyle name="20% - Accent3 15 2" xfId="4232" xr:uid="{00000000-0005-0000-0000-000001040000}"/>
    <cellStyle name="20% - Accent3 15 3" xfId="7436" xr:uid="{00000000-0005-0000-0000-000002040000}"/>
    <cellStyle name="20% - Accent3 15 4" xfId="7437" xr:uid="{00000000-0005-0000-0000-000003040000}"/>
    <cellStyle name="20% - Accent3 15 5" xfId="7438" xr:uid="{00000000-0005-0000-0000-000004040000}"/>
    <cellStyle name="20% - Accent3 15 6" xfId="7439" xr:uid="{00000000-0005-0000-0000-000005040000}"/>
    <cellStyle name="20% - Accent3 15 7" xfId="7440" xr:uid="{00000000-0005-0000-0000-000006040000}"/>
    <cellStyle name="20% - Accent3 15 8" xfId="7441" xr:uid="{00000000-0005-0000-0000-000007040000}"/>
    <cellStyle name="20% - Accent3 15 9" xfId="7442" xr:uid="{00000000-0005-0000-0000-000008040000}"/>
    <cellStyle name="20% - Accent3 16" xfId="7443" xr:uid="{00000000-0005-0000-0000-000009040000}"/>
    <cellStyle name="20% - Accent3 16 10" xfId="7444" xr:uid="{00000000-0005-0000-0000-00000A040000}"/>
    <cellStyle name="20% - Accent3 16 11" xfId="7445" xr:uid="{00000000-0005-0000-0000-00000B040000}"/>
    <cellStyle name="20% - Accent3 16 2" xfId="7446" xr:uid="{00000000-0005-0000-0000-00000C040000}"/>
    <cellStyle name="20% - Accent3 16 3" xfId="7447" xr:uid="{00000000-0005-0000-0000-00000D040000}"/>
    <cellStyle name="20% - Accent3 16 4" xfId="7448" xr:uid="{00000000-0005-0000-0000-00000E040000}"/>
    <cellStyle name="20% - Accent3 16 5" xfId="7449" xr:uid="{00000000-0005-0000-0000-00000F040000}"/>
    <cellStyle name="20% - Accent3 16 6" xfId="7450" xr:uid="{00000000-0005-0000-0000-000010040000}"/>
    <cellStyle name="20% - Accent3 16 7" xfId="7451" xr:uid="{00000000-0005-0000-0000-000011040000}"/>
    <cellStyle name="20% - Accent3 16 8" xfId="7452" xr:uid="{00000000-0005-0000-0000-000012040000}"/>
    <cellStyle name="20% - Accent3 16 9" xfId="7453" xr:uid="{00000000-0005-0000-0000-000013040000}"/>
    <cellStyle name="20% - Accent3 17" xfId="7454" xr:uid="{00000000-0005-0000-0000-000014040000}"/>
    <cellStyle name="20% - Accent3 17 10" xfId="7455" xr:uid="{00000000-0005-0000-0000-000015040000}"/>
    <cellStyle name="20% - Accent3 17 11" xfId="7456" xr:uid="{00000000-0005-0000-0000-000016040000}"/>
    <cellStyle name="20% - Accent3 17 2" xfId="7457" xr:uid="{00000000-0005-0000-0000-000017040000}"/>
    <cellStyle name="20% - Accent3 17 3" xfId="7458" xr:uid="{00000000-0005-0000-0000-000018040000}"/>
    <cellStyle name="20% - Accent3 17 4" xfId="7459" xr:uid="{00000000-0005-0000-0000-000019040000}"/>
    <cellStyle name="20% - Accent3 17 5" xfId="7460" xr:uid="{00000000-0005-0000-0000-00001A040000}"/>
    <cellStyle name="20% - Accent3 17 6" xfId="7461" xr:uid="{00000000-0005-0000-0000-00001B040000}"/>
    <cellStyle name="20% - Accent3 17 7" xfId="7462" xr:uid="{00000000-0005-0000-0000-00001C040000}"/>
    <cellStyle name="20% - Accent3 17 8" xfId="7463" xr:uid="{00000000-0005-0000-0000-00001D040000}"/>
    <cellStyle name="20% - Accent3 17 9" xfId="7464" xr:uid="{00000000-0005-0000-0000-00001E040000}"/>
    <cellStyle name="20% - Accent3 18" xfId="7465" xr:uid="{00000000-0005-0000-0000-00001F040000}"/>
    <cellStyle name="20% - Accent3 18 10" xfId="7466" xr:uid="{00000000-0005-0000-0000-000020040000}"/>
    <cellStyle name="20% - Accent3 18 11" xfId="7467" xr:uid="{00000000-0005-0000-0000-000021040000}"/>
    <cellStyle name="20% - Accent3 18 2" xfId="7468" xr:uid="{00000000-0005-0000-0000-000022040000}"/>
    <cellStyle name="20% - Accent3 18 3" xfId="7469" xr:uid="{00000000-0005-0000-0000-000023040000}"/>
    <cellStyle name="20% - Accent3 18 4" xfId="7470" xr:uid="{00000000-0005-0000-0000-000024040000}"/>
    <cellStyle name="20% - Accent3 18 5" xfId="7471" xr:uid="{00000000-0005-0000-0000-000025040000}"/>
    <cellStyle name="20% - Accent3 18 6" xfId="7472" xr:uid="{00000000-0005-0000-0000-000026040000}"/>
    <cellStyle name="20% - Accent3 18 7" xfId="7473" xr:uid="{00000000-0005-0000-0000-000027040000}"/>
    <cellStyle name="20% - Accent3 18 8" xfId="7474" xr:uid="{00000000-0005-0000-0000-000028040000}"/>
    <cellStyle name="20% - Accent3 18 9" xfId="7475" xr:uid="{00000000-0005-0000-0000-000029040000}"/>
    <cellStyle name="20% - Accent3 19" xfId="7476" xr:uid="{00000000-0005-0000-0000-00002A040000}"/>
    <cellStyle name="20% - Accent3 19 10" xfId="7477" xr:uid="{00000000-0005-0000-0000-00002B040000}"/>
    <cellStyle name="20% - Accent3 19 11" xfId="7478" xr:uid="{00000000-0005-0000-0000-00002C040000}"/>
    <cellStyle name="20% - Accent3 19 2" xfId="7479" xr:uid="{00000000-0005-0000-0000-00002D040000}"/>
    <cellStyle name="20% - Accent3 19 3" xfId="7480" xr:uid="{00000000-0005-0000-0000-00002E040000}"/>
    <cellStyle name="20% - Accent3 19 4" xfId="7481" xr:uid="{00000000-0005-0000-0000-00002F040000}"/>
    <cellStyle name="20% - Accent3 19 5" xfId="7482" xr:uid="{00000000-0005-0000-0000-000030040000}"/>
    <cellStyle name="20% - Accent3 19 6" xfId="7483" xr:uid="{00000000-0005-0000-0000-000031040000}"/>
    <cellStyle name="20% - Accent3 19 7" xfId="7484" xr:uid="{00000000-0005-0000-0000-000032040000}"/>
    <cellStyle name="20% - Accent3 19 8" xfId="7485" xr:uid="{00000000-0005-0000-0000-000033040000}"/>
    <cellStyle name="20% - Accent3 19 9" xfId="7486" xr:uid="{00000000-0005-0000-0000-000034040000}"/>
    <cellStyle name="20% - Accent3 2" xfId="26" xr:uid="{00000000-0005-0000-0000-000035040000}"/>
    <cellStyle name="20% - Accent3 2 10" xfId="2825" xr:uid="{00000000-0005-0000-0000-000036040000}"/>
    <cellStyle name="20% - Accent3 2 10 2" xfId="4233" xr:uid="{00000000-0005-0000-0000-000037040000}"/>
    <cellStyle name="20% - Accent3 2 11" xfId="2824" xr:uid="{00000000-0005-0000-0000-000038040000}"/>
    <cellStyle name="20% - Accent3 2 11 2" xfId="4234" xr:uid="{00000000-0005-0000-0000-000039040000}"/>
    <cellStyle name="20% - Accent3 2 12" xfId="2826" xr:uid="{00000000-0005-0000-0000-00003A040000}"/>
    <cellStyle name="20% - Accent3 2 2" xfId="454" xr:uid="{00000000-0005-0000-0000-00003B040000}"/>
    <cellStyle name="20% - Accent3 2 2 2" xfId="2823" xr:uid="{00000000-0005-0000-0000-00003C040000}"/>
    <cellStyle name="20% - Accent3 2 3" xfId="2822" xr:uid="{00000000-0005-0000-0000-00003D040000}"/>
    <cellStyle name="20% - Accent3 2 3 2" xfId="4235" xr:uid="{00000000-0005-0000-0000-00003E040000}"/>
    <cellStyle name="20% - Accent3 2 4" xfId="2821" xr:uid="{00000000-0005-0000-0000-00003F040000}"/>
    <cellStyle name="20% - Accent3 2 4 2" xfId="4236" xr:uid="{00000000-0005-0000-0000-000040040000}"/>
    <cellStyle name="20% - Accent3 2 5" xfId="2820" xr:uid="{00000000-0005-0000-0000-000041040000}"/>
    <cellStyle name="20% - Accent3 2 5 2" xfId="4237" xr:uid="{00000000-0005-0000-0000-000042040000}"/>
    <cellStyle name="20% - Accent3 2 6" xfId="2819" xr:uid="{00000000-0005-0000-0000-000043040000}"/>
    <cellStyle name="20% - Accent3 2 6 2" xfId="4238" xr:uid="{00000000-0005-0000-0000-000044040000}"/>
    <cellStyle name="20% - Accent3 2 7" xfId="2818" xr:uid="{00000000-0005-0000-0000-000045040000}"/>
    <cellStyle name="20% - Accent3 2 7 2" xfId="4239" xr:uid="{00000000-0005-0000-0000-000046040000}"/>
    <cellStyle name="20% - Accent3 2 8" xfId="2817" xr:uid="{00000000-0005-0000-0000-000047040000}"/>
    <cellStyle name="20% - Accent3 2 8 2" xfId="4240" xr:uid="{00000000-0005-0000-0000-000048040000}"/>
    <cellStyle name="20% - Accent3 2 9" xfId="2816" xr:uid="{00000000-0005-0000-0000-000049040000}"/>
    <cellStyle name="20% - Accent3 2 9 2" xfId="4241" xr:uid="{00000000-0005-0000-0000-00004A040000}"/>
    <cellStyle name="20% - Accent3 20" xfId="7487" xr:uid="{00000000-0005-0000-0000-00004B040000}"/>
    <cellStyle name="20% - Accent3 20 10" xfId="7488" xr:uid="{00000000-0005-0000-0000-00004C040000}"/>
    <cellStyle name="20% - Accent3 20 11" xfId="7489" xr:uid="{00000000-0005-0000-0000-00004D040000}"/>
    <cellStyle name="20% - Accent3 20 2" xfId="7490" xr:uid="{00000000-0005-0000-0000-00004E040000}"/>
    <cellStyle name="20% - Accent3 20 3" xfId="7491" xr:uid="{00000000-0005-0000-0000-00004F040000}"/>
    <cellStyle name="20% - Accent3 20 4" xfId="7492" xr:uid="{00000000-0005-0000-0000-000050040000}"/>
    <cellStyle name="20% - Accent3 20 5" xfId="7493" xr:uid="{00000000-0005-0000-0000-000051040000}"/>
    <cellStyle name="20% - Accent3 20 6" xfId="7494" xr:uid="{00000000-0005-0000-0000-000052040000}"/>
    <cellStyle name="20% - Accent3 20 7" xfId="7495" xr:uid="{00000000-0005-0000-0000-000053040000}"/>
    <cellStyle name="20% - Accent3 20 8" xfId="7496" xr:uid="{00000000-0005-0000-0000-000054040000}"/>
    <cellStyle name="20% - Accent3 20 9" xfId="7497" xr:uid="{00000000-0005-0000-0000-000055040000}"/>
    <cellStyle name="20% - Accent3 21" xfId="7498" xr:uid="{00000000-0005-0000-0000-000056040000}"/>
    <cellStyle name="20% - Accent3 21 10" xfId="7499" xr:uid="{00000000-0005-0000-0000-000057040000}"/>
    <cellStyle name="20% - Accent3 21 11" xfId="7500" xr:uid="{00000000-0005-0000-0000-000058040000}"/>
    <cellStyle name="20% - Accent3 21 2" xfId="7501" xr:uid="{00000000-0005-0000-0000-000059040000}"/>
    <cellStyle name="20% - Accent3 21 3" xfId="7502" xr:uid="{00000000-0005-0000-0000-00005A040000}"/>
    <cellStyle name="20% - Accent3 21 4" xfId="7503" xr:uid="{00000000-0005-0000-0000-00005B040000}"/>
    <cellStyle name="20% - Accent3 21 5" xfId="7504" xr:uid="{00000000-0005-0000-0000-00005C040000}"/>
    <cellStyle name="20% - Accent3 21 6" xfId="7505" xr:uid="{00000000-0005-0000-0000-00005D040000}"/>
    <cellStyle name="20% - Accent3 21 7" xfId="7506" xr:uid="{00000000-0005-0000-0000-00005E040000}"/>
    <cellStyle name="20% - Accent3 21 8" xfId="7507" xr:uid="{00000000-0005-0000-0000-00005F040000}"/>
    <cellStyle name="20% - Accent3 21 9" xfId="7508" xr:uid="{00000000-0005-0000-0000-000060040000}"/>
    <cellStyle name="20% - Accent3 22" xfId="7509" xr:uid="{00000000-0005-0000-0000-000061040000}"/>
    <cellStyle name="20% - Accent3 22 10" xfId="7510" xr:uid="{00000000-0005-0000-0000-000062040000}"/>
    <cellStyle name="20% - Accent3 22 11" xfId="7511" xr:uid="{00000000-0005-0000-0000-000063040000}"/>
    <cellStyle name="20% - Accent3 22 2" xfId="7512" xr:uid="{00000000-0005-0000-0000-000064040000}"/>
    <cellStyle name="20% - Accent3 22 3" xfId="7513" xr:uid="{00000000-0005-0000-0000-000065040000}"/>
    <cellStyle name="20% - Accent3 22 4" xfId="7514" xr:uid="{00000000-0005-0000-0000-000066040000}"/>
    <cellStyle name="20% - Accent3 22 5" xfId="7515" xr:uid="{00000000-0005-0000-0000-000067040000}"/>
    <cellStyle name="20% - Accent3 22 6" xfId="7516" xr:uid="{00000000-0005-0000-0000-000068040000}"/>
    <cellStyle name="20% - Accent3 22 7" xfId="7517" xr:uid="{00000000-0005-0000-0000-000069040000}"/>
    <cellStyle name="20% - Accent3 22 8" xfId="7518" xr:uid="{00000000-0005-0000-0000-00006A040000}"/>
    <cellStyle name="20% - Accent3 22 9" xfId="7519" xr:uid="{00000000-0005-0000-0000-00006B040000}"/>
    <cellStyle name="20% - Accent3 23" xfId="7520" xr:uid="{00000000-0005-0000-0000-00006C040000}"/>
    <cellStyle name="20% - Accent3 23 10" xfId="7521" xr:uid="{00000000-0005-0000-0000-00006D040000}"/>
    <cellStyle name="20% - Accent3 23 11" xfId="7522" xr:uid="{00000000-0005-0000-0000-00006E040000}"/>
    <cellStyle name="20% - Accent3 23 2" xfId="7523" xr:uid="{00000000-0005-0000-0000-00006F040000}"/>
    <cellStyle name="20% - Accent3 23 3" xfId="7524" xr:uid="{00000000-0005-0000-0000-000070040000}"/>
    <cellStyle name="20% - Accent3 23 4" xfId="7525" xr:uid="{00000000-0005-0000-0000-000071040000}"/>
    <cellStyle name="20% - Accent3 23 5" xfId="7526" xr:uid="{00000000-0005-0000-0000-000072040000}"/>
    <cellStyle name="20% - Accent3 23 6" xfId="7527" xr:uid="{00000000-0005-0000-0000-000073040000}"/>
    <cellStyle name="20% - Accent3 23 7" xfId="7528" xr:uid="{00000000-0005-0000-0000-000074040000}"/>
    <cellStyle name="20% - Accent3 23 8" xfId="7529" xr:uid="{00000000-0005-0000-0000-000075040000}"/>
    <cellStyle name="20% - Accent3 23 9" xfId="7530" xr:uid="{00000000-0005-0000-0000-000076040000}"/>
    <cellStyle name="20% - Accent3 24" xfId="7531" xr:uid="{00000000-0005-0000-0000-000077040000}"/>
    <cellStyle name="20% - Accent3 24 10" xfId="7532" xr:uid="{00000000-0005-0000-0000-000078040000}"/>
    <cellStyle name="20% - Accent3 24 11" xfId="7533" xr:uid="{00000000-0005-0000-0000-000079040000}"/>
    <cellStyle name="20% - Accent3 24 2" xfId="7534" xr:uid="{00000000-0005-0000-0000-00007A040000}"/>
    <cellStyle name="20% - Accent3 24 3" xfId="7535" xr:uid="{00000000-0005-0000-0000-00007B040000}"/>
    <cellStyle name="20% - Accent3 24 4" xfId="7536" xr:uid="{00000000-0005-0000-0000-00007C040000}"/>
    <cellStyle name="20% - Accent3 24 5" xfId="7537" xr:uid="{00000000-0005-0000-0000-00007D040000}"/>
    <cellStyle name="20% - Accent3 24 6" xfId="7538" xr:uid="{00000000-0005-0000-0000-00007E040000}"/>
    <cellStyle name="20% - Accent3 24 7" xfId="7539" xr:uid="{00000000-0005-0000-0000-00007F040000}"/>
    <cellStyle name="20% - Accent3 24 8" xfId="7540" xr:uid="{00000000-0005-0000-0000-000080040000}"/>
    <cellStyle name="20% - Accent3 24 9" xfId="7541" xr:uid="{00000000-0005-0000-0000-000081040000}"/>
    <cellStyle name="20% - Accent3 25" xfId="7542" xr:uid="{00000000-0005-0000-0000-000082040000}"/>
    <cellStyle name="20% - Accent3 25 10" xfId="7543" xr:uid="{00000000-0005-0000-0000-000083040000}"/>
    <cellStyle name="20% - Accent3 25 11" xfId="7544" xr:uid="{00000000-0005-0000-0000-000084040000}"/>
    <cellStyle name="20% - Accent3 25 2" xfId="7545" xr:uid="{00000000-0005-0000-0000-000085040000}"/>
    <cellStyle name="20% - Accent3 25 3" xfId="7546" xr:uid="{00000000-0005-0000-0000-000086040000}"/>
    <cellStyle name="20% - Accent3 25 4" xfId="7547" xr:uid="{00000000-0005-0000-0000-000087040000}"/>
    <cellStyle name="20% - Accent3 25 5" xfId="7548" xr:uid="{00000000-0005-0000-0000-000088040000}"/>
    <cellStyle name="20% - Accent3 25 6" xfId="7549" xr:uid="{00000000-0005-0000-0000-000089040000}"/>
    <cellStyle name="20% - Accent3 25 7" xfId="7550" xr:uid="{00000000-0005-0000-0000-00008A040000}"/>
    <cellStyle name="20% - Accent3 25 8" xfId="7551" xr:uid="{00000000-0005-0000-0000-00008B040000}"/>
    <cellStyle name="20% - Accent3 25 9" xfId="7552" xr:uid="{00000000-0005-0000-0000-00008C040000}"/>
    <cellStyle name="20% - Accent3 26" xfId="7553" xr:uid="{00000000-0005-0000-0000-00008D040000}"/>
    <cellStyle name="20% - Accent3 26 10" xfId="7554" xr:uid="{00000000-0005-0000-0000-00008E040000}"/>
    <cellStyle name="20% - Accent3 26 11" xfId="7555" xr:uid="{00000000-0005-0000-0000-00008F040000}"/>
    <cellStyle name="20% - Accent3 26 2" xfId="7556" xr:uid="{00000000-0005-0000-0000-000090040000}"/>
    <cellStyle name="20% - Accent3 26 3" xfId="7557" xr:uid="{00000000-0005-0000-0000-000091040000}"/>
    <cellStyle name="20% - Accent3 26 4" xfId="7558" xr:uid="{00000000-0005-0000-0000-000092040000}"/>
    <cellStyle name="20% - Accent3 26 5" xfId="7559" xr:uid="{00000000-0005-0000-0000-000093040000}"/>
    <cellStyle name="20% - Accent3 26 6" xfId="7560" xr:uid="{00000000-0005-0000-0000-000094040000}"/>
    <cellStyle name="20% - Accent3 26 7" xfId="7561" xr:uid="{00000000-0005-0000-0000-000095040000}"/>
    <cellStyle name="20% - Accent3 26 8" xfId="7562" xr:uid="{00000000-0005-0000-0000-000096040000}"/>
    <cellStyle name="20% - Accent3 26 9" xfId="7563" xr:uid="{00000000-0005-0000-0000-000097040000}"/>
    <cellStyle name="20% - Accent3 27" xfId="7564" xr:uid="{00000000-0005-0000-0000-000098040000}"/>
    <cellStyle name="20% - Accent3 27 10" xfId="7565" xr:uid="{00000000-0005-0000-0000-000099040000}"/>
    <cellStyle name="20% - Accent3 27 11" xfId="7566" xr:uid="{00000000-0005-0000-0000-00009A040000}"/>
    <cellStyle name="20% - Accent3 27 2" xfId="7567" xr:uid="{00000000-0005-0000-0000-00009B040000}"/>
    <cellStyle name="20% - Accent3 27 3" xfId="7568" xr:uid="{00000000-0005-0000-0000-00009C040000}"/>
    <cellStyle name="20% - Accent3 27 4" xfId="7569" xr:uid="{00000000-0005-0000-0000-00009D040000}"/>
    <cellStyle name="20% - Accent3 27 5" xfId="7570" xr:uid="{00000000-0005-0000-0000-00009E040000}"/>
    <cellStyle name="20% - Accent3 27 6" xfId="7571" xr:uid="{00000000-0005-0000-0000-00009F040000}"/>
    <cellStyle name="20% - Accent3 27 7" xfId="7572" xr:uid="{00000000-0005-0000-0000-0000A0040000}"/>
    <cellStyle name="20% - Accent3 27 8" xfId="7573" xr:uid="{00000000-0005-0000-0000-0000A1040000}"/>
    <cellStyle name="20% - Accent3 27 9" xfId="7574" xr:uid="{00000000-0005-0000-0000-0000A2040000}"/>
    <cellStyle name="20% - Accent3 28" xfId="7575" xr:uid="{00000000-0005-0000-0000-0000A3040000}"/>
    <cellStyle name="20% - Accent3 28 10" xfId="7576" xr:uid="{00000000-0005-0000-0000-0000A4040000}"/>
    <cellStyle name="20% - Accent3 28 11" xfId="7577" xr:uid="{00000000-0005-0000-0000-0000A5040000}"/>
    <cellStyle name="20% - Accent3 28 2" xfId="7578" xr:uid="{00000000-0005-0000-0000-0000A6040000}"/>
    <cellStyle name="20% - Accent3 28 3" xfId="7579" xr:uid="{00000000-0005-0000-0000-0000A7040000}"/>
    <cellStyle name="20% - Accent3 28 4" xfId="7580" xr:uid="{00000000-0005-0000-0000-0000A8040000}"/>
    <cellStyle name="20% - Accent3 28 5" xfId="7581" xr:uid="{00000000-0005-0000-0000-0000A9040000}"/>
    <cellStyle name="20% - Accent3 28 6" xfId="7582" xr:uid="{00000000-0005-0000-0000-0000AA040000}"/>
    <cellStyle name="20% - Accent3 28 7" xfId="7583" xr:uid="{00000000-0005-0000-0000-0000AB040000}"/>
    <cellStyle name="20% - Accent3 28 8" xfId="7584" xr:uid="{00000000-0005-0000-0000-0000AC040000}"/>
    <cellStyle name="20% - Accent3 28 9" xfId="7585" xr:uid="{00000000-0005-0000-0000-0000AD040000}"/>
    <cellStyle name="20% - Accent3 29" xfId="7586" xr:uid="{00000000-0005-0000-0000-0000AE040000}"/>
    <cellStyle name="20% - Accent3 29 10" xfId="7587" xr:uid="{00000000-0005-0000-0000-0000AF040000}"/>
    <cellStyle name="20% - Accent3 29 11" xfId="7588" xr:uid="{00000000-0005-0000-0000-0000B0040000}"/>
    <cellStyle name="20% - Accent3 29 2" xfId="7589" xr:uid="{00000000-0005-0000-0000-0000B1040000}"/>
    <cellStyle name="20% - Accent3 29 3" xfId="7590" xr:uid="{00000000-0005-0000-0000-0000B2040000}"/>
    <cellStyle name="20% - Accent3 29 4" xfId="7591" xr:uid="{00000000-0005-0000-0000-0000B3040000}"/>
    <cellStyle name="20% - Accent3 29 5" xfId="7592" xr:uid="{00000000-0005-0000-0000-0000B4040000}"/>
    <cellStyle name="20% - Accent3 29 6" xfId="7593" xr:uid="{00000000-0005-0000-0000-0000B5040000}"/>
    <cellStyle name="20% - Accent3 29 7" xfId="7594" xr:uid="{00000000-0005-0000-0000-0000B6040000}"/>
    <cellStyle name="20% - Accent3 29 8" xfId="7595" xr:uid="{00000000-0005-0000-0000-0000B7040000}"/>
    <cellStyle name="20% - Accent3 29 9" xfId="7596" xr:uid="{00000000-0005-0000-0000-0000B8040000}"/>
    <cellStyle name="20% - Accent3 3" xfId="27" xr:uid="{00000000-0005-0000-0000-0000B9040000}"/>
    <cellStyle name="20% - Accent3 3 10" xfId="2814" xr:uid="{00000000-0005-0000-0000-0000BA040000}"/>
    <cellStyle name="20% - Accent3 3 10 2" xfId="4242" xr:uid="{00000000-0005-0000-0000-0000BB040000}"/>
    <cellStyle name="20% - Accent3 3 11" xfId="2813" xr:uid="{00000000-0005-0000-0000-0000BC040000}"/>
    <cellStyle name="20% - Accent3 3 11 2" xfId="4243" xr:uid="{00000000-0005-0000-0000-0000BD040000}"/>
    <cellStyle name="20% - Accent3 3 12" xfId="2815" xr:uid="{00000000-0005-0000-0000-0000BE040000}"/>
    <cellStyle name="20% - Accent3 3 2" xfId="2812" xr:uid="{00000000-0005-0000-0000-0000BF040000}"/>
    <cellStyle name="20% - Accent3 3 2 2" xfId="4244" xr:uid="{00000000-0005-0000-0000-0000C0040000}"/>
    <cellStyle name="20% - Accent3 3 3" xfId="2811" xr:uid="{00000000-0005-0000-0000-0000C1040000}"/>
    <cellStyle name="20% - Accent3 3 3 2" xfId="4245" xr:uid="{00000000-0005-0000-0000-0000C2040000}"/>
    <cellStyle name="20% - Accent3 3 4" xfId="2810" xr:uid="{00000000-0005-0000-0000-0000C3040000}"/>
    <cellStyle name="20% - Accent3 3 4 2" xfId="4246" xr:uid="{00000000-0005-0000-0000-0000C4040000}"/>
    <cellStyle name="20% - Accent3 3 5" xfId="2809" xr:uid="{00000000-0005-0000-0000-0000C5040000}"/>
    <cellStyle name="20% - Accent3 3 5 2" xfId="4247" xr:uid="{00000000-0005-0000-0000-0000C6040000}"/>
    <cellStyle name="20% - Accent3 3 6" xfId="2808" xr:uid="{00000000-0005-0000-0000-0000C7040000}"/>
    <cellStyle name="20% - Accent3 3 6 2" xfId="4248" xr:uid="{00000000-0005-0000-0000-0000C8040000}"/>
    <cellStyle name="20% - Accent3 3 7" xfId="2807" xr:uid="{00000000-0005-0000-0000-0000C9040000}"/>
    <cellStyle name="20% - Accent3 3 7 2" xfId="4249" xr:uid="{00000000-0005-0000-0000-0000CA040000}"/>
    <cellStyle name="20% - Accent3 3 8" xfId="2806" xr:uid="{00000000-0005-0000-0000-0000CB040000}"/>
    <cellStyle name="20% - Accent3 3 8 2" xfId="4250" xr:uid="{00000000-0005-0000-0000-0000CC040000}"/>
    <cellStyle name="20% - Accent3 3 9" xfId="2805" xr:uid="{00000000-0005-0000-0000-0000CD040000}"/>
    <cellStyle name="20% - Accent3 3 9 2" xfId="4251" xr:uid="{00000000-0005-0000-0000-0000CE040000}"/>
    <cellStyle name="20% - Accent3 30" xfId="7597" xr:uid="{00000000-0005-0000-0000-0000CF040000}"/>
    <cellStyle name="20% - Accent3 30 10" xfId="7598" xr:uid="{00000000-0005-0000-0000-0000D0040000}"/>
    <cellStyle name="20% - Accent3 30 11" xfId="7599" xr:uid="{00000000-0005-0000-0000-0000D1040000}"/>
    <cellStyle name="20% - Accent3 30 2" xfId="7600" xr:uid="{00000000-0005-0000-0000-0000D2040000}"/>
    <cellStyle name="20% - Accent3 30 3" xfId="7601" xr:uid="{00000000-0005-0000-0000-0000D3040000}"/>
    <cellStyle name="20% - Accent3 30 4" xfId="7602" xr:uid="{00000000-0005-0000-0000-0000D4040000}"/>
    <cellStyle name="20% - Accent3 30 5" xfId="7603" xr:uid="{00000000-0005-0000-0000-0000D5040000}"/>
    <cellStyle name="20% - Accent3 30 6" xfId="7604" xr:uid="{00000000-0005-0000-0000-0000D6040000}"/>
    <cellStyle name="20% - Accent3 30 7" xfId="7605" xr:uid="{00000000-0005-0000-0000-0000D7040000}"/>
    <cellStyle name="20% - Accent3 30 8" xfId="7606" xr:uid="{00000000-0005-0000-0000-0000D8040000}"/>
    <cellStyle name="20% - Accent3 30 9" xfId="7607" xr:uid="{00000000-0005-0000-0000-0000D9040000}"/>
    <cellStyle name="20% - Accent3 31" xfId="7608" xr:uid="{00000000-0005-0000-0000-0000DA040000}"/>
    <cellStyle name="20% - Accent3 31 10" xfId="7609" xr:uid="{00000000-0005-0000-0000-0000DB040000}"/>
    <cellStyle name="20% - Accent3 31 11" xfId="7610" xr:uid="{00000000-0005-0000-0000-0000DC040000}"/>
    <cellStyle name="20% - Accent3 31 2" xfId="7611" xr:uid="{00000000-0005-0000-0000-0000DD040000}"/>
    <cellStyle name="20% - Accent3 31 3" xfId="7612" xr:uid="{00000000-0005-0000-0000-0000DE040000}"/>
    <cellStyle name="20% - Accent3 31 4" xfId="7613" xr:uid="{00000000-0005-0000-0000-0000DF040000}"/>
    <cellStyle name="20% - Accent3 31 5" xfId="7614" xr:uid="{00000000-0005-0000-0000-0000E0040000}"/>
    <cellStyle name="20% - Accent3 31 6" xfId="7615" xr:uid="{00000000-0005-0000-0000-0000E1040000}"/>
    <cellStyle name="20% - Accent3 31 7" xfId="7616" xr:uid="{00000000-0005-0000-0000-0000E2040000}"/>
    <cellStyle name="20% - Accent3 31 8" xfId="7617" xr:uid="{00000000-0005-0000-0000-0000E3040000}"/>
    <cellStyle name="20% - Accent3 31 9" xfId="7618" xr:uid="{00000000-0005-0000-0000-0000E4040000}"/>
    <cellStyle name="20% - Accent3 32" xfId="7619" xr:uid="{00000000-0005-0000-0000-0000E5040000}"/>
    <cellStyle name="20% - Accent3 32 10" xfId="7620" xr:uid="{00000000-0005-0000-0000-0000E6040000}"/>
    <cellStyle name="20% - Accent3 32 11" xfId="7621" xr:uid="{00000000-0005-0000-0000-0000E7040000}"/>
    <cellStyle name="20% - Accent3 32 2" xfId="7622" xr:uid="{00000000-0005-0000-0000-0000E8040000}"/>
    <cellStyle name="20% - Accent3 32 3" xfId="7623" xr:uid="{00000000-0005-0000-0000-0000E9040000}"/>
    <cellStyle name="20% - Accent3 32 4" xfId="7624" xr:uid="{00000000-0005-0000-0000-0000EA040000}"/>
    <cellStyle name="20% - Accent3 32 5" xfId="7625" xr:uid="{00000000-0005-0000-0000-0000EB040000}"/>
    <cellStyle name="20% - Accent3 32 6" xfId="7626" xr:uid="{00000000-0005-0000-0000-0000EC040000}"/>
    <cellStyle name="20% - Accent3 32 7" xfId="7627" xr:uid="{00000000-0005-0000-0000-0000ED040000}"/>
    <cellStyle name="20% - Accent3 32 8" xfId="7628" xr:uid="{00000000-0005-0000-0000-0000EE040000}"/>
    <cellStyle name="20% - Accent3 32 9" xfId="7629" xr:uid="{00000000-0005-0000-0000-0000EF040000}"/>
    <cellStyle name="20% - Accent3 33" xfId="7630" xr:uid="{00000000-0005-0000-0000-0000F0040000}"/>
    <cellStyle name="20% - Accent3 33 10" xfId="7631" xr:uid="{00000000-0005-0000-0000-0000F1040000}"/>
    <cellStyle name="20% - Accent3 33 11" xfId="7632" xr:uid="{00000000-0005-0000-0000-0000F2040000}"/>
    <cellStyle name="20% - Accent3 33 2" xfId="7633" xr:uid="{00000000-0005-0000-0000-0000F3040000}"/>
    <cellStyle name="20% - Accent3 33 3" xfId="7634" xr:uid="{00000000-0005-0000-0000-0000F4040000}"/>
    <cellStyle name="20% - Accent3 33 4" xfId="7635" xr:uid="{00000000-0005-0000-0000-0000F5040000}"/>
    <cellStyle name="20% - Accent3 33 5" xfId="7636" xr:uid="{00000000-0005-0000-0000-0000F6040000}"/>
    <cellStyle name="20% - Accent3 33 6" xfId="7637" xr:uid="{00000000-0005-0000-0000-0000F7040000}"/>
    <cellStyle name="20% - Accent3 33 7" xfId="7638" xr:uid="{00000000-0005-0000-0000-0000F8040000}"/>
    <cellStyle name="20% - Accent3 33 8" xfId="7639" xr:uid="{00000000-0005-0000-0000-0000F9040000}"/>
    <cellStyle name="20% - Accent3 33 9" xfId="7640" xr:uid="{00000000-0005-0000-0000-0000FA040000}"/>
    <cellStyle name="20% - Accent3 34" xfId="7641" xr:uid="{00000000-0005-0000-0000-0000FB040000}"/>
    <cellStyle name="20% - Accent3 34 10" xfId="7642" xr:uid="{00000000-0005-0000-0000-0000FC040000}"/>
    <cellStyle name="20% - Accent3 34 11" xfId="7643" xr:uid="{00000000-0005-0000-0000-0000FD040000}"/>
    <cellStyle name="20% - Accent3 34 2" xfId="7644" xr:uid="{00000000-0005-0000-0000-0000FE040000}"/>
    <cellStyle name="20% - Accent3 34 3" xfId="7645" xr:uid="{00000000-0005-0000-0000-0000FF040000}"/>
    <cellStyle name="20% - Accent3 34 4" xfId="7646" xr:uid="{00000000-0005-0000-0000-000000050000}"/>
    <cellStyle name="20% - Accent3 34 5" xfId="7647" xr:uid="{00000000-0005-0000-0000-000001050000}"/>
    <cellStyle name="20% - Accent3 34 6" xfId="7648" xr:uid="{00000000-0005-0000-0000-000002050000}"/>
    <cellStyle name="20% - Accent3 34 7" xfId="7649" xr:uid="{00000000-0005-0000-0000-000003050000}"/>
    <cellStyle name="20% - Accent3 34 8" xfId="7650" xr:uid="{00000000-0005-0000-0000-000004050000}"/>
    <cellStyle name="20% - Accent3 34 9" xfId="7651" xr:uid="{00000000-0005-0000-0000-000005050000}"/>
    <cellStyle name="20% - Accent3 35" xfId="7652" xr:uid="{00000000-0005-0000-0000-000006050000}"/>
    <cellStyle name="20% - Accent3 35 10" xfId="7653" xr:uid="{00000000-0005-0000-0000-000007050000}"/>
    <cellStyle name="20% - Accent3 35 11" xfId="7654" xr:uid="{00000000-0005-0000-0000-000008050000}"/>
    <cellStyle name="20% - Accent3 35 2" xfId="7655" xr:uid="{00000000-0005-0000-0000-000009050000}"/>
    <cellStyle name="20% - Accent3 35 3" xfId="7656" xr:uid="{00000000-0005-0000-0000-00000A050000}"/>
    <cellStyle name="20% - Accent3 35 4" xfId="7657" xr:uid="{00000000-0005-0000-0000-00000B050000}"/>
    <cellStyle name="20% - Accent3 35 5" xfId="7658" xr:uid="{00000000-0005-0000-0000-00000C050000}"/>
    <cellStyle name="20% - Accent3 35 6" xfId="7659" xr:uid="{00000000-0005-0000-0000-00000D050000}"/>
    <cellStyle name="20% - Accent3 35 7" xfId="7660" xr:uid="{00000000-0005-0000-0000-00000E050000}"/>
    <cellStyle name="20% - Accent3 35 8" xfId="7661" xr:uid="{00000000-0005-0000-0000-00000F050000}"/>
    <cellStyle name="20% - Accent3 35 9" xfId="7662" xr:uid="{00000000-0005-0000-0000-000010050000}"/>
    <cellStyle name="20% - Accent3 36" xfId="7663" xr:uid="{00000000-0005-0000-0000-000011050000}"/>
    <cellStyle name="20% - Accent3 36 10" xfId="7664" xr:uid="{00000000-0005-0000-0000-000012050000}"/>
    <cellStyle name="20% - Accent3 36 11" xfId="7665" xr:uid="{00000000-0005-0000-0000-000013050000}"/>
    <cellStyle name="20% - Accent3 36 2" xfId="7666" xr:uid="{00000000-0005-0000-0000-000014050000}"/>
    <cellStyle name="20% - Accent3 36 3" xfId="7667" xr:uid="{00000000-0005-0000-0000-000015050000}"/>
    <cellStyle name="20% - Accent3 36 4" xfId="7668" xr:uid="{00000000-0005-0000-0000-000016050000}"/>
    <cellStyle name="20% - Accent3 36 5" xfId="7669" xr:uid="{00000000-0005-0000-0000-000017050000}"/>
    <cellStyle name="20% - Accent3 36 6" xfId="7670" xr:uid="{00000000-0005-0000-0000-000018050000}"/>
    <cellStyle name="20% - Accent3 36 7" xfId="7671" xr:uid="{00000000-0005-0000-0000-000019050000}"/>
    <cellStyle name="20% - Accent3 36 8" xfId="7672" xr:uid="{00000000-0005-0000-0000-00001A050000}"/>
    <cellStyle name="20% - Accent3 36 9" xfId="7673" xr:uid="{00000000-0005-0000-0000-00001B050000}"/>
    <cellStyle name="20% - Accent3 37" xfId="7674" xr:uid="{00000000-0005-0000-0000-00001C050000}"/>
    <cellStyle name="20% - Accent3 37 10" xfId="7675" xr:uid="{00000000-0005-0000-0000-00001D050000}"/>
    <cellStyle name="20% - Accent3 37 11" xfId="7676" xr:uid="{00000000-0005-0000-0000-00001E050000}"/>
    <cellStyle name="20% - Accent3 37 2" xfId="7677" xr:uid="{00000000-0005-0000-0000-00001F050000}"/>
    <cellStyle name="20% - Accent3 37 3" xfId="7678" xr:uid="{00000000-0005-0000-0000-000020050000}"/>
    <cellStyle name="20% - Accent3 37 4" xfId="7679" xr:uid="{00000000-0005-0000-0000-000021050000}"/>
    <cellStyle name="20% - Accent3 37 5" xfId="7680" xr:uid="{00000000-0005-0000-0000-000022050000}"/>
    <cellStyle name="20% - Accent3 37 6" xfId="7681" xr:uid="{00000000-0005-0000-0000-000023050000}"/>
    <cellStyle name="20% - Accent3 37 7" xfId="7682" xr:uid="{00000000-0005-0000-0000-000024050000}"/>
    <cellStyle name="20% - Accent3 37 8" xfId="7683" xr:uid="{00000000-0005-0000-0000-000025050000}"/>
    <cellStyle name="20% - Accent3 37 9" xfId="7684" xr:uid="{00000000-0005-0000-0000-000026050000}"/>
    <cellStyle name="20% - Accent3 38" xfId="7685" xr:uid="{00000000-0005-0000-0000-000027050000}"/>
    <cellStyle name="20% - Accent3 38 10" xfId="7686" xr:uid="{00000000-0005-0000-0000-000028050000}"/>
    <cellStyle name="20% - Accent3 38 11" xfId="7687" xr:uid="{00000000-0005-0000-0000-000029050000}"/>
    <cellStyle name="20% - Accent3 38 2" xfId="7688" xr:uid="{00000000-0005-0000-0000-00002A050000}"/>
    <cellStyle name="20% - Accent3 38 3" xfId="7689" xr:uid="{00000000-0005-0000-0000-00002B050000}"/>
    <cellStyle name="20% - Accent3 38 4" xfId="7690" xr:uid="{00000000-0005-0000-0000-00002C050000}"/>
    <cellStyle name="20% - Accent3 38 5" xfId="7691" xr:uid="{00000000-0005-0000-0000-00002D050000}"/>
    <cellStyle name="20% - Accent3 38 6" xfId="7692" xr:uid="{00000000-0005-0000-0000-00002E050000}"/>
    <cellStyle name="20% - Accent3 38 7" xfId="7693" xr:uid="{00000000-0005-0000-0000-00002F050000}"/>
    <cellStyle name="20% - Accent3 38 8" xfId="7694" xr:uid="{00000000-0005-0000-0000-000030050000}"/>
    <cellStyle name="20% - Accent3 38 9" xfId="7695" xr:uid="{00000000-0005-0000-0000-000031050000}"/>
    <cellStyle name="20% - Accent3 39" xfId="7696" xr:uid="{00000000-0005-0000-0000-000032050000}"/>
    <cellStyle name="20% - Accent3 39 10" xfId="7697" xr:uid="{00000000-0005-0000-0000-000033050000}"/>
    <cellStyle name="20% - Accent3 39 11" xfId="7698" xr:uid="{00000000-0005-0000-0000-000034050000}"/>
    <cellStyle name="20% - Accent3 39 2" xfId="7699" xr:uid="{00000000-0005-0000-0000-000035050000}"/>
    <cellStyle name="20% - Accent3 39 3" xfId="7700" xr:uid="{00000000-0005-0000-0000-000036050000}"/>
    <cellStyle name="20% - Accent3 39 4" xfId="7701" xr:uid="{00000000-0005-0000-0000-000037050000}"/>
    <cellStyle name="20% - Accent3 39 5" xfId="7702" xr:uid="{00000000-0005-0000-0000-000038050000}"/>
    <cellStyle name="20% - Accent3 39 6" xfId="7703" xr:uid="{00000000-0005-0000-0000-000039050000}"/>
    <cellStyle name="20% - Accent3 39 7" xfId="7704" xr:uid="{00000000-0005-0000-0000-00003A050000}"/>
    <cellStyle name="20% - Accent3 39 8" xfId="7705" xr:uid="{00000000-0005-0000-0000-00003B050000}"/>
    <cellStyle name="20% - Accent3 39 9" xfId="7706" xr:uid="{00000000-0005-0000-0000-00003C050000}"/>
    <cellStyle name="20% - Accent3 4" xfId="2804" xr:uid="{00000000-0005-0000-0000-00003D050000}"/>
    <cellStyle name="20% - Accent3 4 10" xfId="2803" xr:uid="{00000000-0005-0000-0000-00003E050000}"/>
    <cellStyle name="20% - Accent3 4 10 2" xfId="4252" xr:uid="{00000000-0005-0000-0000-00003F050000}"/>
    <cellStyle name="20% - Accent3 4 11" xfId="2802" xr:uid="{00000000-0005-0000-0000-000040050000}"/>
    <cellStyle name="20% - Accent3 4 11 2" xfId="4253" xr:uid="{00000000-0005-0000-0000-000041050000}"/>
    <cellStyle name="20% - Accent3 4 12" xfId="4254" xr:uid="{00000000-0005-0000-0000-000042050000}"/>
    <cellStyle name="20% - Accent3 4 2" xfId="2801" xr:uid="{00000000-0005-0000-0000-000043050000}"/>
    <cellStyle name="20% - Accent3 4 2 2" xfId="4255" xr:uid="{00000000-0005-0000-0000-000044050000}"/>
    <cellStyle name="20% - Accent3 4 3" xfId="2800" xr:uid="{00000000-0005-0000-0000-000045050000}"/>
    <cellStyle name="20% - Accent3 4 3 2" xfId="4256" xr:uid="{00000000-0005-0000-0000-000046050000}"/>
    <cellStyle name="20% - Accent3 4 4" xfId="2799" xr:uid="{00000000-0005-0000-0000-000047050000}"/>
    <cellStyle name="20% - Accent3 4 4 2" xfId="4257" xr:uid="{00000000-0005-0000-0000-000048050000}"/>
    <cellStyle name="20% - Accent3 4 5" xfId="2798" xr:uid="{00000000-0005-0000-0000-000049050000}"/>
    <cellStyle name="20% - Accent3 4 5 2" xfId="4258" xr:uid="{00000000-0005-0000-0000-00004A050000}"/>
    <cellStyle name="20% - Accent3 4 6" xfId="2797" xr:uid="{00000000-0005-0000-0000-00004B050000}"/>
    <cellStyle name="20% - Accent3 4 6 2" xfId="4259" xr:uid="{00000000-0005-0000-0000-00004C050000}"/>
    <cellStyle name="20% - Accent3 4 7" xfId="2796" xr:uid="{00000000-0005-0000-0000-00004D050000}"/>
    <cellStyle name="20% - Accent3 4 7 2" xfId="4260" xr:uid="{00000000-0005-0000-0000-00004E050000}"/>
    <cellStyle name="20% - Accent3 4 8" xfId="2795" xr:uid="{00000000-0005-0000-0000-00004F050000}"/>
    <cellStyle name="20% - Accent3 4 8 2" xfId="4261" xr:uid="{00000000-0005-0000-0000-000050050000}"/>
    <cellStyle name="20% - Accent3 4 9" xfId="2794" xr:uid="{00000000-0005-0000-0000-000051050000}"/>
    <cellStyle name="20% - Accent3 4 9 2" xfId="4262" xr:uid="{00000000-0005-0000-0000-000052050000}"/>
    <cellStyle name="20% - Accent3 40" xfId="7707" xr:uid="{00000000-0005-0000-0000-000053050000}"/>
    <cellStyle name="20% - Accent3 40 10" xfId="7708" xr:uid="{00000000-0005-0000-0000-000054050000}"/>
    <cellStyle name="20% - Accent3 40 2" xfId="7709" xr:uid="{00000000-0005-0000-0000-000055050000}"/>
    <cellStyle name="20% - Accent3 40 3" xfId="7710" xr:uid="{00000000-0005-0000-0000-000056050000}"/>
    <cellStyle name="20% - Accent3 40 4" xfId="7711" xr:uid="{00000000-0005-0000-0000-000057050000}"/>
    <cellStyle name="20% - Accent3 40 5" xfId="7712" xr:uid="{00000000-0005-0000-0000-000058050000}"/>
    <cellStyle name="20% - Accent3 40 6" xfId="7713" xr:uid="{00000000-0005-0000-0000-000059050000}"/>
    <cellStyle name="20% - Accent3 40 7" xfId="7714" xr:uid="{00000000-0005-0000-0000-00005A050000}"/>
    <cellStyle name="20% - Accent3 40 8" xfId="7715" xr:uid="{00000000-0005-0000-0000-00005B050000}"/>
    <cellStyle name="20% - Accent3 40 9" xfId="7716" xr:uid="{00000000-0005-0000-0000-00005C050000}"/>
    <cellStyle name="20% - Accent3 41" xfId="7717" xr:uid="{00000000-0005-0000-0000-00005D050000}"/>
    <cellStyle name="20% - Accent3 42" xfId="7718" xr:uid="{00000000-0005-0000-0000-00005E050000}"/>
    <cellStyle name="20% - Accent3 43" xfId="7719" xr:uid="{00000000-0005-0000-0000-00005F050000}"/>
    <cellStyle name="20% - Accent3 44" xfId="7720" xr:uid="{00000000-0005-0000-0000-000060050000}"/>
    <cellStyle name="20% - Accent3 45" xfId="7721" xr:uid="{00000000-0005-0000-0000-000061050000}"/>
    <cellStyle name="20% - Accent3 46" xfId="7722" xr:uid="{00000000-0005-0000-0000-000062050000}"/>
    <cellStyle name="20% - Accent3 47" xfId="7723" xr:uid="{00000000-0005-0000-0000-000063050000}"/>
    <cellStyle name="20% - Accent3 48" xfId="7724" xr:uid="{00000000-0005-0000-0000-000064050000}"/>
    <cellStyle name="20% - Accent3 49" xfId="7725" xr:uid="{00000000-0005-0000-0000-000065050000}"/>
    <cellStyle name="20% - Accent3 5" xfId="2793" xr:uid="{00000000-0005-0000-0000-000066050000}"/>
    <cellStyle name="20% - Accent3 5 10" xfId="2792" xr:uid="{00000000-0005-0000-0000-000067050000}"/>
    <cellStyle name="20% - Accent3 5 10 2" xfId="4263" xr:uid="{00000000-0005-0000-0000-000068050000}"/>
    <cellStyle name="20% - Accent3 5 11" xfId="2791" xr:uid="{00000000-0005-0000-0000-000069050000}"/>
    <cellStyle name="20% - Accent3 5 11 2" xfId="4264" xr:uid="{00000000-0005-0000-0000-00006A050000}"/>
    <cellStyle name="20% - Accent3 5 12" xfId="4265" xr:uid="{00000000-0005-0000-0000-00006B050000}"/>
    <cellStyle name="20% - Accent3 5 2" xfId="2790" xr:uid="{00000000-0005-0000-0000-00006C050000}"/>
    <cellStyle name="20% - Accent3 5 2 2" xfId="4266" xr:uid="{00000000-0005-0000-0000-00006D050000}"/>
    <cellStyle name="20% - Accent3 5 3" xfId="2789" xr:uid="{00000000-0005-0000-0000-00006E050000}"/>
    <cellStyle name="20% - Accent3 5 3 2" xfId="4267" xr:uid="{00000000-0005-0000-0000-00006F050000}"/>
    <cellStyle name="20% - Accent3 5 4" xfId="2788" xr:uid="{00000000-0005-0000-0000-000070050000}"/>
    <cellStyle name="20% - Accent3 5 4 2" xfId="4268" xr:uid="{00000000-0005-0000-0000-000071050000}"/>
    <cellStyle name="20% - Accent3 5 5" xfId="2787" xr:uid="{00000000-0005-0000-0000-000072050000}"/>
    <cellStyle name="20% - Accent3 5 5 2" xfId="4269" xr:uid="{00000000-0005-0000-0000-000073050000}"/>
    <cellStyle name="20% - Accent3 5 6" xfId="2786" xr:uid="{00000000-0005-0000-0000-000074050000}"/>
    <cellStyle name="20% - Accent3 5 6 2" xfId="4270" xr:uid="{00000000-0005-0000-0000-000075050000}"/>
    <cellStyle name="20% - Accent3 5 7" xfId="2785" xr:uid="{00000000-0005-0000-0000-000076050000}"/>
    <cellStyle name="20% - Accent3 5 7 2" xfId="4271" xr:uid="{00000000-0005-0000-0000-000077050000}"/>
    <cellStyle name="20% - Accent3 5 8" xfId="2784" xr:uid="{00000000-0005-0000-0000-000078050000}"/>
    <cellStyle name="20% - Accent3 5 8 2" xfId="4272" xr:uid="{00000000-0005-0000-0000-000079050000}"/>
    <cellStyle name="20% - Accent3 5 9" xfId="2783" xr:uid="{00000000-0005-0000-0000-00007A050000}"/>
    <cellStyle name="20% - Accent3 5 9 2" xfId="4273" xr:uid="{00000000-0005-0000-0000-00007B050000}"/>
    <cellStyle name="20% - Accent3 50" xfId="25" xr:uid="{00000000-0005-0000-0000-00007C050000}"/>
    <cellStyle name="20% - Accent3 6" xfId="2782" xr:uid="{00000000-0005-0000-0000-00007D050000}"/>
    <cellStyle name="20% - Accent3 6 10" xfId="7726" xr:uid="{00000000-0005-0000-0000-00007E050000}"/>
    <cellStyle name="20% - Accent3 6 11" xfId="7727" xr:uid="{00000000-0005-0000-0000-00007F050000}"/>
    <cellStyle name="20% - Accent3 6 2" xfId="4274" xr:uid="{00000000-0005-0000-0000-000080050000}"/>
    <cellStyle name="20% - Accent3 6 3" xfId="7728" xr:uid="{00000000-0005-0000-0000-000081050000}"/>
    <cellStyle name="20% - Accent3 6 4" xfId="7729" xr:uid="{00000000-0005-0000-0000-000082050000}"/>
    <cellStyle name="20% - Accent3 6 5" xfId="7730" xr:uid="{00000000-0005-0000-0000-000083050000}"/>
    <cellStyle name="20% - Accent3 6 6" xfId="7731" xr:uid="{00000000-0005-0000-0000-000084050000}"/>
    <cellStyle name="20% - Accent3 6 7" xfId="7732" xr:uid="{00000000-0005-0000-0000-000085050000}"/>
    <cellStyle name="20% - Accent3 6 8" xfId="7733" xr:uid="{00000000-0005-0000-0000-000086050000}"/>
    <cellStyle name="20% - Accent3 6 9" xfId="7734" xr:uid="{00000000-0005-0000-0000-000087050000}"/>
    <cellStyle name="20% - Accent3 7" xfId="2781" xr:uid="{00000000-0005-0000-0000-000088050000}"/>
    <cellStyle name="20% - Accent3 7 10" xfId="7735" xr:uid="{00000000-0005-0000-0000-000089050000}"/>
    <cellStyle name="20% - Accent3 7 11" xfId="7736" xr:uid="{00000000-0005-0000-0000-00008A050000}"/>
    <cellStyle name="20% - Accent3 7 2" xfId="4275" xr:uid="{00000000-0005-0000-0000-00008B050000}"/>
    <cellStyle name="20% - Accent3 7 3" xfId="7737" xr:uid="{00000000-0005-0000-0000-00008C050000}"/>
    <cellStyle name="20% - Accent3 7 4" xfId="7738" xr:uid="{00000000-0005-0000-0000-00008D050000}"/>
    <cellStyle name="20% - Accent3 7 5" xfId="7739" xr:uid="{00000000-0005-0000-0000-00008E050000}"/>
    <cellStyle name="20% - Accent3 7 6" xfId="7740" xr:uid="{00000000-0005-0000-0000-00008F050000}"/>
    <cellStyle name="20% - Accent3 7 7" xfId="7741" xr:uid="{00000000-0005-0000-0000-000090050000}"/>
    <cellStyle name="20% - Accent3 7 8" xfId="7742" xr:uid="{00000000-0005-0000-0000-000091050000}"/>
    <cellStyle name="20% - Accent3 7 9" xfId="7743" xr:uid="{00000000-0005-0000-0000-000092050000}"/>
    <cellStyle name="20% - Accent3 8" xfId="2780" xr:uid="{00000000-0005-0000-0000-000093050000}"/>
    <cellStyle name="20% - Accent3 8 10" xfId="7744" xr:uid="{00000000-0005-0000-0000-000094050000}"/>
    <cellStyle name="20% - Accent3 8 11" xfId="7745" xr:uid="{00000000-0005-0000-0000-000095050000}"/>
    <cellStyle name="20% - Accent3 8 2" xfId="4276" xr:uid="{00000000-0005-0000-0000-000096050000}"/>
    <cellStyle name="20% - Accent3 8 3" xfId="7746" xr:uid="{00000000-0005-0000-0000-000097050000}"/>
    <cellStyle name="20% - Accent3 8 4" xfId="7747" xr:uid="{00000000-0005-0000-0000-000098050000}"/>
    <cellStyle name="20% - Accent3 8 5" xfId="7748" xr:uid="{00000000-0005-0000-0000-000099050000}"/>
    <cellStyle name="20% - Accent3 8 6" xfId="7749" xr:uid="{00000000-0005-0000-0000-00009A050000}"/>
    <cellStyle name="20% - Accent3 8 7" xfId="7750" xr:uid="{00000000-0005-0000-0000-00009B050000}"/>
    <cellStyle name="20% - Accent3 8 8" xfId="7751" xr:uid="{00000000-0005-0000-0000-00009C050000}"/>
    <cellStyle name="20% - Accent3 8 9" xfId="7752" xr:uid="{00000000-0005-0000-0000-00009D050000}"/>
    <cellStyle name="20% - Accent3 9" xfId="2779" xr:uid="{00000000-0005-0000-0000-00009E050000}"/>
    <cellStyle name="20% - Accent3 9 10" xfId="7753" xr:uid="{00000000-0005-0000-0000-00009F050000}"/>
    <cellStyle name="20% - Accent3 9 11" xfId="7754" xr:uid="{00000000-0005-0000-0000-0000A0050000}"/>
    <cellStyle name="20% - Accent3 9 2" xfId="4277" xr:uid="{00000000-0005-0000-0000-0000A1050000}"/>
    <cellStyle name="20% - Accent3 9 3" xfId="7755" xr:uid="{00000000-0005-0000-0000-0000A2050000}"/>
    <cellStyle name="20% - Accent3 9 4" xfId="7756" xr:uid="{00000000-0005-0000-0000-0000A3050000}"/>
    <cellStyle name="20% - Accent3 9 5" xfId="7757" xr:uid="{00000000-0005-0000-0000-0000A4050000}"/>
    <cellStyle name="20% - Accent3 9 6" xfId="7758" xr:uid="{00000000-0005-0000-0000-0000A5050000}"/>
    <cellStyle name="20% - Accent3 9 7" xfId="7759" xr:uid="{00000000-0005-0000-0000-0000A6050000}"/>
    <cellStyle name="20% - Accent3 9 8" xfId="7760" xr:uid="{00000000-0005-0000-0000-0000A7050000}"/>
    <cellStyle name="20% - Accent3 9 9" xfId="7761" xr:uid="{00000000-0005-0000-0000-0000A8050000}"/>
    <cellStyle name="20% - Accent4 10" xfId="2778" xr:uid="{00000000-0005-0000-0000-0000A9050000}"/>
    <cellStyle name="20% - Accent4 10 10" xfId="7762" xr:uid="{00000000-0005-0000-0000-0000AA050000}"/>
    <cellStyle name="20% - Accent4 10 11" xfId="7763" xr:uid="{00000000-0005-0000-0000-0000AB050000}"/>
    <cellStyle name="20% - Accent4 10 2" xfId="4278" xr:uid="{00000000-0005-0000-0000-0000AC050000}"/>
    <cellStyle name="20% - Accent4 10 3" xfId="7764" xr:uid="{00000000-0005-0000-0000-0000AD050000}"/>
    <cellStyle name="20% - Accent4 10 4" xfId="7765" xr:uid="{00000000-0005-0000-0000-0000AE050000}"/>
    <cellStyle name="20% - Accent4 10 5" xfId="7766" xr:uid="{00000000-0005-0000-0000-0000AF050000}"/>
    <cellStyle name="20% - Accent4 10 6" xfId="7767" xr:uid="{00000000-0005-0000-0000-0000B0050000}"/>
    <cellStyle name="20% - Accent4 10 7" xfId="7768" xr:uid="{00000000-0005-0000-0000-0000B1050000}"/>
    <cellStyle name="20% - Accent4 10 8" xfId="7769" xr:uid="{00000000-0005-0000-0000-0000B2050000}"/>
    <cellStyle name="20% - Accent4 10 9" xfId="7770" xr:uid="{00000000-0005-0000-0000-0000B3050000}"/>
    <cellStyle name="20% - Accent4 11" xfId="2777" xr:uid="{00000000-0005-0000-0000-0000B4050000}"/>
    <cellStyle name="20% - Accent4 11 10" xfId="7771" xr:uid="{00000000-0005-0000-0000-0000B5050000}"/>
    <cellStyle name="20% - Accent4 11 11" xfId="7772" xr:uid="{00000000-0005-0000-0000-0000B6050000}"/>
    <cellStyle name="20% - Accent4 11 2" xfId="4279" xr:uid="{00000000-0005-0000-0000-0000B7050000}"/>
    <cellStyle name="20% - Accent4 11 3" xfId="7773" xr:uid="{00000000-0005-0000-0000-0000B8050000}"/>
    <cellStyle name="20% - Accent4 11 4" xfId="7774" xr:uid="{00000000-0005-0000-0000-0000B9050000}"/>
    <cellStyle name="20% - Accent4 11 5" xfId="7775" xr:uid="{00000000-0005-0000-0000-0000BA050000}"/>
    <cellStyle name="20% - Accent4 11 6" xfId="7776" xr:uid="{00000000-0005-0000-0000-0000BB050000}"/>
    <cellStyle name="20% - Accent4 11 7" xfId="7777" xr:uid="{00000000-0005-0000-0000-0000BC050000}"/>
    <cellStyle name="20% - Accent4 11 8" xfId="7778" xr:uid="{00000000-0005-0000-0000-0000BD050000}"/>
    <cellStyle name="20% - Accent4 11 9" xfId="7779" xr:uid="{00000000-0005-0000-0000-0000BE050000}"/>
    <cellStyle name="20% - Accent4 12" xfId="2776" xr:uid="{00000000-0005-0000-0000-0000BF050000}"/>
    <cellStyle name="20% - Accent4 12 10" xfId="7780" xr:uid="{00000000-0005-0000-0000-0000C0050000}"/>
    <cellStyle name="20% - Accent4 12 11" xfId="7781" xr:uid="{00000000-0005-0000-0000-0000C1050000}"/>
    <cellStyle name="20% - Accent4 12 2" xfId="4280" xr:uid="{00000000-0005-0000-0000-0000C2050000}"/>
    <cellStyle name="20% - Accent4 12 3" xfId="7782" xr:uid="{00000000-0005-0000-0000-0000C3050000}"/>
    <cellStyle name="20% - Accent4 12 4" xfId="7783" xr:uid="{00000000-0005-0000-0000-0000C4050000}"/>
    <cellStyle name="20% - Accent4 12 5" xfId="7784" xr:uid="{00000000-0005-0000-0000-0000C5050000}"/>
    <cellStyle name="20% - Accent4 12 6" xfId="7785" xr:uid="{00000000-0005-0000-0000-0000C6050000}"/>
    <cellStyle name="20% - Accent4 12 7" xfId="7786" xr:uid="{00000000-0005-0000-0000-0000C7050000}"/>
    <cellStyle name="20% - Accent4 12 8" xfId="7787" xr:uid="{00000000-0005-0000-0000-0000C8050000}"/>
    <cellStyle name="20% - Accent4 12 9" xfId="7788" xr:uid="{00000000-0005-0000-0000-0000C9050000}"/>
    <cellStyle name="20% - Accent4 13" xfId="2775" xr:uid="{00000000-0005-0000-0000-0000CA050000}"/>
    <cellStyle name="20% - Accent4 13 10" xfId="7789" xr:uid="{00000000-0005-0000-0000-0000CB050000}"/>
    <cellStyle name="20% - Accent4 13 11" xfId="7790" xr:uid="{00000000-0005-0000-0000-0000CC050000}"/>
    <cellStyle name="20% - Accent4 13 2" xfId="4281" xr:uid="{00000000-0005-0000-0000-0000CD050000}"/>
    <cellStyle name="20% - Accent4 13 3" xfId="7791" xr:uid="{00000000-0005-0000-0000-0000CE050000}"/>
    <cellStyle name="20% - Accent4 13 4" xfId="7792" xr:uid="{00000000-0005-0000-0000-0000CF050000}"/>
    <cellStyle name="20% - Accent4 13 5" xfId="7793" xr:uid="{00000000-0005-0000-0000-0000D0050000}"/>
    <cellStyle name="20% - Accent4 13 6" xfId="7794" xr:uid="{00000000-0005-0000-0000-0000D1050000}"/>
    <cellStyle name="20% - Accent4 13 7" xfId="7795" xr:uid="{00000000-0005-0000-0000-0000D2050000}"/>
    <cellStyle name="20% - Accent4 13 8" xfId="7796" xr:uid="{00000000-0005-0000-0000-0000D3050000}"/>
    <cellStyle name="20% - Accent4 13 9" xfId="7797" xr:uid="{00000000-0005-0000-0000-0000D4050000}"/>
    <cellStyle name="20% - Accent4 14" xfId="2774" xr:uid="{00000000-0005-0000-0000-0000D5050000}"/>
    <cellStyle name="20% - Accent4 14 10" xfId="7798" xr:uid="{00000000-0005-0000-0000-0000D6050000}"/>
    <cellStyle name="20% - Accent4 14 11" xfId="7799" xr:uid="{00000000-0005-0000-0000-0000D7050000}"/>
    <cellStyle name="20% - Accent4 14 2" xfId="4282" xr:uid="{00000000-0005-0000-0000-0000D8050000}"/>
    <cellStyle name="20% - Accent4 14 3" xfId="7800" xr:uid="{00000000-0005-0000-0000-0000D9050000}"/>
    <cellStyle name="20% - Accent4 14 4" xfId="7801" xr:uid="{00000000-0005-0000-0000-0000DA050000}"/>
    <cellStyle name="20% - Accent4 14 5" xfId="7802" xr:uid="{00000000-0005-0000-0000-0000DB050000}"/>
    <cellStyle name="20% - Accent4 14 6" xfId="7803" xr:uid="{00000000-0005-0000-0000-0000DC050000}"/>
    <cellStyle name="20% - Accent4 14 7" xfId="7804" xr:uid="{00000000-0005-0000-0000-0000DD050000}"/>
    <cellStyle name="20% - Accent4 14 8" xfId="7805" xr:uid="{00000000-0005-0000-0000-0000DE050000}"/>
    <cellStyle name="20% - Accent4 14 9" xfId="7806" xr:uid="{00000000-0005-0000-0000-0000DF050000}"/>
    <cellStyle name="20% - Accent4 15" xfId="2773" xr:uid="{00000000-0005-0000-0000-0000E0050000}"/>
    <cellStyle name="20% - Accent4 15 10" xfId="7807" xr:uid="{00000000-0005-0000-0000-0000E1050000}"/>
    <cellStyle name="20% - Accent4 15 11" xfId="7808" xr:uid="{00000000-0005-0000-0000-0000E2050000}"/>
    <cellStyle name="20% - Accent4 15 2" xfId="4283" xr:uid="{00000000-0005-0000-0000-0000E3050000}"/>
    <cellStyle name="20% - Accent4 15 3" xfId="7809" xr:uid="{00000000-0005-0000-0000-0000E4050000}"/>
    <cellStyle name="20% - Accent4 15 4" xfId="7810" xr:uid="{00000000-0005-0000-0000-0000E5050000}"/>
    <cellStyle name="20% - Accent4 15 5" xfId="7811" xr:uid="{00000000-0005-0000-0000-0000E6050000}"/>
    <cellStyle name="20% - Accent4 15 6" xfId="7812" xr:uid="{00000000-0005-0000-0000-0000E7050000}"/>
    <cellStyle name="20% - Accent4 15 7" xfId="7813" xr:uid="{00000000-0005-0000-0000-0000E8050000}"/>
    <cellStyle name="20% - Accent4 15 8" xfId="7814" xr:uid="{00000000-0005-0000-0000-0000E9050000}"/>
    <cellStyle name="20% - Accent4 15 9" xfId="7815" xr:uid="{00000000-0005-0000-0000-0000EA050000}"/>
    <cellStyle name="20% - Accent4 16" xfId="7816" xr:uid="{00000000-0005-0000-0000-0000EB050000}"/>
    <cellStyle name="20% - Accent4 16 10" xfId="7817" xr:uid="{00000000-0005-0000-0000-0000EC050000}"/>
    <cellStyle name="20% - Accent4 16 11" xfId="7818" xr:uid="{00000000-0005-0000-0000-0000ED050000}"/>
    <cellStyle name="20% - Accent4 16 2" xfId="7819" xr:uid="{00000000-0005-0000-0000-0000EE050000}"/>
    <cellStyle name="20% - Accent4 16 3" xfId="7820" xr:uid="{00000000-0005-0000-0000-0000EF050000}"/>
    <cellStyle name="20% - Accent4 16 4" xfId="7821" xr:uid="{00000000-0005-0000-0000-0000F0050000}"/>
    <cellStyle name="20% - Accent4 16 5" xfId="7822" xr:uid="{00000000-0005-0000-0000-0000F1050000}"/>
    <cellStyle name="20% - Accent4 16 6" xfId="7823" xr:uid="{00000000-0005-0000-0000-0000F2050000}"/>
    <cellStyle name="20% - Accent4 16 7" xfId="7824" xr:uid="{00000000-0005-0000-0000-0000F3050000}"/>
    <cellStyle name="20% - Accent4 16 8" xfId="7825" xr:uid="{00000000-0005-0000-0000-0000F4050000}"/>
    <cellStyle name="20% - Accent4 16 9" xfId="7826" xr:uid="{00000000-0005-0000-0000-0000F5050000}"/>
    <cellStyle name="20% - Accent4 17" xfId="7827" xr:uid="{00000000-0005-0000-0000-0000F6050000}"/>
    <cellStyle name="20% - Accent4 17 10" xfId="7828" xr:uid="{00000000-0005-0000-0000-0000F7050000}"/>
    <cellStyle name="20% - Accent4 17 11" xfId="7829" xr:uid="{00000000-0005-0000-0000-0000F8050000}"/>
    <cellStyle name="20% - Accent4 17 2" xfId="7830" xr:uid="{00000000-0005-0000-0000-0000F9050000}"/>
    <cellStyle name="20% - Accent4 17 3" xfId="7831" xr:uid="{00000000-0005-0000-0000-0000FA050000}"/>
    <cellStyle name="20% - Accent4 17 4" xfId="7832" xr:uid="{00000000-0005-0000-0000-0000FB050000}"/>
    <cellStyle name="20% - Accent4 17 5" xfId="7833" xr:uid="{00000000-0005-0000-0000-0000FC050000}"/>
    <cellStyle name="20% - Accent4 17 6" xfId="7834" xr:uid="{00000000-0005-0000-0000-0000FD050000}"/>
    <cellStyle name="20% - Accent4 17 7" xfId="7835" xr:uid="{00000000-0005-0000-0000-0000FE050000}"/>
    <cellStyle name="20% - Accent4 17 8" xfId="7836" xr:uid="{00000000-0005-0000-0000-0000FF050000}"/>
    <cellStyle name="20% - Accent4 17 9" xfId="7837" xr:uid="{00000000-0005-0000-0000-000000060000}"/>
    <cellStyle name="20% - Accent4 18" xfId="7838" xr:uid="{00000000-0005-0000-0000-000001060000}"/>
    <cellStyle name="20% - Accent4 18 10" xfId="7839" xr:uid="{00000000-0005-0000-0000-000002060000}"/>
    <cellStyle name="20% - Accent4 18 11" xfId="7840" xr:uid="{00000000-0005-0000-0000-000003060000}"/>
    <cellStyle name="20% - Accent4 18 2" xfId="7841" xr:uid="{00000000-0005-0000-0000-000004060000}"/>
    <cellStyle name="20% - Accent4 18 3" xfId="7842" xr:uid="{00000000-0005-0000-0000-000005060000}"/>
    <cellStyle name="20% - Accent4 18 4" xfId="7843" xr:uid="{00000000-0005-0000-0000-000006060000}"/>
    <cellStyle name="20% - Accent4 18 5" xfId="7844" xr:uid="{00000000-0005-0000-0000-000007060000}"/>
    <cellStyle name="20% - Accent4 18 6" xfId="7845" xr:uid="{00000000-0005-0000-0000-000008060000}"/>
    <cellStyle name="20% - Accent4 18 7" xfId="7846" xr:uid="{00000000-0005-0000-0000-000009060000}"/>
    <cellStyle name="20% - Accent4 18 8" xfId="7847" xr:uid="{00000000-0005-0000-0000-00000A060000}"/>
    <cellStyle name="20% - Accent4 18 9" xfId="7848" xr:uid="{00000000-0005-0000-0000-00000B060000}"/>
    <cellStyle name="20% - Accent4 19" xfId="7849" xr:uid="{00000000-0005-0000-0000-00000C060000}"/>
    <cellStyle name="20% - Accent4 19 10" xfId="7850" xr:uid="{00000000-0005-0000-0000-00000D060000}"/>
    <cellStyle name="20% - Accent4 19 11" xfId="7851" xr:uid="{00000000-0005-0000-0000-00000E060000}"/>
    <cellStyle name="20% - Accent4 19 2" xfId="7852" xr:uid="{00000000-0005-0000-0000-00000F060000}"/>
    <cellStyle name="20% - Accent4 19 3" xfId="7853" xr:uid="{00000000-0005-0000-0000-000010060000}"/>
    <cellStyle name="20% - Accent4 19 4" xfId="7854" xr:uid="{00000000-0005-0000-0000-000011060000}"/>
    <cellStyle name="20% - Accent4 19 5" xfId="7855" xr:uid="{00000000-0005-0000-0000-000012060000}"/>
    <cellStyle name="20% - Accent4 19 6" xfId="7856" xr:uid="{00000000-0005-0000-0000-000013060000}"/>
    <cellStyle name="20% - Accent4 19 7" xfId="7857" xr:uid="{00000000-0005-0000-0000-000014060000}"/>
    <cellStyle name="20% - Accent4 19 8" xfId="7858" xr:uid="{00000000-0005-0000-0000-000015060000}"/>
    <cellStyle name="20% - Accent4 19 9" xfId="7859" xr:uid="{00000000-0005-0000-0000-000016060000}"/>
    <cellStyle name="20% - Accent4 2" xfId="29" xr:uid="{00000000-0005-0000-0000-000017060000}"/>
    <cellStyle name="20% - Accent4 2 10" xfId="2771" xr:uid="{00000000-0005-0000-0000-000018060000}"/>
    <cellStyle name="20% - Accent4 2 10 2" xfId="4284" xr:uid="{00000000-0005-0000-0000-000019060000}"/>
    <cellStyle name="20% - Accent4 2 11" xfId="2770" xr:uid="{00000000-0005-0000-0000-00001A060000}"/>
    <cellStyle name="20% - Accent4 2 11 2" xfId="4285" xr:uid="{00000000-0005-0000-0000-00001B060000}"/>
    <cellStyle name="20% - Accent4 2 12" xfId="2772" xr:uid="{00000000-0005-0000-0000-00001C060000}"/>
    <cellStyle name="20% - Accent4 2 2" xfId="456" xr:uid="{00000000-0005-0000-0000-00001D060000}"/>
    <cellStyle name="20% - Accent4 2 2 2" xfId="2769" xr:uid="{00000000-0005-0000-0000-00001E060000}"/>
    <cellStyle name="20% - Accent4 2 3" xfId="2768" xr:uid="{00000000-0005-0000-0000-00001F060000}"/>
    <cellStyle name="20% - Accent4 2 3 2" xfId="4286" xr:uid="{00000000-0005-0000-0000-000020060000}"/>
    <cellStyle name="20% - Accent4 2 4" xfId="2767" xr:uid="{00000000-0005-0000-0000-000021060000}"/>
    <cellStyle name="20% - Accent4 2 4 2" xfId="4287" xr:uid="{00000000-0005-0000-0000-000022060000}"/>
    <cellStyle name="20% - Accent4 2 5" xfId="2766" xr:uid="{00000000-0005-0000-0000-000023060000}"/>
    <cellStyle name="20% - Accent4 2 5 2" xfId="4288" xr:uid="{00000000-0005-0000-0000-000024060000}"/>
    <cellStyle name="20% - Accent4 2 6" xfId="2765" xr:uid="{00000000-0005-0000-0000-000025060000}"/>
    <cellStyle name="20% - Accent4 2 6 2" xfId="4289" xr:uid="{00000000-0005-0000-0000-000026060000}"/>
    <cellStyle name="20% - Accent4 2 7" xfId="2764" xr:uid="{00000000-0005-0000-0000-000027060000}"/>
    <cellStyle name="20% - Accent4 2 7 2" xfId="4290" xr:uid="{00000000-0005-0000-0000-000028060000}"/>
    <cellStyle name="20% - Accent4 2 8" xfId="2763" xr:uid="{00000000-0005-0000-0000-000029060000}"/>
    <cellStyle name="20% - Accent4 2 8 2" xfId="4291" xr:uid="{00000000-0005-0000-0000-00002A060000}"/>
    <cellStyle name="20% - Accent4 2 9" xfId="2762" xr:uid="{00000000-0005-0000-0000-00002B060000}"/>
    <cellStyle name="20% - Accent4 2 9 2" xfId="4292" xr:uid="{00000000-0005-0000-0000-00002C060000}"/>
    <cellStyle name="20% - Accent4 20" xfId="7860" xr:uid="{00000000-0005-0000-0000-00002D060000}"/>
    <cellStyle name="20% - Accent4 20 10" xfId="7861" xr:uid="{00000000-0005-0000-0000-00002E060000}"/>
    <cellStyle name="20% - Accent4 20 11" xfId="7862" xr:uid="{00000000-0005-0000-0000-00002F060000}"/>
    <cellStyle name="20% - Accent4 20 2" xfId="7863" xr:uid="{00000000-0005-0000-0000-000030060000}"/>
    <cellStyle name="20% - Accent4 20 3" xfId="7864" xr:uid="{00000000-0005-0000-0000-000031060000}"/>
    <cellStyle name="20% - Accent4 20 4" xfId="7865" xr:uid="{00000000-0005-0000-0000-000032060000}"/>
    <cellStyle name="20% - Accent4 20 5" xfId="7866" xr:uid="{00000000-0005-0000-0000-000033060000}"/>
    <cellStyle name="20% - Accent4 20 6" xfId="7867" xr:uid="{00000000-0005-0000-0000-000034060000}"/>
    <cellStyle name="20% - Accent4 20 7" xfId="7868" xr:uid="{00000000-0005-0000-0000-000035060000}"/>
    <cellStyle name="20% - Accent4 20 8" xfId="7869" xr:uid="{00000000-0005-0000-0000-000036060000}"/>
    <cellStyle name="20% - Accent4 20 9" xfId="7870" xr:uid="{00000000-0005-0000-0000-000037060000}"/>
    <cellStyle name="20% - Accent4 21" xfId="7871" xr:uid="{00000000-0005-0000-0000-000038060000}"/>
    <cellStyle name="20% - Accent4 21 10" xfId="7872" xr:uid="{00000000-0005-0000-0000-000039060000}"/>
    <cellStyle name="20% - Accent4 21 11" xfId="7873" xr:uid="{00000000-0005-0000-0000-00003A060000}"/>
    <cellStyle name="20% - Accent4 21 2" xfId="7874" xr:uid="{00000000-0005-0000-0000-00003B060000}"/>
    <cellStyle name="20% - Accent4 21 3" xfId="7875" xr:uid="{00000000-0005-0000-0000-00003C060000}"/>
    <cellStyle name="20% - Accent4 21 4" xfId="7876" xr:uid="{00000000-0005-0000-0000-00003D060000}"/>
    <cellStyle name="20% - Accent4 21 5" xfId="7877" xr:uid="{00000000-0005-0000-0000-00003E060000}"/>
    <cellStyle name="20% - Accent4 21 6" xfId="7878" xr:uid="{00000000-0005-0000-0000-00003F060000}"/>
    <cellStyle name="20% - Accent4 21 7" xfId="7879" xr:uid="{00000000-0005-0000-0000-000040060000}"/>
    <cellStyle name="20% - Accent4 21 8" xfId="7880" xr:uid="{00000000-0005-0000-0000-000041060000}"/>
    <cellStyle name="20% - Accent4 21 9" xfId="7881" xr:uid="{00000000-0005-0000-0000-000042060000}"/>
    <cellStyle name="20% - Accent4 22" xfId="7882" xr:uid="{00000000-0005-0000-0000-000043060000}"/>
    <cellStyle name="20% - Accent4 22 10" xfId="7883" xr:uid="{00000000-0005-0000-0000-000044060000}"/>
    <cellStyle name="20% - Accent4 22 11" xfId="7884" xr:uid="{00000000-0005-0000-0000-000045060000}"/>
    <cellStyle name="20% - Accent4 22 2" xfId="7885" xr:uid="{00000000-0005-0000-0000-000046060000}"/>
    <cellStyle name="20% - Accent4 22 3" xfId="7886" xr:uid="{00000000-0005-0000-0000-000047060000}"/>
    <cellStyle name="20% - Accent4 22 4" xfId="7887" xr:uid="{00000000-0005-0000-0000-000048060000}"/>
    <cellStyle name="20% - Accent4 22 5" xfId="7888" xr:uid="{00000000-0005-0000-0000-000049060000}"/>
    <cellStyle name="20% - Accent4 22 6" xfId="7889" xr:uid="{00000000-0005-0000-0000-00004A060000}"/>
    <cellStyle name="20% - Accent4 22 7" xfId="7890" xr:uid="{00000000-0005-0000-0000-00004B060000}"/>
    <cellStyle name="20% - Accent4 22 8" xfId="7891" xr:uid="{00000000-0005-0000-0000-00004C060000}"/>
    <cellStyle name="20% - Accent4 22 9" xfId="7892" xr:uid="{00000000-0005-0000-0000-00004D060000}"/>
    <cellStyle name="20% - Accent4 23" xfId="7893" xr:uid="{00000000-0005-0000-0000-00004E060000}"/>
    <cellStyle name="20% - Accent4 23 10" xfId="7894" xr:uid="{00000000-0005-0000-0000-00004F060000}"/>
    <cellStyle name="20% - Accent4 23 11" xfId="7895" xr:uid="{00000000-0005-0000-0000-000050060000}"/>
    <cellStyle name="20% - Accent4 23 2" xfId="7896" xr:uid="{00000000-0005-0000-0000-000051060000}"/>
    <cellStyle name="20% - Accent4 23 3" xfId="7897" xr:uid="{00000000-0005-0000-0000-000052060000}"/>
    <cellStyle name="20% - Accent4 23 4" xfId="7898" xr:uid="{00000000-0005-0000-0000-000053060000}"/>
    <cellStyle name="20% - Accent4 23 5" xfId="7899" xr:uid="{00000000-0005-0000-0000-000054060000}"/>
    <cellStyle name="20% - Accent4 23 6" xfId="7900" xr:uid="{00000000-0005-0000-0000-000055060000}"/>
    <cellStyle name="20% - Accent4 23 7" xfId="7901" xr:uid="{00000000-0005-0000-0000-000056060000}"/>
    <cellStyle name="20% - Accent4 23 8" xfId="7902" xr:uid="{00000000-0005-0000-0000-000057060000}"/>
    <cellStyle name="20% - Accent4 23 9" xfId="7903" xr:uid="{00000000-0005-0000-0000-000058060000}"/>
    <cellStyle name="20% - Accent4 24" xfId="7904" xr:uid="{00000000-0005-0000-0000-000059060000}"/>
    <cellStyle name="20% - Accent4 24 10" xfId="7905" xr:uid="{00000000-0005-0000-0000-00005A060000}"/>
    <cellStyle name="20% - Accent4 24 11" xfId="7906" xr:uid="{00000000-0005-0000-0000-00005B060000}"/>
    <cellStyle name="20% - Accent4 24 2" xfId="7907" xr:uid="{00000000-0005-0000-0000-00005C060000}"/>
    <cellStyle name="20% - Accent4 24 3" xfId="7908" xr:uid="{00000000-0005-0000-0000-00005D060000}"/>
    <cellStyle name="20% - Accent4 24 4" xfId="7909" xr:uid="{00000000-0005-0000-0000-00005E060000}"/>
    <cellStyle name="20% - Accent4 24 5" xfId="7910" xr:uid="{00000000-0005-0000-0000-00005F060000}"/>
    <cellStyle name="20% - Accent4 24 6" xfId="7911" xr:uid="{00000000-0005-0000-0000-000060060000}"/>
    <cellStyle name="20% - Accent4 24 7" xfId="7912" xr:uid="{00000000-0005-0000-0000-000061060000}"/>
    <cellStyle name="20% - Accent4 24 8" xfId="7913" xr:uid="{00000000-0005-0000-0000-000062060000}"/>
    <cellStyle name="20% - Accent4 24 9" xfId="7914" xr:uid="{00000000-0005-0000-0000-000063060000}"/>
    <cellStyle name="20% - Accent4 25" xfId="7915" xr:uid="{00000000-0005-0000-0000-000064060000}"/>
    <cellStyle name="20% - Accent4 25 10" xfId="7916" xr:uid="{00000000-0005-0000-0000-000065060000}"/>
    <cellStyle name="20% - Accent4 25 11" xfId="7917" xr:uid="{00000000-0005-0000-0000-000066060000}"/>
    <cellStyle name="20% - Accent4 25 2" xfId="7918" xr:uid="{00000000-0005-0000-0000-000067060000}"/>
    <cellStyle name="20% - Accent4 25 3" xfId="7919" xr:uid="{00000000-0005-0000-0000-000068060000}"/>
    <cellStyle name="20% - Accent4 25 4" xfId="7920" xr:uid="{00000000-0005-0000-0000-000069060000}"/>
    <cellStyle name="20% - Accent4 25 5" xfId="7921" xr:uid="{00000000-0005-0000-0000-00006A060000}"/>
    <cellStyle name="20% - Accent4 25 6" xfId="7922" xr:uid="{00000000-0005-0000-0000-00006B060000}"/>
    <cellStyle name="20% - Accent4 25 7" xfId="7923" xr:uid="{00000000-0005-0000-0000-00006C060000}"/>
    <cellStyle name="20% - Accent4 25 8" xfId="7924" xr:uid="{00000000-0005-0000-0000-00006D060000}"/>
    <cellStyle name="20% - Accent4 25 9" xfId="7925" xr:uid="{00000000-0005-0000-0000-00006E060000}"/>
    <cellStyle name="20% - Accent4 26" xfId="7926" xr:uid="{00000000-0005-0000-0000-00006F060000}"/>
    <cellStyle name="20% - Accent4 26 10" xfId="7927" xr:uid="{00000000-0005-0000-0000-000070060000}"/>
    <cellStyle name="20% - Accent4 26 11" xfId="7928" xr:uid="{00000000-0005-0000-0000-000071060000}"/>
    <cellStyle name="20% - Accent4 26 2" xfId="7929" xr:uid="{00000000-0005-0000-0000-000072060000}"/>
    <cellStyle name="20% - Accent4 26 3" xfId="7930" xr:uid="{00000000-0005-0000-0000-000073060000}"/>
    <cellStyle name="20% - Accent4 26 4" xfId="7931" xr:uid="{00000000-0005-0000-0000-000074060000}"/>
    <cellStyle name="20% - Accent4 26 5" xfId="7932" xr:uid="{00000000-0005-0000-0000-000075060000}"/>
    <cellStyle name="20% - Accent4 26 6" xfId="7933" xr:uid="{00000000-0005-0000-0000-000076060000}"/>
    <cellStyle name="20% - Accent4 26 7" xfId="7934" xr:uid="{00000000-0005-0000-0000-000077060000}"/>
    <cellStyle name="20% - Accent4 26 8" xfId="7935" xr:uid="{00000000-0005-0000-0000-000078060000}"/>
    <cellStyle name="20% - Accent4 26 9" xfId="7936" xr:uid="{00000000-0005-0000-0000-000079060000}"/>
    <cellStyle name="20% - Accent4 27" xfId="7937" xr:uid="{00000000-0005-0000-0000-00007A060000}"/>
    <cellStyle name="20% - Accent4 27 10" xfId="7938" xr:uid="{00000000-0005-0000-0000-00007B060000}"/>
    <cellStyle name="20% - Accent4 27 11" xfId="7939" xr:uid="{00000000-0005-0000-0000-00007C060000}"/>
    <cellStyle name="20% - Accent4 27 2" xfId="7940" xr:uid="{00000000-0005-0000-0000-00007D060000}"/>
    <cellStyle name="20% - Accent4 27 3" xfId="7941" xr:uid="{00000000-0005-0000-0000-00007E060000}"/>
    <cellStyle name="20% - Accent4 27 4" xfId="7942" xr:uid="{00000000-0005-0000-0000-00007F060000}"/>
    <cellStyle name="20% - Accent4 27 5" xfId="7943" xr:uid="{00000000-0005-0000-0000-000080060000}"/>
    <cellStyle name="20% - Accent4 27 6" xfId="7944" xr:uid="{00000000-0005-0000-0000-000081060000}"/>
    <cellStyle name="20% - Accent4 27 7" xfId="7945" xr:uid="{00000000-0005-0000-0000-000082060000}"/>
    <cellStyle name="20% - Accent4 27 8" xfId="7946" xr:uid="{00000000-0005-0000-0000-000083060000}"/>
    <cellStyle name="20% - Accent4 27 9" xfId="7947" xr:uid="{00000000-0005-0000-0000-000084060000}"/>
    <cellStyle name="20% - Accent4 28" xfId="7948" xr:uid="{00000000-0005-0000-0000-000085060000}"/>
    <cellStyle name="20% - Accent4 28 10" xfId="7949" xr:uid="{00000000-0005-0000-0000-000086060000}"/>
    <cellStyle name="20% - Accent4 28 11" xfId="7950" xr:uid="{00000000-0005-0000-0000-000087060000}"/>
    <cellStyle name="20% - Accent4 28 2" xfId="7951" xr:uid="{00000000-0005-0000-0000-000088060000}"/>
    <cellStyle name="20% - Accent4 28 3" xfId="7952" xr:uid="{00000000-0005-0000-0000-000089060000}"/>
    <cellStyle name="20% - Accent4 28 4" xfId="7953" xr:uid="{00000000-0005-0000-0000-00008A060000}"/>
    <cellStyle name="20% - Accent4 28 5" xfId="7954" xr:uid="{00000000-0005-0000-0000-00008B060000}"/>
    <cellStyle name="20% - Accent4 28 6" xfId="7955" xr:uid="{00000000-0005-0000-0000-00008C060000}"/>
    <cellStyle name="20% - Accent4 28 7" xfId="7956" xr:uid="{00000000-0005-0000-0000-00008D060000}"/>
    <cellStyle name="20% - Accent4 28 8" xfId="7957" xr:uid="{00000000-0005-0000-0000-00008E060000}"/>
    <cellStyle name="20% - Accent4 28 9" xfId="7958" xr:uid="{00000000-0005-0000-0000-00008F060000}"/>
    <cellStyle name="20% - Accent4 29" xfId="7959" xr:uid="{00000000-0005-0000-0000-000090060000}"/>
    <cellStyle name="20% - Accent4 29 10" xfId="7960" xr:uid="{00000000-0005-0000-0000-000091060000}"/>
    <cellStyle name="20% - Accent4 29 11" xfId="7961" xr:uid="{00000000-0005-0000-0000-000092060000}"/>
    <cellStyle name="20% - Accent4 29 2" xfId="7962" xr:uid="{00000000-0005-0000-0000-000093060000}"/>
    <cellStyle name="20% - Accent4 29 3" xfId="7963" xr:uid="{00000000-0005-0000-0000-000094060000}"/>
    <cellStyle name="20% - Accent4 29 4" xfId="7964" xr:uid="{00000000-0005-0000-0000-000095060000}"/>
    <cellStyle name="20% - Accent4 29 5" xfId="7965" xr:uid="{00000000-0005-0000-0000-000096060000}"/>
    <cellStyle name="20% - Accent4 29 6" xfId="7966" xr:uid="{00000000-0005-0000-0000-000097060000}"/>
    <cellStyle name="20% - Accent4 29 7" xfId="7967" xr:uid="{00000000-0005-0000-0000-000098060000}"/>
    <cellStyle name="20% - Accent4 29 8" xfId="7968" xr:uid="{00000000-0005-0000-0000-000099060000}"/>
    <cellStyle name="20% - Accent4 29 9" xfId="7969" xr:uid="{00000000-0005-0000-0000-00009A060000}"/>
    <cellStyle name="20% - Accent4 3" xfId="30" xr:uid="{00000000-0005-0000-0000-00009B060000}"/>
    <cellStyle name="20% - Accent4 3 10" xfId="2760" xr:uid="{00000000-0005-0000-0000-00009C060000}"/>
    <cellStyle name="20% - Accent4 3 10 2" xfId="4293" xr:uid="{00000000-0005-0000-0000-00009D060000}"/>
    <cellStyle name="20% - Accent4 3 11" xfId="2759" xr:uid="{00000000-0005-0000-0000-00009E060000}"/>
    <cellStyle name="20% - Accent4 3 11 2" xfId="4294" xr:uid="{00000000-0005-0000-0000-00009F060000}"/>
    <cellStyle name="20% - Accent4 3 12" xfId="2761" xr:uid="{00000000-0005-0000-0000-0000A0060000}"/>
    <cellStyle name="20% - Accent4 3 2" xfId="2758" xr:uid="{00000000-0005-0000-0000-0000A1060000}"/>
    <cellStyle name="20% - Accent4 3 2 2" xfId="4295" xr:uid="{00000000-0005-0000-0000-0000A2060000}"/>
    <cellStyle name="20% - Accent4 3 3" xfId="2757" xr:uid="{00000000-0005-0000-0000-0000A3060000}"/>
    <cellStyle name="20% - Accent4 3 3 2" xfId="4296" xr:uid="{00000000-0005-0000-0000-0000A4060000}"/>
    <cellStyle name="20% - Accent4 3 4" xfId="2756" xr:uid="{00000000-0005-0000-0000-0000A5060000}"/>
    <cellStyle name="20% - Accent4 3 4 2" xfId="4297" xr:uid="{00000000-0005-0000-0000-0000A6060000}"/>
    <cellStyle name="20% - Accent4 3 5" xfId="2755" xr:uid="{00000000-0005-0000-0000-0000A7060000}"/>
    <cellStyle name="20% - Accent4 3 5 2" xfId="4298" xr:uid="{00000000-0005-0000-0000-0000A8060000}"/>
    <cellStyle name="20% - Accent4 3 6" xfId="2754" xr:uid="{00000000-0005-0000-0000-0000A9060000}"/>
    <cellStyle name="20% - Accent4 3 6 2" xfId="4299" xr:uid="{00000000-0005-0000-0000-0000AA060000}"/>
    <cellStyle name="20% - Accent4 3 7" xfId="2753" xr:uid="{00000000-0005-0000-0000-0000AB060000}"/>
    <cellStyle name="20% - Accent4 3 7 2" xfId="4300" xr:uid="{00000000-0005-0000-0000-0000AC060000}"/>
    <cellStyle name="20% - Accent4 3 8" xfId="2752" xr:uid="{00000000-0005-0000-0000-0000AD060000}"/>
    <cellStyle name="20% - Accent4 3 8 2" xfId="4301" xr:uid="{00000000-0005-0000-0000-0000AE060000}"/>
    <cellStyle name="20% - Accent4 3 9" xfId="2751" xr:uid="{00000000-0005-0000-0000-0000AF060000}"/>
    <cellStyle name="20% - Accent4 3 9 2" xfId="4302" xr:uid="{00000000-0005-0000-0000-0000B0060000}"/>
    <cellStyle name="20% - Accent4 30" xfId="7970" xr:uid="{00000000-0005-0000-0000-0000B1060000}"/>
    <cellStyle name="20% - Accent4 30 10" xfId="7971" xr:uid="{00000000-0005-0000-0000-0000B2060000}"/>
    <cellStyle name="20% - Accent4 30 11" xfId="7972" xr:uid="{00000000-0005-0000-0000-0000B3060000}"/>
    <cellStyle name="20% - Accent4 30 2" xfId="7973" xr:uid="{00000000-0005-0000-0000-0000B4060000}"/>
    <cellStyle name="20% - Accent4 30 3" xfId="7974" xr:uid="{00000000-0005-0000-0000-0000B5060000}"/>
    <cellStyle name="20% - Accent4 30 4" xfId="7975" xr:uid="{00000000-0005-0000-0000-0000B6060000}"/>
    <cellStyle name="20% - Accent4 30 5" xfId="7976" xr:uid="{00000000-0005-0000-0000-0000B7060000}"/>
    <cellStyle name="20% - Accent4 30 6" xfId="7977" xr:uid="{00000000-0005-0000-0000-0000B8060000}"/>
    <cellStyle name="20% - Accent4 30 7" xfId="7978" xr:uid="{00000000-0005-0000-0000-0000B9060000}"/>
    <cellStyle name="20% - Accent4 30 8" xfId="7979" xr:uid="{00000000-0005-0000-0000-0000BA060000}"/>
    <cellStyle name="20% - Accent4 30 9" xfId="7980" xr:uid="{00000000-0005-0000-0000-0000BB060000}"/>
    <cellStyle name="20% - Accent4 31" xfId="7981" xr:uid="{00000000-0005-0000-0000-0000BC060000}"/>
    <cellStyle name="20% - Accent4 31 10" xfId="7982" xr:uid="{00000000-0005-0000-0000-0000BD060000}"/>
    <cellStyle name="20% - Accent4 31 11" xfId="7983" xr:uid="{00000000-0005-0000-0000-0000BE060000}"/>
    <cellStyle name="20% - Accent4 31 2" xfId="7984" xr:uid="{00000000-0005-0000-0000-0000BF060000}"/>
    <cellStyle name="20% - Accent4 31 3" xfId="7985" xr:uid="{00000000-0005-0000-0000-0000C0060000}"/>
    <cellStyle name="20% - Accent4 31 4" xfId="7986" xr:uid="{00000000-0005-0000-0000-0000C1060000}"/>
    <cellStyle name="20% - Accent4 31 5" xfId="7987" xr:uid="{00000000-0005-0000-0000-0000C2060000}"/>
    <cellStyle name="20% - Accent4 31 6" xfId="7988" xr:uid="{00000000-0005-0000-0000-0000C3060000}"/>
    <cellStyle name="20% - Accent4 31 7" xfId="7989" xr:uid="{00000000-0005-0000-0000-0000C4060000}"/>
    <cellStyle name="20% - Accent4 31 8" xfId="7990" xr:uid="{00000000-0005-0000-0000-0000C5060000}"/>
    <cellStyle name="20% - Accent4 31 9" xfId="7991" xr:uid="{00000000-0005-0000-0000-0000C6060000}"/>
    <cellStyle name="20% - Accent4 32" xfId="7992" xr:uid="{00000000-0005-0000-0000-0000C7060000}"/>
    <cellStyle name="20% - Accent4 32 10" xfId="7993" xr:uid="{00000000-0005-0000-0000-0000C8060000}"/>
    <cellStyle name="20% - Accent4 32 11" xfId="7994" xr:uid="{00000000-0005-0000-0000-0000C9060000}"/>
    <cellStyle name="20% - Accent4 32 2" xfId="7995" xr:uid="{00000000-0005-0000-0000-0000CA060000}"/>
    <cellStyle name="20% - Accent4 32 3" xfId="7996" xr:uid="{00000000-0005-0000-0000-0000CB060000}"/>
    <cellStyle name="20% - Accent4 32 4" xfId="7997" xr:uid="{00000000-0005-0000-0000-0000CC060000}"/>
    <cellStyle name="20% - Accent4 32 5" xfId="7998" xr:uid="{00000000-0005-0000-0000-0000CD060000}"/>
    <cellStyle name="20% - Accent4 32 6" xfId="7999" xr:uid="{00000000-0005-0000-0000-0000CE060000}"/>
    <cellStyle name="20% - Accent4 32 7" xfId="8000" xr:uid="{00000000-0005-0000-0000-0000CF060000}"/>
    <cellStyle name="20% - Accent4 32 8" xfId="8001" xr:uid="{00000000-0005-0000-0000-0000D0060000}"/>
    <cellStyle name="20% - Accent4 32 9" xfId="8002" xr:uid="{00000000-0005-0000-0000-0000D1060000}"/>
    <cellStyle name="20% - Accent4 33" xfId="8003" xr:uid="{00000000-0005-0000-0000-0000D2060000}"/>
    <cellStyle name="20% - Accent4 33 10" xfId="8004" xr:uid="{00000000-0005-0000-0000-0000D3060000}"/>
    <cellStyle name="20% - Accent4 33 11" xfId="8005" xr:uid="{00000000-0005-0000-0000-0000D4060000}"/>
    <cellStyle name="20% - Accent4 33 2" xfId="8006" xr:uid="{00000000-0005-0000-0000-0000D5060000}"/>
    <cellStyle name="20% - Accent4 33 3" xfId="8007" xr:uid="{00000000-0005-0000-0000-0000D6060000}"/>
    <cellStyle name="20% - Accent4 33 4" xfId="8008" xr:uid="{00000000-0005-0000-0000-0000D7060000}"/>
    <cellStyle name="20% - Accent4 33 5" xfId="8009" xr:uid="{00000000-0005-0000-0000-0000D8060000}"/>
    <cellStyle name="20% - Accent4 33 6" xfId="8010" xr:uid="{00000000-0005-0000-0000-0000D9060000}"/>
    <cellStyle name="20% - Accent4 33 7" xfId="8011" xr:uid="{00000000-0005-0000-0000-0000DA060000}"/>
    <cellStyle name="20% - Accent4 33 8" xfId="8012" xr:uid="{00000000-0005-0000-0000-0000DB060000}"/>
    <cellStyle name="20% - Accent4 33 9" xfId="8013" xr:uid="{00000000-0005-0000-0000-0000DC060000}"/>
    <cellStyle name="20% - Accent4 34" xfId="8014" xr:uid="{00000000-0005-0000-0000-0000DD060000}"/>
    <cellStyle name="20% - Accent4 34 10" xfId="8015" xr:uid="{00000000-0005-0000-0000-0000DE060000}"/>
    <cellStyle name="20% - Accent4 34 11" xfId="8016" xr:uid="{00000000-0005-0000-0000-0000DF060000}"/>
    <cellStyle name="20% - Accent4 34 2" xfId="8017" xr:uid="{00000000-0005-0000-0000-0000E0060000}"/>
    <cellStyle name="20% - Accent4 34 3" xfId="8018" xr:uid="{00000000-0005-0000-0000-0000E1060000}"/>
    <cellStyle name="20% - Accent4 34 4" xfId="8019" xr:uid="{00000000-0005-0000-0000-0000E2060000}"/>
    <cellStyle name="20% - Accent4 34 5" xfId="8020" xr:uid="{00000000-0005-0000-0000-0000E3060000}"/>
    <cellStyle name="20% - Accent4 34 6" xfId="8021" xr:uid="{00000000-0005-0000-0000-0000E4060000}"/>
    <cellStyle name="20% - Accent4 34 7" xfId="8022" xr:uid="{00000000-0005-0000-0000-0000E5060000}"/>
    <cellStyle name="20% - Accent4 34 8" xfId="8023" xr:uid="{00000000-0005-0000-0000-0000E6060000}"/>
    <cellStyle name="20% - Accent4 34 9" xfId="8024" xr:uid="{00000000-0005-0000-0000-0000E7060000}"/>
    <cellStyle name="20% - Accent4 35" xfId="8025" xr:uid="{00000000-0005-0000-0000-0000E8060000}"/>
    <cellStyle name="20% - Accent4 35 10" xfId="8026" xr:uid="{00000000-0005-0000-0000-0000E9060000}"/>
    <cellStyle name="20% - Accent4 35 11" xfId="8027" xr:uid="{00000000-0005-0000-0000-0000EA060000}"/>
    <cellStyle name="20% - Accent4 35 2" xfId="8028" xr:uid="{00000000-0005-0000-0000-0000EB060000}"/>
    <cellStyle name="20% - Accent4 35 3" xfId="8029" xr:uid="{00000000-0005-0000-0000-0000EC060000}"/>
    <cellStyle name="20% - Accent4 35 4" xfId="8030" xr:uid="{00000000-0005-0000-0000-0000ED060000}"/>
    <cellStyle name="20% - Accent4 35 5" xfId="8031" xr:uid="{00000000-0005-0000-0000-0000EE060000}"/>
    <cellStyle name="20% - Accent4 35 6" xfId="8032" xr:uid="{00000000-0005-0000-0000-0000EF060000}"/>
    <cellStyle name="20% - Accent4 35 7" xfId="8033" xr:uid="{00000000-0005-0000-0000-0000F0060000}"/>
    <cellStyle name="20% - Accent4 35 8" xfId="8034" xr:uid="{00000000-0005-0000-0000-0000F1060000}"/>
    <cellStyle name="20% - Accent4 35 9" xfId="8035" xr:uid="{00000000-0005-0000-0000-0000F2060000}"/>
    <cellStyle name="20% - Accent4 36" xfId="8036" xr:uid="{00000000-0005-0000-0000-0000F3060000}"/>
    <cellStyle name="20% - Accent4 36 10" xfId="8037" xr:uid="{00000000-0005-0000-0000-0000F4060000}"/>
    <cellStyle name="20% - Accent4 36 11" xfId="8038" xr:uid="{00000000-0005-0000-0000-0000F5060000}"/>
    <cellStyle name="20% - Accent4 36 2" xfId="8039" xr:uid="{00000000-0005-0000-0000-0000F6060000}"/>
    <cellStyle name="20% - Accent4 36 3" xfId="8040" xr:uid="{00000000-0005-0000-0000-0000F7060000}"/>
    <cellStyle name="20% - Accent4 36 4" xfId="8041" xr:uid="{00000000-0005-0000-0000-0000F8060000}"/>
    <cellStyle name="20% - Accent4 36 5" xfId="8042" xr:uid="{00000000-0005-0000-0000-0000F9060000}"/>
    <cellStyle name="20% - Accent4 36 6" xfId="8043" xr:uid="{00000000-0005-0000-0000-0000FA060000}"/>
    <cellStyle name="20% - Accent4 36 7" xfId="8044" xr:uid="{00000000-0005-0000-0000-0000FB060000}"/>
    <cellStyle name="20% - Accent4 36 8" xfId="8045" xr:uid="{00000000-0005-0000-0000-0000FC060000}"/>
    <cellStyle name="20% - Accent4 36 9" xfId="8046" xr:uid="{00000000-0005-0000-0000-0000FD060000}"/>
    <cellStyle name="20% - Accent4 37" xfId="8047" xr:uid="{00000000-0005-0000-0000-0000FE060000}"/>
    <cellStyle name="20% - Accent4 37 10" xfId="8048" xr:uid="{00000000-0005-0000-0000-0000FF060000}"/>
    <cellStyle name="20% - Accent4 37 11" xfId="8049" xr:uid="{00000000-0005-0000-0000-000000070000}"/>
    <cellStyle name="20% - Accent4 37 2" xfId="8050" xr:uid="{00000000-0005-0000-0000-000001070000}"/>
    <cellStyle name="20% - Accent4 37 3" xfId="8051" xr:uid="{00000000-0005-0000-0000-000002070000}"/>
    <cellStyle name="20% - Accent4 37 4" xfId="8052" xr:uid="{00000000-0005-0000-0000-000003070000}"/>
    <cellStyle name="20% - Accent4 37 5" xfId="8053" xr:uid="{00000000-0005-0000-0000-000004070000}"/>
    <cellStyle name="20% - Accent4 37 6" xfId="8054" xr:uid="{00000000-0005-0000-0000-000005070000}"/>
    <cellStyle name="20% - Accent4 37 7" xfId="8055" xr:uid="{00000000-0005-0000-0000-000006070000}"/>
    <cellStyle name="20% - Accent4 37 8" xfId="8056" xr:uid="{00000000-0005-0000-0000-000007070000}"/>
    <cellStyle name="20% - Accent4 37 9" xfId="8057" xr:uid="{00000000-0005-0000-0000-000008070000}"/>
    <cellStyle name="20% - Accent4 38" xfId="8058" xr:uid="{00000000-0005-0000-0000-000009070000}"/>
    <cellStyle name="20% - Accent4 38 10" xfId="8059" xr:uid="{00000000-0005-0000-0000-00000A070000}"/>
    <cellStyle name="20% - Accent4 38 11" xfId="8060" xr:uid="{00000000-0005-0000-0000-00000B070000}"/>
    <cellStyle name="20% - Accent4 38 2" xfId="8061" xr:uid="{00000000-0005-0000-0000-00000C070000}"/>
    <cellStyle name="20% - Accent4 38 3" xfId="8062" xr:uid="{00000000-0005-0000-0000-00000D070000}"/>
    <cellStyle name="20% - Accent4 38 4" xfId="8063" xr:uid="{00000000-0005-0000-0000-00000E070000}"/>
    <cellStyle name="20% - Accent4 38 5" xfId="8064" xr:uid="{00000000-0005-0000-0000-00000F070000}"/>
    <cellStyle name="20% - Accent4 38 6" xfId="8065" xr:uid="{00000000-0005-0000-0000-000010070000}"/>
    <cellStyle name="20% - Accent4 38 7" xfId="8066" xr:uid="{00000000-0005-0000-0000-000011070000}"/>
    <cellStyle name="20% - Accent4 38 8" xfId="8067" xr:uid="{00000000-0005-0000-0000-000012070000}"/>
    <cellStyle name="20% - Accent4 38 9" xfId="8068" xr:uid="{00000000-0005-0000-0000-000013070000}"/>
    <cellStyle name="20% - Accent4 39" xfId="8069" xr:uid="{00000000-0005-0000-0000-000014070000}"/>
    <cellStyle name="20% - Accent4 39 10" xfId="8070" xr:uid="{00000000-0005-0000-0000-000015070000}"/>
    <cellStyle name="20% - Accent4 39 11" xfId="8071" xr:uid="{00000000-0005-0000-0000-000016070000}"/>
    <cellStyle name="20% - Accent4 39 2" xfId="8072" xr:uid="{00000000-0005-0000-0000-000017070000}"/>
    <cellStyle name="20% - Accent4 39 3" xfId="8073" xr:uid="{00000000-0005-0000-0000-000018070000}"/>
    <cellStyle name="20% - Accent4 39 4" xfId="8074" xr:uid="{00000000-0005-0000-0000-000019070000}"/>
    <cellStyle name="20% - Accent4 39 5" xfId="8075" xr:uid="{00000000-0005-0000-0000-00001A070000}"/>
    <cellStyle name="20% - Accent4 39 6" xfId="8076" xr:uid="{00000000-0005-0000-0000-00001B070000}"/>
    <cellStyle name="20% - Accent4 39 7" xfId="8077" xr:uid="{00000000-0005-0000-0000-00001C070000}"/>
    <cellStyle name="20% - Accent4 39 8" xfId="8078" xr:uid="{00000000-0005-0000-0000-00001D070000}"/>
    <cellStyle name="20% - Accent4 39 9" xfId="8079" xr:uid="{00000000-0005-0000-0000-00001E070000}"/>
    <cellStyle name="20% - Accent4 4" xfId="2750" xr:uid="{00000000-0005-0000-0000-00001F070000}"/>
    <cellStyle name="20% - Accent4 4 10" xfId="2749" xr:uid="{00000000-0005-0000-0000-000020070000}"/>
    <cellStyle name="20% - Accent4 4 10 2" xfId="4303" xr:uid="{00000000-0005-0000-0000-000021070000}"/>
    <cellStyle name="20% - Accent4 4 11" xfId="2748" xr:uid="{00000000-0005-0000-0000-000022070000}"/>
    <cellStyle name="20% - Accent4 4 11 2" xfId="4304" xr:uid="{00000000-0005-0000-0000-000023070000}"/>
    <cellStyle name="20% - Accent4 4 12" xfId="4305" xr:uid="{00000000-0005-0000-0000-000024070000}"/>
    <cellStyle name="20% - Accent4 4 2" xfId="2747" xr:uid="{00000000-0005-0000-0000-000025070000}"/>
    <cellStyle name="20% - Accent4 4 2 2" xfId="4306" xr:uid="{00000000-0005-0000-0000-000026070000}"/>
    <cellStyle name="20% - Accent4 4 3" xfId="2746" xr:uid="{00000000-0005-0000-0000-000027070000}"/>
    <cellStyle name="20% - Accent4 4 3 2" xfId="4307" xr:uid="{00000000-0005-0000-0000-000028070000}"/>
    <cellStyle name="20% - Accent4 4 4" xfId="2745" xr:uid="{00000000-0005-0000-0000-000029070000}"/>
    <cellStyle name="20% - Accent4 4 4 2" xfId="4308" xr:uid="{00000000-0005-0000-0000-00002A070000}"/>
    <cellStyle name="20% - Accent4 4 5" xfId="2744" xr:uid="{00000000-0005-0000-0000-00002B070000}"/>
    <cellStyle name="20% - Accent4 4 5 2" xfId="4309" xr:uid="{00000000-0005-0000-0000-00002C070000}"/>
    <cellStyle name="20% - Accent4 4 6" xfId="2743" xr:uid="{00000000-0005-0000-0000-00002D070000}"/>
    <cellStyle name="20% - Accent4 4 6 2" xfId="4310" xr:uid="{00000000-0005-0000-0000-00002E070000}"/>
    <cellStyle name="20% - Accent4 4 7" xfId="2742" xr:uid="{00000000-0005-0000-0000-00002F070000}"/>
    <cellStyle name="20% - Accent4 4 7 2" xfId="4311" xr:uid="{00000000-0005-0000-0000-000030070000}"/>
    <cellStyle name="20% - Accent4 4 8" xfId="2741" xr:uid="{00000000-0005-0000-0000-000031070000}"/>
    <cellStyle name="20% - Accent4 4 8 2" xfId="4312" xr:uid="{00000000-0005-0000-0000-000032070000}"/>
    <cellStyle name="20% - Accent4 4 9" xfId="2740" xr:uid="{00000000-0005-0000-0000-000033070000}"/>
    <cellStyle name="20% - Accent4 4 9 2" xfId="4313" xr:uid="{00000000-0005-0000-0000-000034070000}"/>
    <cellStyle name="20% - Accent4 40" xfId="8080" xr:uid="{00000000-0005-0000-0000-000035070000}"/>
    <cellStyle name="20% - Accent4 40 10" xfId="8081" xr:uid="{00000000-0005-0000-0000-000036070000}"/>
    <cellStyle name="20% - Accent4 40 2" xfId="8082" xr:uid="{00000000-0005-0000-0000-000037070000}"/>
    <cellStyle name="20% - Accent4 40 3" xfId="8083" xr:uid="{00000000-0005-0000-0000-000038070000}"/>
    <cellStyle name="20% - Accent4 40 4" xfId="8084" xr:uid="{00000000-0005-0000-0000-000039070000}"/>
    <cellStyle name="20% - Accent4 40 5" xfId="8085" xr:uid="{00000000-0005-0000-0000-00003A070000}"/>
    <cellStyle name="20% - Accent4 40 6" xfId="8086" xr:uid="{00000000-0005-0000-0000-00003B070000}"/>
    <cellStyle name="20% - Accent4 40 7" xfId="8087" xr:uid="{00000000-0005-0000-0000-00003C070000}"/>
    <cellStyle name="20% - Accent4 40 8" xfId="8088" xr:uid="{00000000-0005-0000-0000-00003D070000}"/>
    <cellStyle name="20% - Accent4 40 9" xfId="8089" xr:uid="{00000000-0005-0000-0000-00003E070000}"/>
    <cellStyle name="20% - Accent4 41" xfId="8090" xr:uid="{00000000-0005-0000-0000-00003F070000}"/>
    <cellStyle name="20% - Accent4 42" xfId="8091" xr:uid="{00000000-0005-0000-0000-000040070000}"/>
    <cellStyle name="20% - Accent4 43" xfId="8092" xr:uid="{00000000-0005-0000-0000-000041070000}"/>
    <cellStyle name="20% - Accent4 44" xfId="8093" xr:uid="{00000000-0005-0000-0000-000042070000}"/>
    <cellStyle name="20% - Accent4 45" xfId="8094" xr:uid="{00000000-0005-0000-0000-000043070000}"/>
    <cellStyle name="20% - Accent4 46" xfId="8095" xr:uid="{00000000-0005-0000-0000-000044070000}"/>
    <cellStyle name="20% - Accent4 47" xfId="8096" xr:uid="{00000000-0005-0000-0000-000045070000}"/>
    <cellStyle name="20% - Accent4 48" xfId="8097" xr:uid="{00000000-0005-0000-0000-000046070000}"/>
    <cellStyle name="20% - Accent4 49" xfId="8098" xr:uid="{00000000-0005-0000-0000-000047070000}"/>
    <cellStyle name="20% - Accent4 5" xfId="2739" xr:uid="{00000000-0005-0000-0000-000048070000}"/>
    <cellStyle name="20% - Accent4 5 10" xfId="2738" xr:uid="{00000000-0005-0000-0000-000049070000}"/>
    <cellStyle name="20% - Accent4 5 10 2" xfId="4314" xr:uid="{00000000-0005-0000-0000-00004A070000}"/>
    <cellStyle name="20% - Accent4 5 11" xfId="2737" xr:uid="{00000000-0005-0000-0000-00004B070000}"/>
    <cellStyle name="20% - Accent4 5 11 2" xfId="4315" xr:uid="{00000000-0005-0000-0000-00004C070000}"/>
    <cellStyle name="20% - Accent4 5 12" xfId="4316" xr:uid="{00000000-0005-0000-0000-00004D070000}"/>
    <cellStyle name="20% - Accent4 5 2" xfId="2736" xr:uid="{00000000-0005-0000-0000-00004E070000}"/>
    <cellStyle name="20% - Accent4 5 2 2" xfId="4317" xr:uid="{00000000-0005-0000-0000-00004F070000}"/>
    <cellStyle name="20% - Accent4 5 3" xfId="2735" xr:uid="{00000000-0005-0000-0000-000050070000}"/>
    <cellStyle name="20% - Accent4 5 3 2" xfId="4318" xr:uid="{00000000-0005-0000-0000-000051070000}"/>
    <cellStyle name="20% - Accent4 5 4" xfId="2734" xr:uid="{00000000-0005-0000-0000-000052070000}"/>
    <cellStyle name="20% - Accent4 5 4 2" xfId="4319" xr:uid="{00000000-0005-0000-0000-000053070000}"/>
    <cellStyle name="20% - Accent4 5 5" xfId="2733" xr:uid="{00000000-0005-0000-0000-000054070000}"/>
    <cellStyle name="20% - Accent4 5 5 2" xfId="4320" xr:uid="{00000000-0005-0000-0000-000055070000}"/>
    <cellStyle name="20% - Accent4 5 6" xfId="2732" xr:uid="{00000000-0005-0000-0000-000056070000}"/>
    <cellStyle name="20% - Accent4 5 6 2" xfId="4321" xr:uid="{00000000-0005-0000-0000-000057070000}"/>
    <cellStyle name="20% - Accent4 5 7" xfId="2731" xr:uid="{00000000-0005-0000-0000-000058070000}"/>
    <cellStyle name="20% - Accent4 5 7 2" xfId="4322" xr:uid="{00000000-0005-0000-0000-000059070000}"/>
    <cellStyle name="20% - Accent4 5 8" xfId="2730" xr:uid="{00000000-0005-0000-0000-00005A070000}"/>
    <cellStyle name="20% - Accent4 5 8 2" xfId="4323" xr:uid="{00000000-0005-0000-0000-00005B070000}"/>
    <cellStyle name="20% - Accent4 5 9" xfId="2729" xr:uid="{00000000-0005-0000-0000-00005C070000}"/>
    <cellStyle name="20% - Accent4 5 9 2" xfId="4324" xr:uid="{00000000-0005-0000-0000-00005D070000}"/>
    <cellStyle name="20% - Accent4 50" xfId="28" xr:uid="{00000000-0005-0000-0000-00005E070000}"/>
    <cellStyle name="20% - Accent4 6" xfId="2728" xr:uid="{00000000-0005-0000-0000-00005F070000}"/>
    <cellStyle name="20% - Accent4 6 10" xfId="8099" xr:uid="{00000000-0005-0000-0000-000060070000}"/>
    <cellStyle name="20% - Accent4 6 11" xfId="8100" xr:uid="{00000000-0005-0000-0000-000061070000}"/>
    <cellStyle name="20% - Accent4 6 2" xfId="4325" xr:uid="{00000000-0005-0000-0000-000062070000}"/>
    <cellStyle name="20% - Accent4 6 3" xfId="8101" xr:uid="{00000000-0005-0000-0000-000063070000}"/>
    <cellStyle name="20% - Accent4 6 4" xfId="8102" xr:uid="{00000000-0005-0000-0000-000064070000}"/>
    <cellStyle name="20% - Accent4 6 5" xfId="8103" xr:uid="{00000000-0005-0000-0000-000065070000}"/>
    <cellStyle name="20% - Accent4 6 6" xfId="8104" xr:uid="{00000000-0005-0000-0000-000066070000}"/>
    <cellStyle name="20% - Accent4 6 7" xfId="8105" xr:uid="{00000000-0005-0000-0000-000067070000}"/>
    <cellStyle name="20% - Accent4 6 8" xfId="8106" xr:uid="{00000000-0005-0000-0000-000068070000}"/>
    <cellStyle name="20% - Accent4 6 9" xfId="8107" xr:uid="{00000000-0005-0000-0000-000069070000}"/>
    <cellStyle name="20% - Accent4 7" xfId="2727" xr:uid="{00000000-0005-0000-0000-00006A070000}"/>
    <cellStyle name="20% - Accent4 7 10" xfId="8108" xr:uid="{00000000-0005-0000-0000-00006B070000}"/>
    <cellStyle name="20% - Accent4 7 11" xfId="8109" xr:uid="{00000000-0005-0000-0000-00006C070000}"/>
    <cellStyle name="20% - Accent4 7 2" xfId="4326" xr:uid="{00000000-0005-0000-0000-00006D070000}"/>
    <cellStyle name="20% - Accent4 7 3" xfId="8110" xr:uid="{00000000-0005-0000-0000-00006E070000}"/>
    <cellStyle name="20% - Accent4 7 4" xfId="8111" xr:uid="{00000000-0005-0000-0000-00006F070000}"/>
    <cellStyle name="20% - Accent4 7 5" xfId="8112" xr:uid="{00000000-0005-0000-0000-000070070000}"/>
    <cellStyle name="20% - Accent4 7 6" xfId="8113" xr:uid="{00000000-0005-0000-0000-000071070000}"/>
    <cellStyle name="20% - Accent4 7 7" xfId="8114" xr:uid="{00000000-0005-0000-0000-000072070000}"/>
    <cellStyle name="20% - Accent4 7 8" xfId="8115" xr:uid="{00000000-0005-0000-0000-000073070000}"/>
    <cellStyle name="20% - Accent4 7 9" xfId="8116" xr:uid="{00000000-0005-0000-0000-000074070000}"/>
    <cellStyle name="20% - Accent4 8" xfId="2726" xr:uid="{00000000-0005-0000-0000-000075070000}"/>
    <cellStyle name="20% - Accent4 8 10" xfId="8117" xr:uid="{00000000-0005-0000-0000-000076070000}"/>
    <cellStyle name="20% - Accent4 8 11" xfId="8118" xr:uid="{00000000-0005-0000-0000-000077070000}"/>
    <cellStyle name="20% - Accent4 8 2" xfId="4327" xr:uid="{00000000-0005-0000-0000-000078070000}"/>
    <cellStyle name="20% - Accent4 8 3" xfId="8119" xr:uid="{00000000-0005-0000-0000-000079070000}"/>
    <cellStyle name="20% - Accent4 8 4" xfId="8120" xr:uid="{00000000-0005-0000-0000-00007A070000}"/>
    <cellStyle name="20% - Accent4 8 5" xfId="8121" xr:uid="{00000000-0005-0000-0000-00007B070000}"/>
    <cellStyle name="20% - Accent4 8 6" xfId="8122" xr:uid="{00000000-0005-0000-0000-00007C070000}"/>
    <cellStyle name="20% - Accent4 8 7" xfId="8123" xr:uid="{00000000-0005-0000-0000-00007D070000}"/>
    <cellStyle name="20% - Accent4 8 8" xfId="8124" xr:uid="{00000000-0005-0000-0000-00007E070000}"/>
    <cellStyle name="20% - Accent4 8 9" xfId="8125" xr:uid="{00000000-0005-0000-0000-00007F070000}"/>
    <cellStyle name="20% - Accent4 9" xfId="2725" xr:uid="{00000000-0005-0000-0000-000080070000}"/>
    <cellStyle name="20% - Accent4 9 10" xfId="8126" xr:uid="{00000000-0005-0000-0000-000081070000}"/>
    <cellStyle name="20% - Accent4 9 11" xfId="8127" xr:uid="{00000000-0005-0000-0000-000082070000}"/>
    <cellStyle name="20% - Accent4 9 2" xfId="4328" xr:uid="{00000000-0005-0000-0000-000083070000}"/>
    <cellStyle name="20% - Accent4 9 3" xfId="8128" xr:uid="{00000000-0005-0000-0000-000084070000}"/>
    <cellStyle name="20% - Accent4 9 4" xfId="8129" xr:uid="{00000000-0005-0000-0000-000085070000}"/>
    <cellStyle name="20% - Accent4 9 5" xfId="8130" xr:uid="{00000000-0005-0000-0000-000086070000}"/>
    <cellStyle name="20% - Accent4 9 6" xfId="8131" xr:uid="{00000000-0005-0000-0000-000087070000}"/>
    <cellStyle name="20% - Accent4 9 7" xfId="8132" xr:uid="{00000000-0005-0000-0000-000088070000}"/>
    <cellStyle name="20% - Accent4 9 8" xfId="8133" xr:uid="{00000000-0005-0000-0000-000089070000}"/>
    <cellStyle name="20% - Accent4 9 9" xfId="8134" xr:uid="{00000000-0005-0000-0000-00008A070000}"/>
    <cellStyle name="20% - Accent5 10" xfId="2724" xr:uid="{00000000-0005-0000-0000-00008B070000}"/>
    <cellStyle name="20% - Accent5 10 10" xfId="8135" xr:uid="{00000000-0005-0000-0000-00008C070000}"/>
    <cellStyle name="20% - Accent5 10 11" xfId="8136" xr:uid="{00000000-0005-0000-0000-00008D070000}"/>
    <cellStyle name="20% - Accent5 10 2" xfId="4329" xr:uid="{00000000-0005-0000-0000-00008E070000}"/>
    <cellStyle name="20% - Accent5 10 3" xfId="8137" xr:uid="{00000000-0005-0000-0000-00008F070000}"/>
    <cellStyle name="20% - Accent5 10 4" xfId="8138" xr:uid="{00000000-0005-0000-0000-000090070000}"/>
    <cellStyle name="20% - Accent5 10 5" xfId="8139" xr:uid="{00000000-0005-0000-0000-000091070000}"/>
    <cellStyle name="20% - Accent5 10 6" xfId="8140" xr:uid="{00000000-0005-0000-0000-000092070000}"/>
    <cellStyle name="20% - Accent5 10 7" xfId="8141" xr:uid="{00000000-0005-0000-0000-000093070000}"/>
    <cellStyle name="20% - Accent5 10 8" xfId="8142" xr:uid="{00000000-0005-0000-0000-000094070000}"/>
    <cellStyle name="20% - Accent5 10 9" xfId="8143" xr:uid="{00000000-0005-0000-0000-000095070000}"/>
    <cellStyle name="20% - Accent5 11" xfId="2723" xr:uid="{00000000-0005-0000-0000-000096070000}"/>
    <cellStyle name="20% - Accent5 11 10" xfId="8144" xr:uid="{00000000-0005-0000-0000-000097070000}"/>
    <cellStyle name="20% - Accent5 11 11" xfId="8145" xr:uid="{00000000-0005-0000-0000-000098070000}"/>
    <cellStyle name="20% - Accent5 11 2" xfId="4330" xr:uid="{00000000-0005-0000-0000-000099070000}"/>
    <cellStyle name="20% - Accent5 11 3" xfId="8146" xr:uid="{00000000-0005-0000-0000-00009A070000}"/>
    <cellStyle name="20% - Accent5 11 4" xfId="8147" xr:uid="{00000000-0005-0000-0000-00009B070000}"/>
    <cellStyle name="20% - Accent5 11 5" xfId="8148" xr:uid="{00000000-0005-0000-0000-00009C070000}"/>
    <cellStyle name="20% - Accent5 11 6" xfId="8149" xr:uid="{00000000-0005-0000-0000-00009D070000}"/>
    <cellStyle name="20% - Accent5 11 7" xfId="8150" xr:uid="{00000000-0005-0000-0000-00009E070000}"/>
    <cellStyle name="20% - Accent5 11 8" xfId="8151" xr:uid="{00000000-0005-0000-0000-00009F070000}"/>
    <cellStyle name="20% - Accent5 11 9" xfId="8152" xr:uid="{00000000-0005-0000-0000-0000A0070000}"/>
    <cellStyle name="20% - Accent5 12" xfId="2722" xr:uid="{00000000-0005-0000-0000-0000A1070000}"/>
    <cellStyle name="20% - Accent5 12 10" xfId="8153" xr:uid="{00000000-0005-0000-0000-0000A2070000}"/>
    <cellStyle name="20% - Accent5 12 11" xfId="8154" xr:uid="{00000000-0005-0000-0000-0000A3070000}"/>
    <cellStyle name="20% - Accent5 12 2" xfId="4331" xr:uid="{00000000-0005-0000-0000-0000A4070000}"/>
    <cellStyle name="20% - Accent5 12 3" xfId="8155" xr:uid="{00000000-0005-0000-0000-0000A5070000}"/>
    <cellStyle name="20% - Accent5 12 4" xfId="8156" xr:uid="{00000000-0005-0000-0000-0000A6070000}"/>
    <cellStyle name="20% - Accent5 12 5" xfId="8157" xr:uid="{00000000-0005-0000-0000-0000A7070000}"/>
    <cellStyle name="20% - Accent5 12 6" xfId="8158" xr:uid="{00000000-0005-0000-0000-0000A8070000}"/>
    <cellStyle name="20% - Accent5 12 7" xfId="8159" xr:uid="{00000000-0005-0000-0000-0000A9070000}"/>
    <cellStyle name="20% - Accent5 12 8" xfId="8160" xr:uid="{00000000-0005-0000-0000-0000AA070000}"/>
    <cellStyle name="20% - Accent5 12 9" xfId="8161" xr:uid="{00000000-0005-0000-0000-0000AB070000}"/>
    <cellStyle name="20% - Accent5 13" xfId="2721" xr:uid="{00000000-0005-0000-0000-0000AC070000}"/>
    <cellStyle name="20% - Accent5 13 10" xfId="8162" xr:uid="{00000000-0005-0000-0000-0000AD070000}"/>
    <cellStyle name="20% - Accent5 13 11" xfId="8163" xr:uid="{00000000-0005-0000-0000-0000AE070000}"/>
    <cellStyle name="20% - Accent5 13 2" xfId="4332" xr:uid="{00000000-0005-0000-0000-0000AF070000}"/>
    <cellStyle name="20% - Accent5 13 3" xfId="8164" xr:uid="{00000000-0005-0000-0000-0000B0070000}"/>
    <cellStyle name="20% - Accent5 13 4" xfId="8165" xr:uid="{00000000-0005-0000-0000-0000B1070000}"/>
    <cellStyle name="20% - Accent5 13 5" xfId="8166" xr:uid="{00000000-0005-0000-0000-0000B2070000}"/>
    <cellStyle name="20% - Accent5 13 6" xfId="8167" xr:uid="{00000000-0005-0000-0000-0000B3070000}"/>
    <cellStyle name="20% - Accent5 13 7" xfId="8168" xr:uid="{00000000-0005-0000-0000-0000B4070000}"/>
    <cellStyle name="20% - Accent5 13 8" xfId="8169" xr:uid="{00000000-0005-0000-0000-0000B5070000}"/>
    <cellStyle name="20% - Accent5 13 9" xfId="8170" xr:uid="{00000000-0005-0000-0000-0000B6070000}"/>
    <cellStyle name="20% - Accent5 14" xfId="2720" xr:uid="{00000000-0005-0000-0000-0000B7070000}"/>
    <cellStyle name="20% - Accent5 14 10" xfId="8171" xr:uid="{00000000-0005-0000-0000-0000B8070000}"/>
    <cellStyle name="20% - Accent5 14 11" xfId="8172" xr:uid="{00000000-0005-0000-0000-0000B9070000}"/>
    <cellStyle name="20% - Accent5 14 2" xfId="4333" xr:uid="{00000000-0005-0000-0000-0000BA070000}"/>
    <cellStyle name="20% - Accent5 14 3" xfId="8173" xr:uid="{00000000-0005-0000-0000-0000BB070000}"/>
    <cellStyle name="20% - Accent5 14 4" xfId="8174" xr:uid="{00000000-0005-0000-0000-0000BC070000}"/>
    <cellStyle name="20% - Accent5 14 5" xfId="8175" xr:uid="{00000000-0005-0000-0000-0000BD070000}"/>
    <cellStyle name="20% - Accent5 14 6" xfId="8176" xr:uid="{00000000-0005-0000-0000-0000BE070000}"/>
    <cellStyle name="20% - Accent5 14 7" xfId="8177" xr:uid="{00000000-0005-0000-0000-0000BF070000}"/>
    <cellStyle name="20% - Accent5 14 8" xfId="8178" xr:uid="{00000000-0005-0000-0000-0000C0070000}"/>
    <cellStyle name="20% - Accent5 14 9" xfId="8179" xr:uid="{00000000-0005-0000-0000-0000C1070000}"/>
    <cellStyle name="20% - Accent5 15" xfId="2719" xr:uid="{00000000-0005-0000-0000-0000C2070000}"/>
    <cellStyle name="20% - Accent5 15 10" xfId="8180" xr:uid="{00000000-0005-0000-0000-0000C3070000}"/>
    <cellStyle name="20% - Accent5 15 11" xfId="8181" xr:uid="{00000000-0005-0000-0000-0000C4070000}"/>
    <cellStyle name="20% - Accent5 15 2" xfId="4334" xr:uid="{00000000-0005-0000-0000-0000C5070000}"/>
    <cellStyle name="20% - Accent5 15 3" xfId="8182" xr:uid="{00000000-0005-0000-0000-0000C6070000}"/>
    <cellStyle name="20% - Accent5 15 4" xfId="8183" xr:uid="{00000000-0005-0000-0000-0000C7070000}"/>
    <cellStyle name="20% - Accent5 15 5" xfId="8184" xr:uid="{00000000-0005-0000-0000-0000C8070000}"/>
    <cellStyle name="20% - Accent5 15 6" xfId="8185" xr:uid="{00000000-0005-0000-0000-0000C9070000}"/>
    <cellStyle name="20% - Accent5 15 7" xfId="8186" xr:uid="{00000000-0005-0000-0000-0000CA070000}"/>
    <cellStyle name="20% - Accent5 15 8" xfId="8187" xr:uid="{00000000-0005-0000-0000-0000CB070000}"/>
    <cellStyle name="20% - Accent5 15 9" xfId="8188" xr:uid="{00000000-0005-0000-0000-0000CC070000}"/>
    <cellStyle name="20% - Accent5 16" xfId="8189" xr:uid="{00000000-0005-0000-0000-0000CD070000}"/>
    <cellStyle name="20% - Accent5 16 10" xfId="8190" xr:uid="{00000000-0005-0000-0000-0000CE070000}"/>
    <cellStyle name="20% - Accent5 16 11" xfId="8191" xr:uid="{00000000-0005-0000-0000-0000CF070000}"/>
    <cellStyle name="20% - Accent5 16 2" xfId="8192" xr:uid="{00000000-0005-0000-0000-0000D0070000}"/>
    <cellStyle name="20% - Accent5 16 3" xfId="8193" xr:uid="{00000000-0005-0000-0000-0000D1070000}"/>
    <cellStyle name="20% - Accent5 16 4" xfId="8194" xr:uid="{00000000-0005-0000-0000-0000D2070000}"/>
    <cellStyle name="20% - Accent5 16 5" xfId="8195" xr:uid="{00000000-0005-0000-0000-0000D3070000}"/>
    <cellStyle name="20% - Accent5 16 6" xfId="8196" xr:uid="{00000000-0005-0000-0000-0000D4070000}"/>
    <cellStyle name="20% - Accent5 16 7" xfId="8197" xr:uid="{00000000-0005-0000-0000-0000D5070000}"/>
    <cellStyle name="20% - Accent5 16 8" xfId="8198" xr:uid="{00000000-0005-0000-0000-0000D6070000}"/>
    <cellStyle name="20% - Accent5 16 9" xfId="8199" xr:uid="{00000000-0005-0000-0000-0000D7070000}"/>
    <cellStyle name="20% - Accent5 17" xfId="8200" xr:uid="{00000000-0005-0000-0000-0000D8070000}"/>
    <cellStyle name="20% - Accent5 17 10" xfId="8201" xr:uid="{00000000-0005-0000-0000-0000D9070000}"/>
    <cellStyle name="20% - Accent5 17 11" xfId="8202" xr:uid="{00000000-0005-0000-0000-0000DA070000}"/>
    <cellStyle name="20% - Accent5 17 2" xfId="8203" xr:uid="{00000000-0005-0000-0000-0000DB070000}"/>
    <cellStyle name="20% - Accent5 17 3" xfId="8204" xr:uid="{00000000-0005-0000-0000-0000DC070000}"/>
    <cellStyle name="20% - Accent5 17 4" xfId="8205" xr:uid="{00000000-0005-0000-0000-0000DD070000}"/>
    <cellStyle name="20% - Accent5 17 5" xfId="8206" xr:uid="{00000000-0005-0000-0000-0000DE070000}"/>
    <cellStyle name="20% - Accent5 17 6" xfId="8207" xr:uid="{00000000-0005-0000-0000-0000DF070000}"/>
    <cellStyle name="20% - Accent5 17 7" xfId="8208" xr:uid="{00000000-0005-0000-0000-0000E0070000}"/>
    <cellStyle name="20% - Accent5 17 8" xfId="8209" xr:uid="{00000000-0005-0000-0000-0000E1070000}"/>
    <cellStyle name="20% - Accent5 17 9" xfId="8210" xr:uid="{00000000-0005-0000-0000-0000E2070000}"/>
    <cellStyle name="20% - Accent5 18" xfId="8211" xr:uid="{00000000-0005-0000-0000-0000E3070000}"/>
    <cellStyle name="20% - Accent5 18 10" xfId="8212" xr:uid="{00000000-0005-0000-0000-0000E4070000}"/>
    <cellStyle name="20% - Accent5 18 11" xfId="8213" xr:uid="{00000000-0005-0000-0000-0000E5070000}"/>
    <cellStyle name="20% - Accent5 18 2" xfId="8214" xr:uid="{00000000-0005-0000-0000-0000E6070000}"/>
    <cellStyle name="20% - Accent5 18 3" xfId="8215" xr:uid="{00000000-0005-0000-0000-0000E7070000}"/>
    <cellStyle name="20% - Accent5 18 4" xfId="8216" xr:uid="{00000000-0005-0000-0000-0000E8070000}"/>
    <cellStyle name="20% - Accent5 18 5" xfId="8217" xr:uid="{00000000-0005-0000-0000-0000E9070000}"/>
    <cellStyle name="20% - Accent5 18 6" xfId="8218" xr:uid="{00000000-0005-0000-0000-0000EA070000}"/>
    <cellStyle name="20% - Accent5 18 7" xfId="8219" xr:uid="{00000000-0005-0000-0000-0000EB070000}"/>
    <cellStyle name="20% - Accent5 18 8" xfId="8220" xr:uid="{00000000-0005-0000-0000-0000EC070000}"/>
    <cellStyle name="20% - Accent5 18 9" xfId="8221" xr:uid="{00000000-0005-0000-0000-0000ED070000}"/>
    <cellStyle name="20% - Accent5 19" xfId="8222" xr:uid="{00000000-0005-0000-0000-0000EE070000}"/>
    <cellStyle name="20% - Accent5 19 10" xfId="8223" xr:uid="{00000000-0005-0000-0000-0000EF070000}"/>
    <cellStyle name="20% - Accent5 19 11" xfId="8224" xr:uid="{00000000-0005-0000-0000-0000F0070000}"/>
    <cellStyle name="20% - Accent5 19 2" xfId="8225" xr:uid="{00000000-0005-0000-0000-0000F1070000}"/>
    <cellStyle name="20% - Accent5 19 3" xfId="8226" xr:uid="{00000000-0005-0000-0000-0000F2070000}"/>
    <cellStyle name="20% - Accent5 19 4" xfId="8227" xr:uid="{00000000-0005-0000-0000-0000F3070000}"/>
    <cellStyle name="20% - Accent5 19 5" xfId="8228" xr:uid="{00000000-0005-0000-0000-0000F4070000}"/>
    <cellStyle name="20% - Accent5 19 6" xfId="8229" xr:uid="{00000000-0005-0000-0000-0000F5070000}"/>
    <cellStyle name="20% - Accent5 19 7" xfId="8230" xr:uid="{00000000-0005-0000-0000-0000F6070000}"/>
    <cellStyle name="20% - Accent5 19 8" xfId="8231" xr:uid="{00000000-0005-0000-0000-0000F7070000}"/>
    <cellStyle name="20% - Accent5 19 9" xfId="8232" xr:uid="{00000000-0005-0000-0000-0000F8070000}"/>
    <cellStyle name="20% - Accent5 2" xfId="32" xr:uid="{00000000-0005-0000-0000-0000F9070000}"/>
    <cellStyle name="20% - Accent5 2 10" xfId="2717" xr:uid="{00000000-0005-0000-0000-0000FA070000}"/>
    <cellStyle name="20% - Accent5 2 10 2" xfId="4335" xr:uid="{00000000-0005-0000-0000-0000FB070000}"/>
    <cellStyle name="20% - Accent5 2 11" xfId="2716" xr:uid="{00000000-0005-0000-0000-0000FC070000}"/>
    <cellStyle name="20% - Accent5 2 11 2" xfId="4336" xr:uid="{00000000-0005-0000-0000-0000FD070000}"/>
    <cellStyle name="20% - Accent5 2 12" xfId="2718" xr:uid="{00000000-0005-0000-0000-0000FE070000}"/>
    <cellStyle name="20% - Accent5 2 2" xfId="458" xr:uid="{00000000-0005-0000-0000-0000FF070000}"/>
    <cellStyle name="20% - Accent5 2 2 2" xfId="2715" xr:uid="{00000000-0005-0000-0000-000000080000}"/>
    <cellStyle name="20% - Accent5 2 3" xfId="2714" xr:uid="{00000000-0005-0000-0000-000001080000}"/>
    <cellStyle name="20% - Accent5 2 3 2" xfId="4337" xr:uid="{00000000-0005-0000-0000-000002080000}"/>
    <cellStyle name="20% - Accent5 2 4" xfId="2713" xr:uid="{00000000-0005-0000-0000-000003080000}"/>
    <cellStyle name="20% - Accent5 2 4 2" xfId="4338" xr:uid="{00000000-0005-0000-0000-000004080000}"/>
    <cellStyle name="20% - Accent5 2 5" xfId="2712" xr:uid="{00000000-0005-0000-0000-000005080000}"/>
    <cellStyle name="20% - Accent5 2 5 2" xfId="4339" xr:uid="{00000000-0005-0000-0000-000006080000}"/>
    <cellStyle name="20% - Accent5 2 6" xfId="2711" xr:uid="{00000000-0005-0000-0000-000007080000}"/>
    <cellStyle name="20% - Accent5 2 6 2" xfId="4340" xr:uid="{00000000-0005-0000-0000-000008080000}"/>
    <cellStyle name="20% - Accent5 2 7" xfId="2710" xr:uid="{00000000-0005-0000-0000-000009080000}"/>
    <cellStyle name="20% - Accent5 2 7 2" xfId="4341" xr:uid="{00000000-0005-0000-0000-00000A080000}"/>
    <cellStyle name="20% - Accent5 2 8" xfId="2709" xr:uid="{00000000-0005-0000-0000-00000B080000}"/>
    <cellStyle name="20% - Accent5 2 8 2" xfId="4342" xr:uid="{00000000-0005-0000-0000-00000C080000}"/>
    <cellStyle name="20% - Accent5 2 9" xfId="2708" xr:uid="{00000000-0005-0000-0000-00000D080000}"/>
    <cellStyle name="20% - Accent5 2 9 2" xfId="4343" xr:uid="{00000000-0005-0000-0000-00000E080000}"/>
    <cellStyle name="20% - Accent5 20" xfId="8233" xr:uid="{00000000-0005-0000-0000-00000F080000}"/>
    <cellStyle name="20% - Accent5 20 10" xfId="8234" xr:uid="{00000000-0005-0000-0000-000010080000}"/>
    <cellStyle name="20% - Accent5 20 11" xfId="8235" xr:uid="{00000000-0005-0000-0000-000011080000}"/>
    <cellStyle name="20% - Accent5 20 2" xfId="8236" xr:uid="{00000000-0005-0000-0000-000012080000}"/>
    <cellStyle name="20% - Accent5 20 3" xfId="8237" xr:uid="{00000000-0005-0000-0000-000013080000}"/>
    <cellStyle name="20% - Accent5 20 4" xfId="8238" xr:uid="{00000000-0005-0000-0000-000014080000}"/>
    <cellStyle name="20% - Accent5 20 5" xfId="8239" xr:uid="{00000000-0005-0000-0000-000015080000}"/>
    <cellStyle name="20% - Accent5 20 6" xfId="8240" xr:uid="{00000000-0005-0000-0000-000016080000}"/>
    <cellStyle name="20% - Accent5 20 7" xfId="8241" xr:uid="{00000000-0005-0000-0000-000017080000}"/>
    <cellStyle name="20% - Accent5 20 8" xfId="8242" xr:uid="{00000000-0005-0000-0000-000018080000}"/>
    <cellStyle name="20% - Accent5 20 9" xfId="8243" xr:uid="{00000000-0005-0000-0000-000019080000}"/>
    <cellStyle name="20% - Accent5 21" xfId="8244" xr:uid="{00000000-0005-0000-0000-00001A080000}"/>
    <cellStyle name="20% - Accent5 21 10" xfId="8245" xr:uid="{00000000-0005-0000-0000-00001B080000}"/>
    <cellStyle name="20% - Accent5 21 11" xfId="8246" xr:uid="{00000000-0005-0000-0000-00001C080000}"/>
    <cellStyle name="20% - Accent5 21 2" xfId="8247" xr:uid="{00000000-0005-0000-0000-00001D080000}"/>
    <cellStyle name="20% - Accent5 21 3" xfId="8248" xr:uid="{00000000-0005-0000-0000-00001E080000}"/>
    <cellStyle name="20% - Accent5 21 4" xfId="8249" xr:uid="{00000000-0005-0000-0000-00001F080000}"/>
    <cellStyle name="20% - Accent5 21 5" xfId="8250" xr:uid="{00000000-0005-0000-0000-000020080000}"/>
    <cellStyle name="20% - Accent5 21 6" xfId="8251" xr:uid="{00000000-0005-0000-0000-000021080000}"/>
    <cellStyle name="20% - Accent5 21 7" xfId="8252" xr:uid="{00000000-0005-0000-0000-000022080000}"/>
    <cellStyle name="20% - Accent5 21 8" xfId="8253" xr:uid="{00000000-0005-0000-0000-000023080000}"/>
    <cellStyle name="20% - Accent5 21 9" xfId="8254" xr:uid="{00000000-0005-0000-0000-000024080000}"/>
    <cellStyle name="20% - Accent5 22" xfId="8255" xr:uid="{00000000-0005-0000-0000-000025080000}"/>
    <cellStyle name="20% - Accent5 22 10" xfId="8256" xr:uid="{00000000-0005-0000-0000-000026080000}"/>
    <cellStyle name="20% - Accent5 22 11" xfId="8257" xr:uid="{00000000-0005-0000-0000-000027080000}"/>
    <cellStyle name="20% - Accent5 22 2" xfId="8258" xr:uid="{00000000-0005-0000-0000-000028080000}"/>
    <cellStyle name="20% - Accent5 22 3" xfId="8259" xr:uid="{00000000-0005-0000-0000-000029080000}"/>
    <cellStyle name="20% - Accent5 22 4" xfId="8260" xr:uid="{00000000-0005-0000-0000-00002A080000}"/>
    <cellStyle name="20% - Accent5 22 5" xfId="8261" xr:uid="{00000000-0005-0000-0000-00002B080000}"/>
    <cellStyle name="20% - Accent5 22 6" xfId="8262" xr:uid="{00000000-0005-0000-0000-00002C080000}"/>
    <cellStyle name="20% - Accent5 22 7" xfId="8263" xr:uid="{00000000-0005-0000-0000-00002D080000}"/>
    <cellStyle name="20% - Accent5 22 8" xfId="8264" xr:uid="{00000000-0005-0000-0000-00002E080000}"/>
    <cellStyle name="20% - Accent5 22 9" xfId="8265" xr:uid="{00000000-0005-0000-0000-00002F080000}"/>
    <cellStyle name="20% - Accent5 23" xfId="8266" xr:uid="{00000000-0005-0000-0000-000030080000}"/>
    <cellStyle name="20% - Accent5 23 10" xfId="8267" xr:uid="{00000000-0005-0000-0000-000031080000}"/>
    <cellStyle name="20% - Accent5 23 11" xfId="8268" xr:uid="{00000000-0005-0000-0000-000032080000}"/>
    <cellStyle name="20% - Accent5 23 2" xfId="8269" xr:uid="{00000000-0005-0000-0000-000033080000}"/>
    <cellStyle name="20% - Accent5 23 3" xfId="8270" xr:uid="{00000000-0005-0000-0000-000034080000}"/>
    <cellStyle name="20% - Accent5 23 4" xfId="8271" xr:uid="{00000000-0005-0000-0000-000035080000}"/>
    <cellStyle name="20% - Accent5 23 5" xfId="8272" xr:uid="{00000000-0005-0000-0000-000036080000}"/>
    <cellStyle name="20% - Accent5 23 6" xfId="8273" xr:uid="{00000000-0005-0000-0000-000037080000}"/>
    <cellStyle name="20% - Accent5 23 7" xfId="8274" xr:uid="{00000000-0005-0000-0000-000038080000}"/>
    <cellStyle name="20% - Accent5 23 8" xfId="8275" xr:uid="{00000000-0005-0000-0000-000039080000}"/>
    <cellStyle name="20% - Accent5 23 9" xfId="8276" xr:uid="{00000000-0005-0000-0000-00003A080000}"/>
    <cellStyle name="20% - Accent5 24" xfId="8277" xr:uid="{00000000-0005-0000-0000-00003B080000}"/>
    <cellStyle name="20% - Accent5 24 10" xfId="8278" xr:uid="{00000000-0005-0000-0000-00003C080000}"/>
    <cellStyle name="20% - Accent5 24 11" xfId="8279" xr:uid="{00000000-0005-0000-0000-00003D080000}"/>
    <cellStyle name="20% - Accent5 24 2" xfId="8280" xr:uid="{00000000-0005-0000-0000-00003E080000}"/>
    <cellStyle name="20% - Accent5 24 3" xfId="8281" xr:uid="{00000000-0005-0000-0000-00003F080000}"/>
    <cellStyle name="20% - Accent5 24 4" xfId="8282" xr:uid="{00000000-0005-0000-0000-000040080000}"/>
    <cellStyle name="20% - Accent5 24 5" xfId="8283" xr:uid="{00000000-0005-0000-0000-000041080000}"/>
    <cellStyle name="20% - Accent5 24 6" xfId="8284" xr:uid="{00000000-0005-0000-0000-000042080000}"/>
    <cellStyle name="20% - Accent5 24 7" xfId="8285" xr:uid="{00000000-0005-0000-0000-000043080000}"/>
    <cellStyle name="20% - Accent5 24 8" xfId="8286" xr:uid="{00000000-0005-0000-0000-000044080000}"/>
    <cellStyle name="20% - Accent5 24 9" xfId="8287" xr:uid="{00000000-0005-0000-0000-000045080000}"/>
    <cellStyle name="20% - Accent5 25" xfId="8288" xr:uid="{00000000-0005-0000-0000-000046080000}"/>
    <cellStyle name="20% - Accent5 25 10" xfId="8289" xr:uid="{00000000-0005-0000-0000-000047080000}"/>
    <cellStyle name="20% - Accent5 25 11" xfId="8290" xr:uid="{00000000-0005-0000-0000-000048080000}"/>
    <cellStyle name="20% - Accent5 25 2" xfId="8291" xr:uid="{00000000-0005-0000-0000-000049080000}"/>
    <cellStyle name="20% - Accent5 25 3" xfId="8292" xr:uid="{00000000-0005-0000-0000-00004A080000}"/>
    <cellStyle name="20% - Accent5 25 4" xfId="8293" xr:uid="{00000000-0005-0000-0000-00004B080000}"/>
    <cellStyle name="20% - Accent5 25 5" xfId="8294" xr:uid="{00000000-0005-0000-0000-00004C080000}"/>
    <cellStyle name="20% - Accent5 25 6" xfId="8295" xr:uid="{00000000-0005-0000-0000-00004D080000}"/>
    <cellStyle name="20% - Accent5 25 7" xfId="8296" xr:uid="{00000000-0005-0000-0000-00004E080000}"/>
    <cellStyle name="20% - Accent5 25 8" xfId="8297" xr:uid="{00000000-0005-0000-0000-00004F080000}"/>
    <cellStyle name="20% - Accent5 25 9" xfId="8298" xr:uid="{00000000-0005-0000-0000-000050080000}"/>
    <cellStyle name="20% - Accent5 26" xfId="8299" xr:uid="{00000000-0005-0000-0000-000051080000}"/>
    <cellStyle name="20% - Accent5 26 10" xfId="8300" xr:uid="{00000000-0005-0000-0000-000052080000}"/>
    <cellStyle name="20% - Accent5 26 11" xfId="8301" xr:uid="{00000000-0005-0000-0000-000053080000}"/>
    <cellStyle name="20% - Accent5 26 2" xfId="8302" xr:uid="{00000000-0005-0000-0000-000054080000}"/>
    <cellStyle name="20% - Accent5 26 3" xfId="8303" xr:uid="{00000000-0005-0000-0000-000055080000}"/>
    <cellStyle name="20% - Accent5 26 4" xfId="8304" xr:uid="{00000000-0005-0000-0000-000056080000}"/>
    <cellStyle name="20% - Accent5 26 5" xfId="8305" xr:uid="{00000000-0005-0000-0000-000057080000}"/>
    <cellStyle name="20% - Accent5 26 6" xfId="8306" xr:uid="{00000000-0005-0000-0000-000058080000}"/>
    <cellStyle name="20% - Accent5 26 7" xfId="8307" xr:uid="{00000000-0005-0000-0000-000059080000}"/>
    <cellStyle name="20% - Accent5 26 8" xfId="8308" xr:uid="{00000000-0005-0000-0000-00005A080000}"/>
    <cellStyle name="20% - Accent5 26 9" xfId="8309" xr:uid="{00000000-0005-0000-0000-00005B080000}"/>
    <cellStyle name="20% - Accent5 27" xfId="8310" xr:uid="{00000000-0005-0000-0000-00005C080000}"/>
    <cellStyle name="20% - Accent5 27 10" xfId="8311" xr:uid="{00000000-0005-0000-0000-00005D080000}"/>
    <cellStyle name="20% - Accent5 27 11" xfId="8312" xr:uid="{00000000-0005-0000-0000-00005E080000}"/>
    <cellStyle name="20% - Accent5 27 2" xfId="8313" xr:uid="{00000000-0005-0000-0000-00005F080000}"/>
    <cellStyle name="20% - Accent5 27 3" xfId="8314" xr:uid="{00000000-0005-0000-0000-000060080000}"/>
    <cellStyle name="20% - Accent5 27 4" xfId="8315" xr:uid="{00000000-0005-0000-0000-000061080000}"/>
    <cellStyle name="20% - Accent5 27 5" xfId="8316" xr:uid="{00000000-0005-0000-0000-000062080000}"/>
    <cellStyle name="20% - Accent5 27 6" xfId="8317" xr:uid="{00000000-0005-0000-0000-000063080000}"/>
    <cellStyle name="20% - Accent5 27 7" xfId="8318" xr:uid="{00000000-0005-0000-0000-000064080000}"/>
    <cellStyle name="20% - Accent5 27 8" xfId="8319" xr:uid="{00000000-0005-0000-0000-000065080000}"/>
    <cellStyle name="20% - Accent5 27 9" xfId="8320" xr:uid="{00000000-0005-0000-0000-000066080000}"/>
    <cellStyle name="20% - Accent5 28" xfId="8321" xr:uid="{00000000-0005-0000-0000-000067080000}"/>
    <cellStyle name="20% - Accent5 28 10" xfId="8322" xr:uid="{00000000-0005-0000-0000-000068080000}"/>
    <cellStyle name="20% - Accent5 28 11" xfId="8323" xr:uid="{00000000-0005-0000-0000-000069080000}"/>
    <cellStyle name="20% - Accent5 28 2" xfId="8324" xr:uid="{00000000-0005-0000-0000-00006A080000}"/>
    <cellStyle name="20% - Accent5 28 3" xfId="8325" xr:uid="{00000000-0005-0000-0000-00006B080000}"/>
    <cellStyle name="20% - Accent5 28 4" xfId="8326" xr:uid="{00000000-0005-0000-0000-00006C080000}"/>
    <cellStyle name="20% - Accent5 28 5" xfId="8327" xr:uid="{00000000-0005-0000-0000-00006D080000}"/>
    <cellStyle name="20% - Accent5 28 6" xfId="8328" xr:uid="{00000000-0005-0000-0000-00006E080000}"/>
    <cellStyle name="20% - Accent5 28 7" xfId="8329" xr:uid="{00000000-0005-0000-0000-00006F080000}"/>
    <cellStyle name="20% - Accent5 28 8" xfId="8330" xr:uid="{00000000-0005-0000-0000-000070080000}"/>
    <cellStyle name="20% - Accent5 28 9" xfId="8331" xr:uid="{00000000-0005-0000-0000-000071080000}"/>
    <cellStyle name="20% - Accent5 29" xfId="8332" xr:uid="{00000000-0005-0000-0000-000072080000}"/>
    <cellStyle name="20% - Accent5 29 10" xfId="8333" xr:uid="{00000000-0005-0000-0000-000073080000}"/>
    <cellStyle name="20% - Accent5 29 11" xfId="8334" xr:uid="{00000000-0005-0000-0000-000074080000}"/>
    <cellStyle name="20% - Accent5 29 2" xfId="8335" xr:uid="{00000000-0005-0000-0000-000075080000}"/>
    <cellStyle name="20% - Accent5 29 3" xfId="8336" xr:uid="{00000000-0005-0000-0000-000076080000}"/>
    <cellStyle name="20% - Accent5 29 4" xfId="8337" xr:uid="{00000000-0005-0000-0000-000077080000}"/>
    <cellStyle name="20% - Accent5 29 5" xfId="8338" xr:uid="{00000000-0005-0000-0000-000078080000}"/>
    <cellStyle name="20% - Accent5 29 6" xfId="8339" xr:uid="{00000000-0005-0000-0000-000079080000}"/>
    <cellStyle name="20% - Accent5 29 7" xfId="8340" xr:uid="{00000000-0005-0000-0000-00007A080000}"/>
    <cellStyle name="20% - Accent5 29 8" xfId="8341" xr:uid="{00000000-0005-0000-0000-00007B080000}"/>
    <cellStyle name="20% - Accent5 29 9" xfId="8342" xr:uid="{00000000-0005-0000-0000-00007C080000}"/>
    <cellStyle name="20% - Accent5 3" xfId="33" xr:uid="{00000000-0005-0000-0000-00007D080000}"/>
    <cellStyle name="20% - Accent5 3 10" xfId="2706" xr:uid="{00000000-0005-0000-0000-00007E080000}"/>
    <cellStyle name="20% - Accent5 3 10 2" xfId="4344" xr:uid="{00000000-0005-0000-0000-00007F080000}"/>
    <cellStyle name="20% - Accent5 3 11" xfId="2705" xr:uid="{00000000-0005-0000-0000-000080080000}"/>
    <cellStyle name="20% - Accent5 3 11 2" xfId="4345" xr:uid="{00000000-0005-0000-0000-000081080000}"/>
    <cellStyle name="20% - Accent5 3 12" xfId="2707" xr:uid="{00000000-0005-0000-0000-000082080000}"/>
    <cellStyle name="20% - Accent5 3 2" xfId="2704" xr:uid="{00000000-0005-0000-0000-000083080000}"/>
    <cellStyle name="20% - Accent5 3 2 2" xfId="4346" xr:uid="{00000000-0005-0000-0000-000084080000}"/>
    <cellStyle name="20% - Accent5 3 3" xfId="2703" xr:uid="{00000000-0005-0000-0000-000085080000}"/>
    <cellStyle name="20% - Accent5 3 3 2" xfId="4347" xr:uid="{00000000-0005-0000-0000-000086080000}"/>
    <cellStyle name="20% - Accent5 3 4" xfId="2702" xr:uid="{00000000-0005-0000-0000-000087080000}"/>
    <cellStyle name="20% - Accent5 3 4 2" xfId="4348" xr:uid="{00000000-0005-0000-0000-000088080000}"/>
    <cellStyle name="20% - Accent5 3 5" xfId="2701" xr:uid="{00000000-0005-0000-0000-000089080000}"/>
    <cellStyle name="20% - Accent5 3 5 2" xfId="4349" xr:uid="{00000000-0005-0000-0000-00008A080000}"/>
    <cellStyle name="20% - Accent5 3 6" xfId="2700" xr:uid="{00000000-0005-0000-0000-00008B080000}"/>
    <cellStyle name="20% - Accent5 3 6 2" xfId="4350" xr:uid="{00000000-0005-0000-0000-00008C080000}"/>
    <cellStyle name="20% - Accent5 3 7" xfId="2699" xr:uid="{00000000-0005-0000-0000-00008D080000}"/>
    <cellStyle name="20% - Accent5 3 7 2" xfId="4351" xr:uid="{00000000-0005-0000-0000-00008E080000}"/>
    <cellStyle name="20% - Accent5 3 8" xfId="2698" xr:uid="{00000000-0005-0000-0000-00008F080000}"/>
    <cellStyle name="20% - Accent5 3 8 2" xfId="4352" xr:uid="{00000000-0005-0000-0000-000090080000}"/>
    <cellStyle name="20% - Accent5 3 9" xfId="2697" xr:uid="{00000000-0005-0000-0000-000091080000}"/>
    <cellStyle name="20% - Accent5 3 9 2" xfId="4353" xr:uid="{00000000-0005-0000-0000-000092080000}"/>
    <cellStyle name="20% - Accent5 30" xfId="8343" xr:uid="{00000000-0005-0000-0000-000093080000}"/>
    <cellStyle name="20% - Accent5 30 10" xfId="8344" xr:uid="{00000000-0005-0000-0000-000094080000}"/>
    <cellStyle name="20% - Accent5 30 11" xfId="8345" xr:uid="{00000000-0005-0000-0000-000095080000}"/>
    <cellStyle name="20% - Accent5 30 2" xfId="8346" xr:uid="{00000000-0005-0000-0000-000096080000}"/>
    <cellStyle name="20% - Accent5 30 3" xfId="8347" xr:uid="{00000000-0005-0000-0000-000097080000}"/>
    <cellStyle name="20% - Accent5 30 4" xfId="8348" xr:uid="{00000000-0005-0000-0000-000098080000}"/>
    <cellStyle name="20% - Accent5 30 5" xfId="8349" xr:uid="{00000000-0005-0000-0000-000099080000}"/>
    <cellStyle name="20% - Accent5 30 6" xfId="8350" xr:uid="{00000000-0005-0000-0000-00009A080000}"/>
    <cellStyle name="20% - Accent5 30 7" xfId="8351" xr:uid="{00000000-0005-0000-0000-00009B080000}"/>
    <cellStyle name="20% - Accent5 30 8" xfId="8352" xr:uid="{00000000-0005-0000-0000-00009C080000}"/>
    <cellStyle name="20% - Accent5 30 9" xfId="8353" xr:uid="{00000000-0005-0000-0000-00009D080000}"/>
    <cellStyle name="20% - Accent5 31" xfId="8354" xr:uid="{00000000-0005-0000-0000-00009E080000}"/>
    <cellStyle name="20% - Accent5 31 10" xfId="8355" xr:uid="{00000000-0005-0000-0000-00009F080000}"/>
    <cellStyle name="20% - Accent5 31 11" xfId="8356" xr:uid="{00000000-0005-0000-0000-0000A0080000}"/>
    <cellStyle name="20% - Accent5 31 2" xfId="8357" xr:uid="{00000000-0005-0000-0000-0000A1080000}"/>
    <cellStyle name="20% - Accent5 31 3" xfId="8358" xr:uid="{00000000-0005-0000-0000-0000A2080000}"/>
    <cellStyle name="20% - Accent5 31 4" xfId="8359" xr:uid="{00000000-0005-0000-0000-0000A3080000}"/>
    <cellStyle name="20% - Accent5 31 5" xfId="8360" xr:uid="{00000000-0005-0000-0000-0000A4080000}"/>
    <cellStyle name="20% - Accent5 31 6" xfId="8361" xr:uid="{00000000-0005-0000-0000-0000A5080000}"/>
    <cellStyle name="20% - Accent5 31 7" xfId="8362" xr:uid="{00000000-0005-0000-0000-0000A6080000}"/>
    <cellStyle name="20% - Accent5 31 8" xfId="8363" xr:uid="{00000000-0005-0000-0000-0000A7080000}"/>
    <cellStyle name="20% - Accent5 31 9" xfId="8364" xr:uid="{00000000-0005-0000-0000-0000A8080000}"/>
    <cellStyle name="20% - Accent5 32" xfId="8365" xr:uid="{00000000-0005-0000-0000-0000A9080000}"/>
    <cellStyle name="20% - Accent5 32 10" xfId="8366" xr:uid="{00000000-0005-0000-0000-0000AA080000}"/>
    <cellStyle name="20% - Accent5 32 11" xfId="8367" xr:uid="{00000000-0005-0000-0000-0000AB080000}"/>
    <cellStyle name="20% - Accent5 32 2" xfId="8368" xr:uid="{00000000-0005-0000-0000-0000AC080000}"/>
    <cellStyle name="20% - Accent5 32 3" xfId="8369" xr:uid="{00000000-0005-0000-0000-0000AD080000}"/>
    <cellStyle name="20% - Accent5 32 4" xfId="8370" xr:uid="{00000000-0005-0000-0000-0000AE080000}"/>
    <cellStyle name="20% - Accent5 32 5" xfId="8371" xr:uid="{00000000-0005-0000-0000-0000AF080000}"/>
    <cellStyle name="20% - Accent5 32 6" xfId="8372" xr:uid="{00000000-0005-0000-0000-0000B0080000}"/>
    <cellStyle name="20% - Accent5 32 7" xfId="8373" xr:uid="{00000000-0005-0000-0000-0000B1080000}"/>
    <cellStyle name="20% - Accent5 32 8" xfId="8374" xr:uid="{00000000-0005-0000-0000-0000B2080000}"/>
    <cellStyle name="20% - Accent5 32 9" xfId="8375" xr:uid="{00000000-0005-0000-0000-0000B3080000}"/>
    <cellStyle name="20% - Accent5 33" xfId="8376" xr:uid="{00000000-0005-0000-0000-0000B4080000}"/>
    <cellStyle name="20% - Accent5 33 10" xfId="8377" xr:uid="{00000000-0005-0000-0000-0000B5080000}"/>
    <cellStyle name="20% - Accent5 33 11" xfId="8378" xr:uid="{00000000-0005-0000-0000-0000B6080000}"/>
    <cellStyle name="20% - Accent5 33 2" xfId="8379" xr:uid="{00000000-0005-0000-0000-0000B7080000}"/>
    <cellStyle name="20% - Accent5 33 3" xfId="8380" xr:uid="{00000000-0005-0000-0000-0000B8080000}"/>
    <cellStyle name="20% - Accent5 33 4" xfId="8381" xr:uid="{00000000-0005-0000-0000-0000B9080000}"/>
    <cellStyle name="20% - Accent5 33 5" xfId="8382" xr:uid="{00000000-0005-0000-0000-0000BA080000}"/>
    <cellStyle name="20% - Accent5 33 6" xfId="8383" xr:uid="{00000000-0005-0000-0000-0000BB080000}"/>
    <cellStyle name="20% - Accent5 33 7" xfId="8384" xr:uid="{00000000-0005-0000-0000-0000BC080000}"/>
    <cellStyle name="20% - Accent5 33 8" xfId="8385" xr:uid="{00000000-0005-0000-0000-0000BD080000}"/>
    <cellStyle name="20% - Accent5 33 9" xfId="8386" xr:uid="{00000000-0005-0000-0000-0000BE080000}"/>
    <cellStyle name="20% - Accent5 34" xfId="8387" xr:uid="{00000000-0005-0000-0000-0000BF080000}"/>
    <cellStyle name="20% - Accent5 34 10" xfId="8388" xr:uid="{00000000-0005-0000-0000-0000C0080000}"/>
    <cellStyle name="20% - Accent5 34 11" xfId="8389" xr:uid="{00000000-0005-0000-0000-0000C1080000}"/>
    <cellStyle name="20% - Accent5 34 2" xfId="8390" xr:uid="{00000000-0005-0000-0000-0000C2080000}"/>
    <cellStyle name="20% - Accent5 34 3" xfId="8391" xr:uid="{00000000-0005-0000-0000-0000C3080000}"/>
    <cellStyle name="20% - Accent5 34 4" xfId="8392" xr:uid="{00000000-0005-0000-0000-0000C4080000}"/>
    <cellStyle name="20% - Accent5 34 5" xfId="8393" xr:uid="{00000000-0005-0000-0000-0000C5080000}"/>
    <cellStyle name="20% - Accent5 34 6" xfId="8394" xr:uid="{00000000-0005-0000-0000-0000C6080000}"/>
    <cellStyle name="20% - Accent5 34 7" xfId="8395" xr:uid="{00000000-0005-0000-0000-0000C7080000}"/>
    <cellStyle name="20% - Accent5 34 8" xfId="8396" xr:uid="{00000000-0005-0000-0000-0000C8080000}"/>
    <cellStyle name="20% - Accent5 34 9" xfId="8397" xr:uid="{00000000-0005-0000-0000-0000C9080000}"/>
    <cellStyle name="20% - Accent5 35" xfId="8398" xr:uid="{00000000-0005-0000-0000-0000CA080000}"/>
    <cellStyle name="20% - Accent5 35 10" xfId="8399" xr:uid="{00000000-0005-0000-0000-0000CB080000}"/>
    <cellStyle name="20% - Accent5 35 11" xfId="8400" xr:uid="{00000000-0005-0000-0000-0000CC080000}"/>
    <cellStyle name="20% - Accent5 35 2" xfId="8401" xr:uid="{00000000-0005-0000-0000-0000CD080000}"/>
    <cellStyle name="20% - Accent5 35 3" xfId="8402" xr:uid="{00000000-0005-0000-0000-0000CE080000}"/>
    <cellStyle name="20% - Accent5 35 4" xfId="8403" xr:uid="{00000000-0005-0000-0000-0000CF080000}"/>
    <cellStyle name="20% - Accent5 35 5" xfId="8404" xr:uid="{00000000-0005-0000-0000-0000D0080000}"/>
    <cellStyle name="20% - Accent5 35 6" xfId="8405" xr:uid="{00000000-0005-0000-0000-0000D1080000}"/>
    <cellStyle name="20% - Accent5 35 7" xfId="8406" xr:uid="{00000000-0005-0000-0000-0000D2080000}"/>
    <cellStyle name="20% - Accent5 35 8" xfId="8407" xr:uid="{00000000-0005-0000-0000-0000D3080000}"/>
    <cellStyle name="20% - Accent5 35 9" xfId="8408" xr:uid="{00000000-0005-0000-0000-0000D4080000}"/>
    <cellStyle name="20% - Accent5 36" xfId="8409" xr:uid="{00000000-0005-0000-0000-0000D5080000}"/>
    <cellStyle name="20% - Accent5 36 10" xfId="8410" xr:uid="{00000000-0005-0000-0000-0000D6080000}"/>
    <cellStyle name="20% - Accent5 36 11" xfId="8411" xr:uid="{00000000-0005-0000-0000-0000D7080000}"/>
    <cellStyle name="20% - Accent5 36 2" xfId="8412" xr:uid="{00000000-0005-0000-0000-0000D8080000}"/>
    <cellStyle name="20% - Accent5 36 3" xfId="8413" xr:uid="{00000000-0005-0000-0000-0000D9080000}"/>
    <cellStyle name="20% - Accent5 36 4" xfId="8414" xr:uid="{00000000-0005-0000-0000-0000DA080000}"/>
    <cellStyle name="20% - Accent5 36 5" xfId="8415" xr:uid="{00000000-0005-0000-0000-0000DB080000}"/>
    <cellStyle name="20% - Accent5 36 6" xfId="8416" xr:uid="{00000000-0005-0000-0000-0000DC080000}"/>
    <cellStyle name="20% - Accent5 36 7" xfId="8417" xr:uid="{00000000-0005-0000-0000-0000DD080000}"/>
    <cellStyle name="20% - Accent5 36 8" xfId="8418" xr:uid="{00000000-0005-0000-0000-0000DE080000}"/>
    <cellStyle name="20% - Accent5 36 9" xfId="8419" xr:uid="{00000000-0005-0000-0000-0000DF080000}"/>
    <cellStyle name="20% - Accent5 37" xfId="8420" xr:uid="{00000000-0005-0000-0000-0000E0080000}"/>
    <cellStyle name="20% - Accent5 37 10" xfId="8421" xr:uid="{00000000-0005-0000-0000-0000E1080000}"/>
    <cellStyle name="20% - Accent5 37 11" xfId="8422" xr:uid="{00000000-0005-0000-0000-0000E2080000}"/>
    <cellStyle name="20% - Accent5 37 2" xfId="8423" xr:uid="{00000000-0005-0000-0000-0000E3080000}"/>
    <cellStyle name="20% - Accent5 37 3" xfId="8424" xr:uid="{00000000-0005-0000-0000-0000E4080000}"/>
    <cellStyle name="20% - Accent5 37 4" xfId="8425" xr:uid="{00000000-0005-0000-0000-0000E5080000}"/>
    <cellStyle name="20% - Accent5 37 5" xfId="8426" xr:uid="{00000000-0005-0000-0000-0000E6080000}"/>
    <cellStyle name="20% - Accent5 37 6" xfId="8427" xr:uid="{00000000-0005-0000-0000-0000E7080000}"/>
    <cellStyle name="20% - Accent5 37 7" xfId="8428" xr:uid="{00000000-0005-0000-0000-0000E8080000}"/>
    <cellStyle name="20% - Accent5 37 8" xfId="8429" xr:uid="{00000000-0005-0000-0000-0000E9080000}"/>
    <cellStyle name="20% - Accent5 37 9" xfId="8430" xr:uid="{00000000-0005-0000-0000-0000EA080000}"/>
    <cellStyle name="20% - Accent5 38" xfId="8431" xr:uid="{00000000-0005-0000-0000-0000EB080000}"/>
    <cellStyle name="20% - Accent5 38 10" xfId="8432" xr:uid="{00000000-0005-0000-0000-0000EC080000}"/>
    <cellStyle name="20% - Accent5 38 11" xfId="8433" xr:uid="{00000000-0005-0000-0000-0000ED080000}"/>
    <cellStyle name="20% - Accent5 38 2" xfId="8434" xr:uid="{00000000-0005-0000-0000-0000EE080000}"/>
    <cellStyle name="20% - Accent5 38 3" xfId="8435" xr:uid="{00000000-0005-0000-0000-0000EF080000}"/>
    <cellStyle name="20% - Accent5 38 4" xfId="8436" xr:uid="{00000000-0005-0000-0000-0000F0080000}"/>
    <cellStyle name="20% - Accent5 38 5" xfId="8437" xr:uid="{00000000-0005-0000-0000-0000F1080000}"/>
    <cellStyle name="20% - Accent5 38 6" xfId="8438" xr:uid="{00000000-0005-0000-0000-0000F2080000}"/>
    <cellStyle name="20% - Accent5 38 7" xfId="8439" xr:uid="{00000000-0005-0000-0000-0000F3080000}"/>
    <cellStyle name="20% - Accent5 38 8" xfId="8440" xr:uid="{00000000-0005-0000-0000-0000F4080000}"/>
    <cellStyle name="20% - Accent5 38 9" xfId="8441" xr:uid="{00000000-0005-0000-0000-0000F5080000}"/>
    <cellStyle name="20% - Accent5 39" xfId="8442" xr:uid="{00000000-0005-0000-0000-0000F6080000}"/>
    <cellStyle name="20% - Accent5 39 10" xfId="8443" xr:uid="{00000000-0005-0000-0000-0000F7080000}"/>
    <cellStyle name="20% - Accent5 39 11" xfId="8444" xr:uid="{00000000-0005-0000-0000-0000F8080000}"/>
    <cellStyle name="20% - Accent5 39 2" xfId="8445" xr:uid="{00000000-0005-0000-0000-0000F9080000}"/>
    <cellStyle name="20% - Accent5 39 3" xfId="8446" xr:uid="{00000000-0005-0000-0000-0000FA080000}"/>
    <cellStyle name="20% - Accent5 39 4" xfId="8447" xr:uid="{00000000-0005-0000-0000-0000FB080000}"/>
    <cellStyle name="20% - Accent5 39 5" xfId="8448" xr:uid="{00000000-0005-0000-0000-0000FC080000}"/>
    <cellStyle name="20% - Accent5 39 6" xfId="8449" xr:uid="{00000000-0005-0000-0000-0000FD080000}"/>
    <cellStyle name="20% - Accent5 39 7" xfId="8450" xr:uid="{00000000-0005-0000-0000-0000FE080000}"/>
    <cellStyle name="20% - Accent5 39 8" xfId="8451" xr:uid="{00000000-0005-0000-0000-0000FF080000}"/>
    <cellStyle name="20% - Accent5 39 9" xfId="8452" xr:uid="{00000000-0005-0000-0000-000000090000}"/>
    <cellStyle name="20% - Accent5 4" xfId="2696" xr:uid="{00000000-0005-0000-0000-000001090000}"/>
    <cellStyle name="20% - Accent5 4 10" xfId="2695" xr:uid="{00000000-0005-0000-0000-000002090000}"/>
    <cellStyle name="20% - Accent5 4 10 2" xfId="4354" xr:uid="{00000000-0005-0000-0000-000003090000}"/>
    <cellStyle name="20% - Accent5 4 11" xfId="2694" xr:uid="{00000000-0005-0000-0000-000004090000}"/>
    <cellStyle name="20% - Accent5 4 11 2" xfId="4355" xr:uid="{00000000-0005-0000-0000-000005090000}"/>
    <cellStyle name="20% - Accent5 4 12" xfId="4356" xr:uid="{00000000-0005-0000-0000-000006090000}"/>
    <cellStyle name="20% - Accent5 4 2" xfId="2693" xr:uid="{00000000-0005-0000-0000-000007090000}"/>
    <cellStyle name="20% - Accent5 4 2 2" xfId="4357" xr:uid="{00000000-0005-0000-0000-000008090000}"/>
    <cellStyle name="20% - Accent5 4 3" xfId="2692" xr:uid="{00000000-0005-0000-0000-000009090000}"/>
    <cellStyle name="20% - Accent5 4 3 2" xfId="4358" xr:uid="{00000000-0005-0000-0000-00000A090000}"/>
    <cellStyle name="20% - Accent5 4 4" xfId="2691" xr:uid="{00000000-0005-0000-0000-00000B090000}"/>
    <cellStyle name="20% - Accent5 4 4 2" xfId="4359" xr:uid="{00000000-0005-0000-0000-00000C090000}"/>
    <cellStyle name="20% - Accent5 4 5" xfId="2690" xr:uid="{00000000-0005-0000-0000-00000D090000}"/>
    <cellStyle name="20% - Accent5 4 5 2" xfId="4360" xr:uid="{00000000-0005-0000-0000-00000E090000}"/>
    <cellStyle name="20% - Accent5 4 6" xfId="2689" xr:uid="{00000000-0005-0000-0000-00000F090000}"/>
    <cellStyle name="20% - Accent5 4 6 2" xfId="4361" xr:uid="{00000000-0005-0000-0000-000010090000}"/>
    <cellStyle name="20% - Accent5 4 7" xfId="2688" xr:uid="{00000000-0005-0000-0000-000011090000}"/>
    <cellStyle name="20% - Accent5 4 7 2" xfId="4362" xr:uid="{00000000-0005-0000-0000-000012090000}"/>
    <cellStyle name="20% - Accent5 4 8" xfId="2687" xr:uid="{00000000-0005-0000-0000-000013090000}"/>
    <cellStyle name="20% - Accent5 4 8 2" xfId="4363" xr:uid="{00000000-0005-0000-0000-000014090000}"/>
    <cellStyle name="20% - Accent5 4 9" xfId="2686" xr:uid="{00000000-0005-0000-0000-000015090000}"/>
    <cellStyle name="20% - Accent5 4 9 2" xfId="4364" xr:uid="{00000000-0005-0000-0000-000016090000}"/>
    <cellStyle name="20% - Accent5 40" xfId="8453" xr:uid="{00000000-0005-0000-0000-000017090000}"/>
    <cellStyle name="20% - Accent5 40 10" xfId="8454" xr:uid="{00000000-0005-0000-0000-000018090000}"/>
    <cellStyle name="20% - Accent5 40 2" xfId="8455" xr:uid="{00000000-0005-0000-0000-000019090000}"/>
    <cellStyle name="20% - Accent5 40 3" xfId="8456" xr:uid="{00000000-0005-0000-0000-00001A090000}"/>
    <cellStyle name="20% - Accent5 40 4" xfId="8457" xr:uid="{00000000-0005-0000-0000-00001B090000}"/>
    <cellStyle name="20% - Accent5 40 5" xfId="8458" xr:uid="{00000000-0005-0000-0000-00001C090000}"/>
    <cellStyle name="20% - Accent5 40 6" xfId="8459" xr:uid="{00000000-0005-0000-0000-00001D090000}"/>
    <cellStyle name="20% - Accent5 40 7" xfId="8460" xr:uid="{00000000-0005-0000-0000-00001E090000}"/>
    <cellStyle name="20% - Accent5 40 8" xfId="8461" xr:uid="{00000000-0005-0000-0000-00001F090000}"/>
    <cellStyle name="20% - Accent5 40 9" xfId="8462" xr:uid="{00000000-0005-0000-0000-000020090000}"/>
    <cellStyle name="20% - Accent5 41" xfId="8463" xr:uid="{00000000-0005-0000-0000-000021090000}"/>
    <cellStyle name="20% - Accent5 42" xfId="8464" xr:uid="{00000000-0005-0000-0000-000022090000}"/>
    <cellStyle name="20% - Accent5 43" xfId="8465" xr:uid="{00000000-0005-0000-0000-000023090000}"/>
    <cellStyle name="20% - Accent5 44" xfId="8466" xr:uid="{00000000-0005-0000-0000-000024090000}"/>
    <cellStyle name="20% - Accent5 45" xfId="8467" xr:uid="{00000000-0005-0000-0000-000025090000}"/>
    <cellStyle name="20% - Accent5 46" xfId="8468" xr:uid="{00000000-0005-0000-0000-000026090000}"/>
    <cellStyle name="20% - Accent5 47" xfId="8469" xr:uid="{00000000-0005-0000-0000-000027090000}"/>
    <cellStyle name="20% - Accent5 48" xfId="8470" xr:uid="{00000000-0005-0000-0000-000028090000}"/>
    <cellStyle name="20% - Accent5 49" xfId="8471" xr:uid="{00000000-0005-0000-0000-000029090000}"/>
    <cellStyle name="20% - Accent5 5" xfId="2685" xr:uid="{00000000-0005-0000-0000-00002A090000}"/>
    <cellStyle name="20% - Accent5 5 10" xfId="2684" xr:uid="{00000000-0005-0000-0000-00002B090000}"/>
    <cellStyle name="20% - Accent5 5 10 2" xfId="4365" xr:uid="{00000000-0005-0000-0000-00002C090000}"/>
    <cellStyle name="20% - Accent5 5 11" xfId="2683" xr:uid="{00000000-0005-0000-0000-00002D090000}"/>
    <cellStyle name="20% - Accent5 5 11 2" xfId="4366" xr:uid="{00000000-0005-0000-0000-00002E090000}"/>
    <cellStyle name="20% - Accent5 5 12" xfId="4367" xr:uid="{00000000-0005-0000-0000-00002F090000}"/>
    <cellStyle name="20% - Accent5 5 2" xfId="2682" xr:uid="{00000000-0005-0000-0000-000030090000}"/>
    <cellStyle name="20% - Accent5 5 2 2" xfId="4368" xr:uid="{00000000-0005-0000-0000-000031090000}"/>
    <cellStyle name="20% - Accent5 5 3" xfId="2681" xr:uid="{00000000-0005-0000-0000-000032090000}"/>
    <cellStyle name="20% - Accent5 5 3 2" xfId="4369" xr:uid="{00000000-0005-0000-0000-000033090000}"/>
    <cellStyle name="20% - Accent5 5 4" xfId="2680" xr:uid="{00000000-0005-0000-0000-000034090000}"/>
    <cellStyle name="20% - Accent5 5 4 2" xfId="4370" xr:uid="{00000000-0005-0000-0000-000035090000}"/>
    <cellStyle name="20% - Accent5 5 5" xfId="2679" xr:uid="{00000000-0005-0000-0000-000036090000}"/>
    <cellStyle name="20% - Accent5 5 5 2" xfId="4371" xr:uid="{00000000-0005-0000-0000-000037090000}"/>
    <cellStyle name="20% - Accent5 5 6" xfId="2678" xr:uid="{00000000-0005-0000-0000-000038090000}"/>
    <cellStyle name="20% - Accent5 5 6 2" xfId="4372" xr:uid="{00000000-0005-0000-0000-000039090000}"/>
    <cellStyle name="20% - Accent5 5 7" xfId="2677" xr:uid="{00000000-0005-0000-0000-00003A090000}"/>
    <cellStyle name="20% - Accent5 5 7 2" xfId="4373" xr:uid="{00000000-0005-0000-0000-00003B090000}"/>
    <cellStyle name="20% - Accent5 5 8" xfId="2676" xr:uid="{00000000-0005-0000-0000-00003C090000}"/>
    <cellStyle name="20% - Accent5 5 8 2" xfId="4374" xr:uid="{00000000-0005-0000-0000-00003D090000}"/>
    <cellStyle name="20% - Accent5 5 9" xfId="2675" xr:uid="{00000000-0005-0000-0000-00003E090000}"/>
    <cellStyle name="20% - Accent5 5 9 2" xfId="4375" xr:uid="{00000000-0005-0000-0000-00003F090000}"/>
    <cellStyle name="20% - Accent5 50" xfId="31" xr:uid="{00000000-0005-0000-0000-000040090000}"/>
    <cellStyle name="20% - Accent5 6" xfId="2674" xr:uid="{00000000-0005-0000-0000-000041090000}"/>
    <cellStyle name="20% - Accent5 6 10" xfId="8472" xr:uid="{00000000-0005-0000-0000-000042090000}"/>
    <cellStyle name="20% - Accent5 6 11" xfId="8473" xr:uid="{00000000-0005-0000-0000-000043090000}"/>
    <cellStyle name="20% - Accent5 6 2" xfId="4376" xr:uid="{00000000-0005-0000-0000-000044090000}"/>
    <cellStyle name="20% - Accent5 6 3" xfId="8474" xr:uid="{00000000-0005-0000-0000-000045090000}"/>
    <cellStyle name="20% - Accent5 6 4" xfId="8475" xr:uid="{00000000-0005-0000-0000-000046090000}"/>
    <cellStyle name="20% - Accent5 6 5" xfId="8476" xr:uid="{00000000-0005-0000-0000-000047090000}"/>
    <cellStyle name="20% - Accent5 6 6" xfId="8477" xr:uid="{00000000-0005-0000-0000-000048090000}"/>
    <cellStyle name="20% - Accent5 6 7" xfId="8478" xr:uid="{00000000-0005-0000-0000-000049090000}"/>
    <cellStyle name="20% - Accent5 6 8" xfId="8479" xr:uid="{00000000-0005-0000-0000-00004A090000}"/>
    <cellStyle name="20% - Accent5 6 9" xfId="8480" xr:uid="{00000000-0005-0000-0000-00004B090000}"/>
    <cellStyle name="20% - Accent5 7" xfId="2673" xr:uid="{00000000-0005-0000-0000-00004C090000}"/>
    <cellStyle name="20% - Accent5 7 10" xfId="8481" xr:uid="{00000000-0005-0000-0000-00004D090000}"/>
    <cellStyle name="20% - Accent5 7 11" xfId="8482" xr:uid="{00000000-0005-0000-0000-00004E090000}"/>
    <cellStyle name="20% - Accent5 7 2" xfId="4377" xr:uid="{00000000-0005-0000-0000-00004F090000}"/>
    <cellStyle name="20% - Accent5 7 3" xfId="8483" xr:uid="{00000000-0005-0000-0000-000050090000}"/>
    <cellStyle name="20% - Accent5 7 4" xfId="8484" xr:uid="{00000000-0005-0000-0000-000051090000}"/>
    <cellStyle name="20% - Accent5 7 5" xfId="8485" xr:uid="{00000000-0005-0000-0000-000052090000}"/>
    <cellStyle name="20% - Accent5 7 6" xfId="8486" xr:uid="{00000000-0005-0000-0000-000053090000}"/>
    <cellStyle name="20% - Accent5 7 7" xfId="8487" xr:uid="{00000000-0005-0000-0000-000054090000}"/>
    <cellStyle name="20% - Accent5 7 8" xfId="8488" xr:uid="{00000000-0005-0000-0000-000055090000}"/>
    <cellStyle name="20% - Accent5 7 9" xfId="8489" xr:uid="{00000000-0005-0000-0000-000056090000}"/>
    <cellStyle name="20% - Accent5 8" xfId="2672" xr:uid="{00000000-0005-0000-0000-000057090000}"/>
    <cellStyle name="20% - Accent5 8 10" xfId="8490" xr:uid="{00000000-0005-0000-0000-000058090000}"/>
    <cellStyle name="20% - Accent5 8 11" xfId="8491" xr:uid="{00000000-0005-0000-0000-000059090000}"/>
    <cellStyle name="20% - Accent5 8 2" xfId="4378" xr:uid="{00000000-0005-0000-0000-00005A090000}"/>
    <cellStyle name="20% - Accent5 8 3" xfId="8492" xr:uid="{00000000-0005-0000-0000-00005B090000}"/>
    <cellStyle name="20% - Accent5 8 4" xfId="8493" xr:uid="{00000000-0005-0000-0000-00005C090000}"/>
    <cellStyle name="20% - Accent5 8 5" xfId="8494" xr:uid="{00000000-0005-0000-0000-00005D090000}"/>
    <cellStyle name="20% - Accent5 8 6" xfId="8495" xr:uid="{00000000-0005-0000-0000-00005E090000}"/>
    <cellStyle name="20% - Accent5 8 7" xfId="8496" xr:uid="{00000000-0005-0000-0000-00005F090000}"/>
    <cellStyle name="20% - Accent5 8 8" xfId="8497" xr:uid="{00000000-0005-0000-0000-000060090000}"/>
    <cellStyle name="20% - Accent5 8 9" xfId="8498" xr:uid="{00000000-0005-0000-0000-000061090000}"/>
    <cellStyle name="20% - Accent5 9" xfId="2671" xr:uid="{00000000-0005-0000-0000-000062090000}"/>
    <cellStyle name="20% - Accent5 9 10" xfId="8499" xr:uid="{00000000-0005-0000-0000-000063090000}"/>
    <cellStyle name="20% - Accent5 9 11" xfId="8500" xr:uid="{00000000-0005-0000-0000-000064090000}"/>
    <cellStyle name="20% - Accent5 9 2" xfId="4379" xr:uid="{00000000-0005-0000-0000-000065090000}"/>
    <cellStyle name="20% - Accent5 9 3" xfId="8501" xr:uid="{00000000-0005-0000-0000-000066090000}"/>
    <cellStyle name="20% - Accent5 9 4" xfId="8502" xr:uid="{00000000-0005-0000-0000-000067090000}"/>
    <cellStyle name="20% - Accent5 9 5" xfId="8503" xr:uid="{00000000-0005-0000-0000-000068090000}"/>
    <cellStyle name="20% - Accent5 9 6" xfId="8504" xr:uid="{00000000-0005-0000-0000-000069090000}"/>
    <cellStyle name="20% - Accent5 9 7" xfId="8505" xr:uid="{00000000-0005-0000-0000-00006A090000}"/>
    <cellStyle name="20% - Accent5 9 8" xfId="8506" xr:uid="{00000000-0005-0000-0000-00006B090000}"/>
    <cellStyle name="20% - Accent5 9 9" xfId="8507" xr:uid="{00000000-0005-0000-0000-00006C090000}"/>
    <cellStyle name="20% - Accent6 10" xfId="2670" xr:uid="{00000000-0005-0000-0000-00006D090000}"/>
    <cellStyle name="20% - Accent6 10 10" xfId="8508" xr:uid="{00000000-0005-0000-0000-00006E090000}"/>
    <cellStyle name="20% - Accent6 10 11" xfId="8509" xr:uid="{00000000-0005-0000-0000-00006F090000}"/>
    <cellStyle name="20% - Accent6 10 2" xfId="4380" xr:uid="{00000000-0005-0000-0000-000070090000}"/>
    <cellStyle name="20% - Accent6 10 3" xfId="8510" xr:uid="{00000000-0005-0000-0000-000071090000}"/>
    <cellStyle name="20% - Accent6 10 4" xfId="8511" xr:uid="{00000000-0005-0000-0000-000072090000}"/>
    <cellStyle name="20% - Accent6 10 5" xfId="8512" xr:uid="{00000000-0005-0000-0000-000073090000}"/>
    <cellStyle name="20% - Accent6 10 6" xfId="8513" xr:uid="{00000000-0005-0000-0000-000074090000}"/>
    <cellStyle name="20% - Accent6 10 7" xfId="8514" xr:uid="{00000000-0005-0000-0000-000075090000}"/>
    <cellStyle name="20% - Accent6 10 8" xfId="8515" xr:uid="{00000000-0005-0000-0000-000076090000}"/>
    <cellStyle name="20% - Accent6 10 9" xfId="8516" xr:uid="{00000000-0005-0000-0000-000077090000}"/>
    <cellStyle name="20% - Accent6 11" xfId="2669" xr:uid="{00000000-0005-0000-0000-000078090000}"/>
    <cellStyle name="20% - Accent6 11 10" xfId="8517" xr:uid="{00000000-0005-0000-0000-000079090000}"/>
    <cellStyle name="20% - Accent6 11 11" xfId="8518" xr:uid="{00000000-0005-0000-0000-00007A090000}"/>
    <cellStyle name="20% - Accent6 11 2" xfId="4381" xr:uid="{00000000-0005-0000-0000-00007B090000}"/>
    <cellStyle name="20% - Accent6 11 3" xfId="8519" xr:uid="{00000000-0005-0000-0000-00007C090000}"/>
    <cellStyle name="20% - Accent6 11 4" xfId="8520" xr:uid="{00000000-0005-0000-0000-00007D090000}"/>
    <cellStyle name="20% - Accent6 11 5" xfId="8521" xr:uid="{00000000-0005-0000-0000-00007E090000}"/>
    <cellStyle name="20% - Accent6 11 6" xfId="8522" xr:uid="{00000000-0005-0000-0000-00007F090000}"/>
    <cellStyle name="20% - Accent6 11 7" xfId="8523" xr:uid="{00000000-0005-0000-0000-000080090000}"/>
    <cellStyle name="20% - Accent6 11 8" xfId="8524" xr:uid="{00000000-0005-0000-0000-000081090000}"/>
    <cellStyle name="20% - Accent6 11 9" xfId="8525" xr:uid="{00000000-0005-0000-0000-000082090000}"/>
    <cellStyle name="20% - Accent6 12" xfId="2668" xr:uid="{00000000-0005-0000-0000-000083090000}"/>
    <cellStyle name="20% - Accent6 12 10" xfId="8526" xr:uid="{00000000-0005-0000-0000-000084090000}"/>
    <cellStyle name="20% - Accent6 12 11" xfId="8527" xr:uid="{00000000-0005-0000-0000-000085090000}"/>
    <cellStyle name="20% - Accent6 12 2" xfId="4382" xr:uid="{00000000-0005-0000-0000-000086090000}"/>
    <cellStyle name="20% - Accent6 12 3" xfId="8528" xr:uid="{00000000-0005-0000-0000-000087090000}"/>
    <cellStyle name="20% - Accent6 12 4" xfId="8529" xr:uid="{00000000-0005-0000-0000-000088090000}"/>
    <cellStyle name="20% - Accent6 12 5" xfId="8530" xr:uid="{00000000-0005-0000-0000-000089090000}"/>
    <cellStyle name="20% - Accent6 12 6" xfId="8531" xr:uid="{00000000-0005-0000-0000-00008A090000}"/>
    <cellStyle name="20% - Accent6 12 7" xfId="8532" xr:uid="{00000000-0005-0000-0000-00008B090000}"/>
    <cellStyle name="20% - Accent6 12 8" xfId="8533" xr:uid="{00000000-0005-0000-0000-00008C090000}"/>
    <cellStyle name="20% - Accent6 12 9" xfId="8534" xr:uid="{00000000-0005-0000-0000-00008D090000}"/>
    <cellStyle name="20% - Accent6 13" xfId="2667" xr:uid="{00000000-0005-0000-0000-00008E090000}"/>
    <cellStyle name="20% - Accent6 13 10" xfId="8535" xr:uid="{00000000-0005-0000-0000-00008F090000}"/>
    <cellStyle name="20% - Accent6 13 11" xfId="8536" xr:uid="{00000000-0005-0000-0000-000090090000}"/>
    <cellStyle name="20% - Accent6 13 2" xfId="4383" xr:uid="{00000000-0005-0000-0000-000091090000}"/>
    <cellStyle name="20% - Accent6 13 3" xfId="8537" xr:uid="{00000000-0005-0000-0000-000092090000}"/>
    <cellStyle name="20% - Accent6 13 4" xfId="8538" xr:uid="{00000000-0005-0000-0000-000093090000}"/>
    <cellStyle name="20% - Accent6 13 5" xfId="8539" xr:uid="{00000000-0005-0000-0000-000094090000}"/>
    <cellStyle name="20% - Accent6 13 6" xfId="8540" xr:uid="{00000000-0005-0000-0000-000095090000}"/>
    <cellStyle name="20% - Accent6 13 7" xfId="8541" xr:uid="{00000000-0005-0000-0000-000096090000}"/>
    <cellStyle name="20% - Accent6 13 8" xfId="8542" xr:uid="{00000000-0005-0000-0000-000097090000}"/>
    <cellStyle name="20% - Accent6 13 9" xfId="8543" xr:uid="{00000000-0005-0000-0000-000098090000}"/>
    <cellStyle name="20% - Accent6 14" xfId="2666" xr:uid="{00000000-0005-0000-0000-000099090000}"/>
    <cellStyle name="20% - Accent6 14 10" xfId="8544" xr:uid="{00000000-0005-0000-0000-00009A090000}"/>
    <cellStyle name="20% - Accent6 14 11" xfId="8545" xr:uid="{00000000-0005-0000-0000-00009B090000}"/>
    <cellStyle name="20% - Accent6 14 2" xfId="4384" xr:uid="{00000000-0005-0000-0000-00009C090000}"/>
    <cellStyle name="20% - Accent6 14 3" xfId="8546" xr:uid="{00000000-0005-0000-0000-00009D090000}"/>
    <cellStyle name="20% - Accent6 14 4" xfId="8547" xr:uid="{00000000-0005-0000-0000-00009E090000}"/>
    <cellStyle name="20% - Accent6 14 5" xfId="8548" xr:uid="{00000000-0005-0000-0000-00009F090000}"/>
    <cellStyle name="20% - Accent6 14 6" xfId="8549" xr:uid="{00000000-0005-0000-0000-0000A0090000}"/>
    <cellStyle name="20% - Accent6 14 7" xfId="8550" xr:uid="{00000000-0005-0000-0000-0000A1090000}"/>
    <cellStyle name="20% - Accent6 14 8" xfId="8551" xr:uid="{00000000-0005-0000-0000-0000A2090000}"/>
    <cellStyle name="20% - Accent6 14 9" xfId="8552" xr:uid="{00000000-0005-0000-0000-0000A3090000}"/>
    <cellStyle name="20% - Accent6 15" xfId="2665" xr:uid="{00000000-0005-0000-0000-0000A4090000}"/>
    <cellStyle name="20% - Accent6 15 10" xfId="8553" xr:uid="{00000000-0005-0000-0000-0000A5090000}"/>
    <cellStyle name="20% - Accent6 15 11" xfId="8554" xr:uid="{00000000-0005-0000-0000-0000A6090000}"/>
    <cellStyle name="20% - Accent6 15 2" xfId="4385" xr:uid="{00000000-0005-0000-0000-0000A7090000}"/>
    <cellStyle name="20% - Accent6 15 3" xfId="8555" xr:uid="{00000000-0005-0000-0000-0000A8090000}"/>
    <cellStyle name="20% - Accent6 15 4" xfId="8556" xr:uid="{00000000-0005-0000-0000-0000A9090000}"/>
    <cellStyle name="20% - Accent6 15 5" xfId="8557" xr:uid="{00000000-0005-0000-0000-0000AA090000}"/>
    <cellStyle name="20% - Accent6 15 6" xfId="8558" xr:uid="{00000000-0005-0000-0000-0000AB090000}"/>
    <cellStyle name="20% - Accent6 15 7" xfId="8559" xr:uid="{00000000-0005-0000-0000-0000AC090000}"/>
    <cellStyle name="20% - Accent6 15 8" xfId="8560" xr:uid="{00000000-0005-0000-0000-0000AD090000}"/>
    <cellStyle name="20% - Accent6 15 9" xfId="8561" xr:uid="{00000000-0005-0000-0000-0000AE090000}"/>
    <cellStyle name="20% - Accent6 16" xfId="8562" xr:uid="{00000000-0005-0000-0000-0000AF090000}"/>
    <cellStyle name="20% - Accent6 16 10" xfId="8563" xr:uid="{00000000-0005-0000-0000-0000B0090000}"/>
    <cellStyle name="20% - Accent6 16 11" xfId="8564" xr:uid="{00000000-0005-0000-0000-0000B1090000}"/>
    <cellStyle name="20% - Accent6 16 2" xfId="8565" xr:uid="{00000000-0005-0000-0000-0000B2090000}"/>
    <cellStyle name="20% - Accent6 16 3" xfId="8566" xr:uid="{00000000-0005-0000-0000-0000B3090000}"/>
    <cellStyle name="20% - Accent6 16 4" xfId="8567" xr:uid="{00000000-0005-0000-0000-0000B4090000}"/>
    <cellStyle name="20% - Accent6 16 5" xfId="8568" xr:uid="{00000000-0005-0000-0000-0000B5090000}"/>
    <cellStyle name="20% - Accent6 16 6" xfId="8569" xr:uid="{00000000-0005-0000-0000-0000B6090000}"/>
    <cellStyle name="20% - Accent6 16 7" xfId="8570" xr:uid="{00000000-0005-0000-0000-0000B7090000}"/>
    <cellStyle name="20% - Accent6 16 8" xfId="8571" xr:uid="{00000000-0005-0000-0000-0000B8090000}"/>
    <cellStyle name="20% - Accent6 16 9" xfId="8572" xr:uid="{00000000-0005-0000-0000-0000B9090000}"/>
    <cellStyle name="20% - Accent6 17" xfId="8573" xr:uid="{00000000-0005-0000-0000-0000BA090000}"/>
    <cellStyle name="20% - Accent6 17 10" xfId="8574" xr:uid="{00000000-0005-0000-0000-0000BB090000}"/>
    <cellStyle name="20% - Accent6 17 11" xfId="8575" xr:uid="{00000000-0005-0000-0000-0000BC090000}"/>
    <cellStyle name="20% - Accent6 17 2" xfId="8576" xr:uid="{00000000-0005-0000-0000-0000BD090000}"/>
    <cellStyle name="20% - Accent6 17 3" xfId="8577" xr:uid="{00000000-0005-0000-0000-0000BE090000}"/>
    <cellStyle name="20% - Accent6 17 4" xfId="8578" xr:uid="{00000000-0005-0000-0000-0000BF090000}"/>
    <cellStyle name="20% - Accent6 17 5" xfId="8579" xr:uid="{00000000-0005-0000-0000-0000C0090000}"/>
    <cellStyle name="20% - Accent6 17 6" xfId="8580" xr:uid="{00000000-0005-0000-0000-0000C1090000}"/>
    <cellStyle name="20% - Accent6 17 7" xfId="8581" xr:uid="{00000000-0005-0000-0000-0000C2090000}"/>
    <cellStyle name="20% - Accent6 17 8" xfId="8582" xr:uid="{00000000-0005-0000-0000-0000C3090000}"/>
    <cellStyle name="20% - Accent6 17 9" xfId="8583" xr:uid="{00000000-0005-0000-0000-0000C4090000}"/>
    <cellStyle name="20% - Accent6 18" xfId="8584" xr:uid="{00000000-0005-0000-0000-0000C5090000}"/>
    <cellStyle name="20% - Accent6 18 10" xfId="8585" xr:uid="{00000000-0005-0000-0000-0000C6090000}"/>
    <cellStyle name="20% - Accent6 18 11" xfId="8586" xr:uid="{00000000-0005-0000-0000-0000C7090000}"/>
    <cellStyle name="20% - Accent6 18 2" xfId="8587" xr:uid="{00000000-0005-0000-0000-0000C8090000}"/>
    <cellStyle name="20% - Accent6 18 3" xfId="8588" xr:uid="{00000000-0005-0000-0000-0000C9090000}"/>
    <cellStyle name="20% - Accent6 18 4" xfId="8589" xr:uid="{00000000-0005-0000-0000-0000CA090000}"/>
    <cellStyle name="20% - Accent6 18 5" xfId="8590" xr:uid="{00000000-0005-0000-0000-0000CB090000}"/>
    <cellStyle name="20% - Accent6 18 6" xfId="8591" xr:uid="{00000000-0005-0000-0000-0000CC090000}"/>
    <cellStyle name="20% - Accent6 18 7" xfId="8592" xr:uid="{00000000-0005-0000-0000-0000CD090000}"/>
    <cellStyle name="20% - Accent6 18 8" xfId="8593" xr:uid="{00000000-0005-0000-0000-0000CE090000}"/>
    <cellStyle name="20% - Accent6 18 9" xfId="8594" xr:uid="{00000000-0005-0000-0000-0000CF090000}"/>
    <cellStyle name="20% - Accent6 19" xfId="8595" xr:uid="{00000000-0005-0000-0000-0000D0090000}"/>
    <cellStyle name="20% - Accent6 19 10" xfId="8596" xr:uid="{00000000-0005-0000-0000-0000D1090000}"/>
    <cellStyle name="20% - Accent6 19 11" xfId="8597" xr:uid="{00000000-0005-0000-0000-0000D2090000}"/>
    <cellStyle name="20% - Accent6 19 2" xfId="8598" xr:uid="{00000000-0005-0000-0000-0000D3090000}"/>
    <cellStyle name="20% - Accent6 19 3" xfId="8599" xr:uid="{00000000-0005-0000-0000-0000D4090000}"/>
    <cellStyle name="20% - Accent6 19 4" xfId="8600" xr:uid="{00000000-0005-0000-0000-0000D5090000}"/>
    <cellStyle name="20% - Accent6 19 5" xfId="8601" xr:uid="{00000000-0005-0000-0000-0000D6090000}"/>
    <cellStyle name="20% - Accent6 19 6" xfId="8602" xr:uid="{00000000-0005-0000-0000-0000D7090000}"/>
    <cellStyle name="20% - Accent6 19 7" xfId="8603" xr:uid="{00000000-0005-0000-0000-0000D8090000}"/>
    <cellStyle name="20% - Accent6 19 8" xfId="8604" xr:uid="{00000000-0005-0000-0000-0000D9090000}"/>
    <cellStyle name="20% - Accent6 19 9" xfId="8605" xr:uid="{00000000-0005-0000-0000-0000DA090000}"/>
    <cellStyle name="20% - Accent6 2" xfId="35" xr:uid="{00000000-0005-0000-0000-0000DB090000}"/>
    <cellStyle name="20% - Accent6 2 10" xfId="2663" xr:uid="{00000000-0005-0000-0000-0000DC090000}"/>
    <cellStyle name="20% - Accent6 2 10 2" xfId="4386" xr:uid="{00000000-0005-0000-0000-0000DD090000}"/>
    <cellStyle name="20% - Accent6 2 11" xfId="2662" xr:uid="{00000000-0005-0000-0000-0000DE090000}"/>
    <cellStyle name="20% - Accent6 2 11 2" xfId="4387" xr:uid="{00000000-0005-0000-0000-0000DF090000}"/>
    <cellStyle name="20% - Accent6 2 12" xfId="2664" xr:uid="{00000000-0005-0000-0000-0000E0090000}"/>
    <cellStyle name="20% - Accent6 2 2" xfId="460" xr:uid="{00000000-0005-0000-0000-0000E1090000}"/>
    <cellStyle name="20% - Accent6 2 2 2" xfId="2661" xr:uid="{00000000-0005-0000-0000-0000E2090000}"/>
    <cellStyle name="20% - Accent6 2 3" xfId="2660" xr:uid="{00000000-0005-0000-0000-0000E3090000}"/>
    <cellStyle name="20% - Accent6 2 3 2" xfId="4388" xr:uid="{00000000-0005-0000-0000-0000E4090000}"/>
    <cellStyle name="20% - Accent6 2 4" xfId="2659" xr:uid="{00000000-0005-0000-0000-0000E5090000}"/>
    <cellStyle name="20% - Accent6 2 4 2" xfId="4389" xr:uid="{00000000-0005-0000-0000-0000E6090000}"/>
    <cellStyle name="20% - Accent6 2 5" xfId="2658" xr:uid="{00000000-0005-0000-0000-0000E7090000}"/>
    <cellStyle name="20% - Accent6 2 5 2" xfId="4390" xr:uid="{00000000-0005-0000-0000-0000E8090000}"/>
    <cellStyle name="20% - Accent6 2 6" xfId="2657" xr:uid="{00000000-0005-0000-0000-0000E9090000}"/>
    <cellStyle name="20% - Accent6 2 6 2" xfId="4391" xr:uid="{00000000-0005-0000-0000-0000EA090000}"/>
    <cellStyle name="20% - Accent6 2 7" xfId="2656" xr:uid="{00000000-0005-0000-0000-0000EB090000}"/>
    <cellStyle name="20% - Accent6 2 7 2" xfId="4392" xr:uid="{00000000-0005-0000-0000-0000EC090000}"/>
    <cellStyle name="20% - Accent6 2 8" xfId="2655" xr:uid="{00000000-0005-0000-0000-0000ED090000}"/>
    <cellStyle name="20% - Accent6 2 8 2" xfId="4393" xr:uid="{00000000-0005-0000-0000-0000EE090000}"/>
    <cellStyle name="20% - Accent6 2 9" xfId="2654" xr:uid="{00000000-0005-0000-0000-0000EF090000}"/>
    <cellStyle name="20% - Accent6 2 9 2" xfId="4394" xr:uid="{00000000-0005-0000-0000-0000F0090000}"/>
    <cellStyle name="20% - Accent6 20" xfId="8606" xr:uid="{00000000-0005-0000-0000-0000F1090000}"/>
    <cellStyle name="20% - Accent6 20 10" xfId="8607" xr:uid="{00000000-0005-0000-0000-0000F2090000}"/>
    <cellStyle name="20% - Accent6 20 11" xfId="8608" xr:uid="{00000000-0005-0000-0000-0000F3090000}"/>
    <cellStyle name="20% - Accent6 20 2" xfId="8609" xr:uid="{00000000-0005-0000-0000-0000F4090000}"/>
    <cellStyle name="20% - Accent6 20 3" xfId="8610" xr:uid="{00000000-0005-0000-0000-0000F5090000}"/>
    <cellStyle name="20% - Accent6 20 4" xfId="8611" xr:uid="{00000000-0005-0000-0000-0000F6090000}"/>
    <cellStyle name="20% - Accent6 20 5" xfId="8612" xr:uid="{00000000-0005-0000-0000-0000F7090000}"/>
    <cellStyle name="20% - Accent6 20 6" xfId="8613" xr:uid="{00000000-0005-0000-0000-0000F8090000}"/>
    <cellStyle name="20% - Accent6 20 7" xfId="8614" xr:uid="{00000000-0005-0000-0000-0000F9090000}"/>
    <cellStyle name="20% - Accent6 20 8" xfId="8615" xr:uid="{00000000-0005-0000-0000-0000FA090000}"/>
    <cellStyle name="20% - Accent6 20 9" xfId="8616" xr:uid="{00000000-0005-0000-0000-0000FB090000}"/>
    <cellStyle name="20% - Accent6 21" xfId="8617" xr:uid="{00000000-0005-0000-0000-0000FC090000}"/>
    <cellStyle name="20% - Accent6 21 10" xfId="8618" xr:uid="{00000000-0005-0000-0000-0000FD090000}"/>
    <cellStyle name="20% - Accent6 21 11" xfId="8619" xr:uid="{00000000-0005-0000-0000-0000FE090000}"/>
    <cellStyle name="20% - Accent6 21 2" xfId="8620" xr:uid="{00000000-0005-0000-0000-0000FF090000}"/>
    <cellStyle name="20% - Accent6 21 3" xfId="8621" xr:uid="{00000000-0005-0000-0000-0000000A0000}"/>
    <cellStyle name="20% - Accent6 21 4" xfId="8622" xr:uid="{00000000-0005-0000-0000-0000010A0000}"/>
    <cellStyle name="20% - Accent6 21 5" xfId="8623" xr:uid="{00000000-0005-0000-0000-0000020A0000}"/>
    <cellStyle name="20% - Accent6 21 6" xfId="8624" xr:uid="{00000000-0005-0000-0000-0000030A0000}"/>
    <cellStyle name="20% - Accent6 21 7" xfId="8625" xr:uid="{00000000-0005-0000-0000-0000040A0000}"/>
    <cellStyle name="20% - Accent6 21 8" xfId="8626" xr:uid="{00000000-0005-0000-0000-0000050A0000}"/>
    <cellStyle name="20% - Accent6 21 9" xfId="8627" xr:uid="{00000000-0005-0000-0000-0000060A0000}"/>
    <cellStyle name="20% - Accent6 22" xfId="8628" xr:uid="{00000000-0005-0000-0000-0000070A0000}"/>
    <cellStyle name="20% - Accent6 22 10" xfId="8629" xr:uid="{00000000-0005-0000-0000-0000080A0000}"/>
    <cellStyle name="20% - Accent6 22 11" xfId="8630" xr:uid="{00000000-0005-0000-0000-0000090A0000}"/>
    <cellStyle name="20% - Accent6 22 2" xfId="8631" xr:uid="{00000000-0005-0000-0000-00000A0A0000}"/>
    <cellStyle name="20% - Accent6 22 3" xfId="8632" xr:uid="{00000000-0005-0000-0000-00000B0A0000}"/>
    <cellStyle name="20% - Accent6 22 4" xfId="8633" xr:uid="{00000000-0005-0000-0000-00000C0A0000}"/>
    <cellStyle name="20% - Accent6 22 5" xfId="8634" xr:uid="{00000000-0005-0000-0000-00000D0A0000}"/>
    <cellStyle name="20% - Accent6 22 6" xfId="8635" xr:uid="{00000000-0005-0000-0000-00000E0A0000}"/>
    <cellStyle name="20% - Accent6 22 7" xfId="8636" xr:uid="{00000000-0005-0000-0000-00000F0A0000}"/>
    <cellStyle name="20% - Accent6 22 8" xfId="8637" xr:uid="{00000000-0005-0000-0000-0000100A0000}"/>
    <cellStyle name="20% - Accent6 22 9" xfId="8638" xr:uid="{00000000-0005-0000-0000-0000110A0000}"/>
    <cellStyle name="20% - Accent6 23" xfId="8639" xr:uid="{00000000-0005-0000-0000-0000120A0000}"/>
    <cellStyle name="20% - Accent6 23 10" xfId="8640" xr:uid="{00000000-0005-0000-0000-0000130A0000}"/>
    <cellStyle name="20% - Accent6 23 11" xfId="8641" xr:uid="{00000000-0005-0000-0000-0000140A0000}"/>
    <cellStyle name="20% - Accent6 23 2" xfId="8642" xr:uid="{00000000-0005-0000-0000-0000150A0000}"/>
    <cellStyle name="20% - Accent6 23 3" xfId="8643" xr:uid="{00000000-0005-0000-0000-0000160A0000}"/>
    <cellStyle name="20% - Accent6 23 4" xfId="8644" xr:uid="{00000000-0005-0000-0000-0000170A0000}"/>
    <cellStyle name="20% - Accent6 23 5" xfId="8645" xr:uid="{00000000-0005-0000-0000-0000180A0000}"/>
    <cellStyle name="20% - Accent6 23 6" xfId="8646" xr:uid="{00000000-0005-0000-0000-0000190A0000}"/>
    <cellStyle name="20% - Accent6 23 7" xfId="8647" xr:uid="{00000000-0005-0000-0000-00001A0A0000}"/>
    <cellStyle name="20% - Accent6 23 8" xfId="8648" xr:uid="{00000000-0005-0000-0000-00001B0A0000}"/>
    <cellStyle name="20% - Accent6 23 9" xfId="8649" xr:uid="{00000000-0005-0000-0000-00001C0A0000}"/>
    <cellStyle name="20% - Accent6 24" xfId="8650" xr:uid="{00000000-0005-0000-0000-00001D0A0000}"/>
    <cellStyle name="20% - Accent6 24 10" xfId="8651" xr:uid="{00000000-0005-0000-0000-00001E0A0000}"/>
    <cellStyle name="20% - Accent6 24 11" xfId="8652" xr:uid="{00000000-0005-0000-0000-00001F0A0000}"/>
    <cellStyle name="20% - Accent6 24 2" xfId="8653" xr:uid="{00000000-0005-0000-0000-0000200A0000}"/>
    <cellStyle name="20% - Accent6 24 3" xfId="8654" xr:uid="{00000000-0005-0000-0000-0000210A0000}"/>
    <cellStyle name="20% - Accent6 24 4" xfId="8655" xr:uid="{00000000-0005-0000-0000-0000220A0000}"/>
    <cellStyle name="20% - Accent6 24 5" xfId="8656" xr:uid="{00000000-0005-0000-0000-0000230A0000}"/>
    <cellStyle name="20% - Accent6 24 6" xfId="8657" xr:uid="{00000000-0005-0000-0000-0000240A0000}"/>
    <cellStyle name="20% - Accent6 24 7" xfId="8658" xr:uid="{00000000-0005-0000-0000-0000250A0000}"/>
    <cellStyle name="20% - Accent6 24 8" xfId="8659" xr:uid="{00000000-0005-0000-0000-0000260A0000}"/>
    <cellStyle name="20% - Accent6 24 9" xfId="8660" xr:uid="{00000000-0005-0000-0000-0000270A0000}"/>
    <cellStyle name="20% - Accent6 25" xfId="8661" xr:uid="{00000000-0005-0000-0000-0000280A0000}"/>
    <cellStyle name="20% - Accent6 25 10" xfId="8662" xr:uid="{00000000-0005-0000-0000-0000290A0000}"/>
    <cellStyle name="20% - Accent6 25 11" xfId="8663" xr:uid="{00000000-0005-0000-0000-00002A0A0000}"/>
    <cellStyle name="20% - Accent6 25 2" xfId="8664" xr:uid="{00000000-0005-0000-0000-00002B0A0000}"/>
    <cellStyle name="20% - Accent6 25 3" xfId="8665" xr:uid="{00000000-0005-0000-0000-00002C0A0000}"/>
    <cellStyle name="20% - Accent6 25 4" xfId="8666" xr:uid="{00000000-0005-0000-0000-00002D0A0000}"/>
    <cellStyle name="20% - Accent6 25 5" xfId="8667" xr:uid="{00000000-0005-0000-0000-00002E0A0000}"/>
    <cellStyle name="20% - Accent6 25 6" xfId="8668" xr:uid="{00000000-0005-0000-0000-00002F0A0000}"/>
    <cellStyle name="20% - Accent6 25 7" xfId="8669" xr:uid="{00000000-0005-0000-0000-0000300A0000}"/>
    <cellStyle name="20% - Accent6 25 8" xfId="8670" xr:uid="{00000000-0005-0000-0000-0000310A0000}"/>
    <cellStyle name="20% - Accent6 25 9" xfId="8671" xr:uid="{00000000-0005-0000-0000-0000320A0000}"/>
    <cellStyle name="20% - Accent6 26" xfId="8672" xr:uid="{00000000-0005-0000-0000-0000330A0000}"/>
    <cellStyle name="20% - Accent6 26 10" xfId="8673" xr:uid="{00000000-0005-0000-0000-0000340A0000}"/>
    <cellStyle name="20% - Accent6 26 11" xfId="8674" xr:uid="{00000000-0005-0000-0000-0000350A0000}"/>
    <cellStyle name="20% - Accent6 26 2" xfId="8675" xr:uid="{00000000-0005-0000-0000-0000360A0000}"/>
    <cellStyle name="20% - Accent6 26 3" xfId="8676" xr:uid="{00000000-0005-0000-0000-0000370A0000}"/>
    <cellStyle name="20% - Accent6 26 4" xfId="8677" xr:uid="{00000000-0005-0000-0000-0000380A0000}"/>
    <cellStyle name="20% - Accent6 26 5" xfId="8678" xr:uid="{00000000-0005-0000-0000-0000390A0000}"/>
    <cellStyle name="20% - Accent6 26 6" xfId="8679" xr:uid="{00000000-0005-0000-0000-00003A0A0000}"/>
    <cellStyle name="20% - Accent6 26 7" xfId="8680" xr:uid="{00000000-0005-0000-0000-00003B0A0000}"/>
    <cellStyle name="20% - Accent6 26 8" xfId="8681" xr:uid="{00000000-0005-0000-0000-00003C0A0000}"/>
    <cellStyle name="20% - Accent6 26 9" xfId="8682" xr:uid="{00000000-0005-0000-0000-00003D0A0000}"/>
    <cellStyle name="20% - Accent6 27" xfId="8683" xr:uid="{00000000-0005-0000-0000-00003E0A0000}"/>
    <cellStyle name="20% - Accent6 27 10" xfId="8684" xr:uid="{00000000-0005-0000-0000-00003F0A0000}"/>
    <cellStyle name="20% - Accent6 27 11" xfId="8685" xr:uid="{00000000-0005-0000-0000-0000400A0000}"/>
    <cellStyle name="20% - Accent6 27 2" xfId="8686" xr:uid="{00000000-0005-0000-0000-0000410A0000}"/>
    <cellStyle name="20% - Accent6 27 3" xfId="8687" xr:uid="{00000000-0005-0000-0000-0000420A0000}"/>
    <cellStyle name="20% - Accent6 27 4" xfId="8688" xr:uid="{00000000-0005-0000-0000-0000430A0000}"/>
    <cellStyle name="20% - Accent6 27 5" xfId="8689" xr:uid="{00000000-0005-0000-0000-0000440A0000}"/>
    <cellStyle name="20% - Accent6 27 6" xfId="8690" xr:uid="{00000000-0005-0000-0000-0000450A0000}"/>
    <cellStyle name="20% - Accent6 27 7" xfId="8691" xr:uid="{00000000-0005-0000-0000-0000460A0000}"/>
    <cellStyle name="20% - Accent6 27 8" xfId="8692" xr:uid="{00000000-0005-0000-0000-0000470A0000}"/>
    <cellStyle name="20% - Accent6 27 9" xfId="8693" xr:uid="{00000000-0005-0000-0000-0000480A0000}"/>
    <cellStyle name="20% - Accent6 28" xfId="8694" xr:uid="{00000000-0005-0000-0000-0000490A0000}"/>
    <cellStyle name="20% - Accent6 28 10" xfId="8695" xr:uid="{00000000-0005-0000-0000-00004A0A0000}"/>
    <cellStyle name="20% - Accent6 28 11" xfId="8696" xr:uid="{00000000-0005-0000-0000-00004B0A0000}"/>
    <cellStyle name="20% - Accent6 28 2" xfId="8697" xr:uid="{00000000-0005-0000-0000-00004C0A0000}"/>
    <cellStyle name="20% - Accent6 28 3" xfId="8698" xr:uid="{00000000-0005-0000-0000-00004D0A0000}"/>
    <cellStyle name="20% - Accent6 28 4" xfId="8699" xr:uid="{00000000-0005-0000-0000-00004E0A0000}"/>
    <cellStyle name="20% - Accent6 28 5" xfId="8700" xr:uid="{00000000-0005-0000-0000-00004F0A0000}"/>
    <cellStyle name="20% - Accent6 28 6" xfId="8701" xr:uid="{00000000-0005-0000-0000-0000500A0000}"/>
    <cellStyle name="20% - Accent6 28 7" xfId="8702" xr:uid="{00000000-0005-0000-0000-0000510A0000}"/>
    <cellStyle name="20% - Accent6 28 8" xfId="8703" xr:uid="{00000000-0005-0000-0000-0000520A0000}"/>
    <cellStyle name="20% - Accent6 28 9" xfId="8704" xr:uid="{00000000-0005-0000-0000-0000530A0000}"/>
    <cellStyle name="20% - Accent6 29" xfId="8705" xr:uid="{00000000-0005-0000-0000-0000540A0000}"/>
    <cellStyle name="20% - Accent6 29 10" xfId="8706" xr:uid="{00000000-0005-0000-0000-0000550A0000}"/>
    <cellStyle name="20% - Accent6 29 11" xfId="8707" xr:uid="{00000000-0005-0000-0000-0000560A0000}"/>
    <cellStyle name="20% - Accent6 29 2" xfId="8708" xr:uid="{00000000-0005-0000-0000-0000570A0000}"/>
    <cellStyle name="20% - Accent6 29 3" xfId="8709" xr:uid="{00000000-0005-0000-0000-0000580A0000}"/>
    <cellStyle name="20% - Accent6 29 4" xfId="8710" xr:uid="{00000000-0005-0000-0000-0000590A0000}"/>
    <cellStyle name="20% - Accent6 29 5" xfId="8711" xr:uid="{00000000-0005-0000-0000-00005A0A0000}"/>
    <cellStyle name="20% - Accent6 29 6" xfId="8712" xr:uid="{00000000-0005-0000-0000-00005B0A0000}"/>
    <cellStyle name="20% - Accent6 29 7" xfId="8713" xr:uid="{00000000-0005-0000-0000-00005C0A0000}"/>
    <cellStyle name="20% - Accent6 29 8" xfId="8714" xr:uid="{00000000-0005-0000-0000-00005D0A0000}"/>
    <cellStyle name="20% - Accent6 29 9" xfId="8715" xr:uid="{00000000-0005-0000-0000-00005E0A0000}"/>
    <cellStyle name="20% - Accent6 3" xfId="36" xr:uid="{00000000-0005-0000-0000-00005F0A0000}"/>
    <cellStyle name="20% - Accent6 3 10" xfId="2652" xr:uid="{00000000-0005-0000-0000-0000600A0000}"/>
    <cellStyle name="20% - Accent6 3 10 2" xfId="4395" xr:uid="{00000000-0005-0000-0000-0000610A0000}"/>
    <cellStyle name="20% - Accent6 3 11" xfId="2651" xr:uid="{00000000-0005-0000-0000-0000620A0000}"/>
    <cellStyle name="20% - Accent6 3 11 2" xfId="4396" xr:uid="{00000000-0005-0000-0000-0000630A0000}"/>
    <cellStyle name="20% - Accent6 3 12" xfId="2653" xr:uid="{00000000-0005-0000-0000-0000640A0000}"/>
    <cellStyle name="20% - Accent6 3 2" xfId="2650" xr:uid="{00000000-0005-0000-0000-0000650A0000}"/>
    <cellStyle name="20% - Accent6 3 2 2" xfId="4397" xr:uid="{00000000-0005-0000-0000-0000660A0000}"/>
    <cellStyle name="20% - Accent6 3 3" xfId="2649" xr:uid="{00000000-0005-0000-0000-0000670A0000}"/>
    <cellStyle name="20% - Accent6 3 3 2" xfId="4398" xr:uid="{00000000-0005-0000-0000-0000680A0000}"/>
    <cellStyle name="20% - Accent6 3 4" xfId="2648" xr:uid="{00000000-0005-0000-0000-0000690A0000}"/>
    <cellStyle name="20% - Accent6 3 4 2" xfId="4399" xr:uid="{00000000-0005-0000-0000-00006A0A0000}"/>
    <cellStyle name="20% - Accent6 3 5" xfId="2647" xr:uid="{00000000-0005-0000-0000-00006B0A0000}"/>
    <cellStyle name="20% - Accent6 3 5 2" xfId="4400" xr:uid="{00000000-0005-0000-0000-00006C0A0000}"/>
    <cellStyle name="20% - Accent6 3 6" xfId="2646" xr:uid="{00000000-0005-0000-0000-00006D0A0000}"/>
    <cellStyle name="20% - Accent6 3 6 2" xfId="4401" xr:uid="{00000000-0005-0000-0000-00006E0A0000}"/>
    <cellStyle name="20% - Accent6 3 7" xfId="2645" xr:uid="{00000000-0005-0000-0000-00006F0A0000}"/>
    <cellStyle name="20% - Accent6 3 7 2" xfId="4402" xr:uid="{00000000-0005-0000-0000-0000700A0000}"/>
    <cellStyle name="20% - Accent6 3 8" xfId="2644" xr:uid="{00000000-0005-0000-0000-0000710A0000}"/>
    <cellStyle name="20% - Accent6 3 8 2" xfId="4403" xr:uid="{00000000-0005-0000-0000-0000720A0000}"/>
    <cellStyle name="20% - Accent6 3 9" xfId="2643" xr:uid="{00000000-0005-0000-0000-0000730A0000}"/>
    <cellStyle name="20% - Accent6 3 9 2" xfId="4404" xr:uid="{00000000-0005-0000-0000-0000740A0000}"/>
    <cellStyle name="20% - Accent6 30" xfId="8716" xr:uid="{00000000-0005-0000-0000-0000750A0000}"/>
    <cellStyle name="20% - Accent6 30 10" xfId="8717" xr:uid="{00000000-0005-0000-0000-0000760A0000}"/>
    <cellStyle name="20% - Accent6 30 11" xfId="8718" xr:uid="{00000000-0005-0000-0000-0000770A0000}"/>
    <cellStyle name="20% - Accent6 30 2" xfId="8719" xr:uid="{00000000-0005-0000-0000-0000780A0000}"/>
    <cellStyle name="20% - Accent6 30 3" xfId="8720" xr:uid="{00000000-0005-0000-0000-0000790A0000}"/>
    <cellStyle name="20% - Accent6 30 4" xfId="8721" xr:uid="{00000000-0005-0000-0000-00007A0A0000}"/>
    <cellStyle name="20% - Accent6 30 5" xfId="8722" xr:uid="{00000000-0005-0000-0000-00007B0A0000}"/>
    <cellStyle name="20% - Accent6 30 6" xfId="8723" xr:uid="{00000000-0005-0000-0000-00007C0A0000}"/>
    <cellStyle name="20% - Accent6 30 7" xfId="8724" xr:uid="{00000000-0005-0000-0000-00007D0A0000}"/>
    <cellStyle name="20% - Accent6 30 8" xfId="8725" xr:uid="{00000000-0005-0000-0000-00007E0A0000}"/>
    <cellStyle name="20% - Accent6 30 9" xfId="8726" xr:uid="{00000000-0005-0000-0000-00007F0A0000}"/>
    <cellStyle name="20% - Accent6 31" xfId="8727" xr:uid="{00000000-0005-0000-0000-0000800A0000}"/>
    <cellStyle name="20% - Accent6 31 10" xfId="8728" xr:uid="{00000000-0005-0000-0000-0000810A0000}"/>
    <cellStyle name="20% - Accent6 31 11" xfId="8729" xr:uid="{00000000-0005-0000-0000-0000820A0000}"/>
    <cellStyle name="20% - Accent6 31 2" xfId="8730" xr:uid="{00000000-0005-0000-0000-0000830A0000}"/>
    <cellStyle name="20% - Accent6 31 3" xfId="8731" xr:uid="{00000000-0005-0000-0000-0000840A0000}"/>
    <cellStyle name="20% - Accent6 31 4" xfId="8732" xr:uid="{00000000-0005-0000-0000-0000850A0000}"/>
    <cellStyle name="20% - Accent6 31 5" xfId="8733" xr:uid="{00000000-0005-0000-0000-0000860A0000}"/>
    <cellStyle name="20% - Accent6 31 6" xfId="8734" xr:uid="{00000000-0005-0000-0000-0000870A0000}"/>
    <cellStyle name="20% - Accent6 31 7" xfId="8735" xr:uid="{00000000-0005-0000-0000-0000880A0000}"/>
    <cellStyle name="20% - Accent6 31 8" xfId="8736" xr:uid="{00000000-0005-0000-0000-0000890A0000}"/>
    <cellStyle name="20% - Accent6 31 9" xfId="8737" xr:uid="{00000000-0005-0000-0000-00008A0A0000}"/>
    <cellStyle name="20% - Accent6 32" xfId="8738" xr:uid="{00000000-0005-0000-0000-00008B0A0000}"/>
    <cellStyle name="20% - Accent6 32 10" xfId="8739" xr:uid="{00000000-0005-0000-0000-00008C0A0000}"/>
    <cellStyle name="20% - Accent6 32 11" xfId="8740" xr:uid="{00000000-0005-0000-0000-00008D0A0000}"/>
    <cellStyle name="20% - Accent6 32 2" xfId="8741" xr:uid="{00000000-0005-0000-0000-00008E0A0000}"/>
    <cellStyle name="20% - Accent6 32 3" xfId="8742" xr:uid="{00000000-0005-0000-0000-00008F0A0000}"/>
    <cellStyle name="20% - Accent6 32 4" xfId="8743" xr:uid="{00000000-0005-0000-0000-0000900A0000}"/>
    <cellStyle name="20% - Accent6 32 5" xfId="8744" xr:uid="{00000000-0005-0000-0000-0000910A0000}"/>
    <cellStyle name="20% - Accent6 32 6" xfId="8745" xr:uid="{00000000-0005-0000-0000-0000920A0000}"/>
    <cellStyle name="20% - Accent6 32 7" xfId="8746" xr:uid="{00000000-0005-0000-0000-0000930A0000}"/>
    <cellStyle name="20% - Accent6 32 8" xfId="8747" xr:uid="{00000000-0005-0000-0000-0000940A0000}"/>
    <cellStyle name="20% - Accent6 32 9" xfId="8748" xr:uid="{00000000-0005-0000-0000-0000950A0000}"/>
    <cellStyle name="20% - Accent6 33" xfId="8749" xr:uid="{00000000-0005-0000-0000-0000960A0000}"/>
    <cellStyle name="20% - Accent6 33 10" xfId="8750" xr:uid="{00000000-0005-0000-0000-0000970A0000}"/>
    <cellStyle name="20% - Accent6 33 11" xfId="8751" xr:uid="{00000000-0005-0000-0000-0000980A0000}"/>
    <cellStyle name="20% - Accent6 33 2" xfId="8752" xr:uid="{00000000-0005-0000-0000-0000990A0000}"/>
    <cellStyle name="20% - Accent6 33 3" xfId="8753" xr:uid="{00000000-0005-0000-0000-00009A0A0000}"/>
    <cellStyle name="20% - Accent6 33 4" xfId="8754" xr:uid="{00000000-0005-0000-0000-00009B0A0000}"/>
    <cellStyle name="20% - Accent6 33 5" xfId="8755" xr:uid="{00000000-0005-0000-0000-00009C0A0000}"/>
    <cellStyle name="20% - Accent6 33 6" xfId="8756" xr:uid="{00000000-0005-0000-0000-00009D0A0000}"/>
    <cellStyle name="20% - Accent6 33 7" xfId="8757" xr:uid="{00000000-0005-0000-0000-00009E0A0000}"/>
    <cellStyle name="20% - Accent6 33 8" xfId="8758" xr:uid="{00000000-0005-0000-0000-00009F0A0000}"/>
    <cellStyle name="20% - Accent6 33 9" xfId="8759" xr:uid="{00000000-0005-0000-0000-0000A00A0000}"/>
    <cellStyle name="20% - Accent6 34" xfId="8760" xr:uid="{00000000-0005-0000-0000-0000A10A0000}"/>
    <cellStyle name="20% - Accent6 34 10" xfId="8761" xr:uid="{00000000-0005-0000-0000-0000A20A0000}"/>
    <cellStyle name="20% - Accent6 34 11" xfId="8762" xr:uid="{00000000-0005-0000-0000-0000A30A0000}"/>
    <cellStyle name="20% - Accent6 34 2" xfId="8763" xr:uid="{00000000-0005-0000-0000-0000A40A0000}"/>
    <cellStyle name="20% - Accent6 34 3" xfId="8764" xr:uid="{00000000-0005-0000-0000-0000A50A0000}"/>
    <cellStyle name="20% - Accent6 34 4" xfId="8765" xr:uid="{00000000-0005-0000-0000-0000A60A0000}"/>
    <cellStyle name="20% - Accent6 34 5" xfId="8766" xr:uid="{00000000-0005-0000-0000-0000A70A0000}"/>
    <cellStyle name="20% - Accent6 34 6" xfId="8767" xr:uid="{00000000-0005-0000-0000-0000A80A0000}"/>
    <cellStyle name="20% - Accent6 34 7" xfId="8768" xr:uid="{00000000-0005-0000-0000-0000A90A0000}"/>
    <cellStyle name="20% - Accent6 34 8" xfId="8769" xr:uid="{00000000-0005-0000-0000-0000AA0A0000}"/>
    <cellStyle name="20% - Accent6 34 9" xfId="8770" xr:uid="{00000000-0005-0000-0000-0000AB0A0000}"/>
    <cellStyle name="20% - Accent6 35" xfId="8771" xr:uid="{00000000-0005-0000-0000-0000AC0A0000}"/>
    <cellStyle name="20% - Accent6 35 10" xfId="8772" xr:uid="{00000000-0005-0000-0000-0000AD0A0000}"/>
    <cellStyle name="20% - Accent6 35 11" xfId="8773" xr:uid="{00000000-0005-0000-0000-0000AE0A0000}"/>
    <cellStyle name="20% - Accent6 35 2" xfId="8774" xr:uid="{00000000-0005-0000-0000-0000AF0A0000}"/>
    <cellStyle name="20% - Accent6 35 3" xfId="8775" xr:uid="{00000000-0005-0000-0000-0000B00A0000}"/>
    <cellStyle name="20% - Accent6 35 4" xfId="8776" xr:uid="{00000000-0005-0000-0000-0000B10A0000}"/>
    <cellStyle name="20% - Accent6 35 5" xfId="8777" xr:uid="{00000000-0005-0000-0000-0000B20A0000}"/>
    <cellStyle name="20% - Accent6 35 6" xfId="8778" xr:uid="{00000000-0005-0000-0000-0000B30A0000}"/>
    <cellStyle name="20% - Accent6 35 7" xfId="8779" xr:uid="{00000000-0005-0000-0000-0000B40A0000}"/>
    <cellStyle name="20% - Accent6 35 8" xfId="8780" xr:uid="{00000000-0005-0000-0000-0000B50A0000}"/>
    <cellStyle name="20% - Accent6 35 9" xfId="8781" xr:uid="{00000000-0005-0000-0000-0000B60A0000}"/>
    <cellStyle name="20% - Accent6 36" xfId="8782" xr:uid="{00000000-0005-0000-0000-0000B70A0000}"/>
    <cellStyle name="20% - Accent6 36 10" xfId="8783" xr:uid="{00000000-0005-0000-0000-0000B80A0000}"/>
    <cellStyle name="20% - Accent6 36 11" xfId="8784" xr:uid="{00000000-0005-0000-0000-0000B90A0000}"/>
    <cellStyle name="20% - Accent6 36 2" xfId="8785" xr:uid="{00000000-0005-0000-0000-0000BA0A0000}"/>
    <cellStyle name="20% - Accent6 36 3" xfId="8786" xr:uid="{00000000-0005-0000-0000-0000BB0A0000}"/>
    <cellStyle name="20% - Accent6 36 4" xfId="8787" xr:uid="{00000000-0005-0000-0000-0000BC0A0000}"/>
    <cellStyle name="20% - Accent6 36 5" xfId="8788" xr:uid="{00000000-0005-0000-0000-0000BD0A0000}"/>
    <cellStyle name="20% - Accent6 36 6" xfId="8789" xr:uid="{00000000-0005-0000-0000-0000BE0A0000}"/>
    <cellStyle name="20% - Accent6 36 7" xfId="8790" xr:uid="{00000000-0005-0000-0000-0000BF0A0000}"/>
    <cellStyle name="20% - Accent6 36 8" xfId="8791" xr:uid="{00000000-0005-0000-0000-0000C00A0000}"/>
    <cellStyle name="20% - Accent6 36 9" xfId="8792" xr:uid="{00000000-0005-0000-0000-0000C10A0000}"/>
    <cellStyle name="20% - Accent6 37" xfId="8793" xr:uid="{00000000-0005-0000-0000-0000C20A0000}"/>
    <cellStyle name="20% - Accent6 37 10" xfId="8794" xr:uid="{00000000-0005-0000-0000-0000C30A0000}"/>
    <cellStyle name="20% - Accent6 37 11" xfId="8795" xr:uid="{00000000-0005-0000-0000-0000C40A0000}"/>
    <cellStyle name="20% - Accent6 37 2" xfId="8796" xr:uid="{00000000-0005-0000-0000-0000C50A0000}"/>
    <cellStyle name="20% - Accent6 37 3" xfId="8797" xr:uid="{00000000-0005-0000-0000-0000C60A0000}"/>
    <cellStyle name="20% - Accent6 37 4" xfId="8798" xr:uid="{00000000-0005-0000-0000-0000C70A0000}"/>
    <cellStyle name="20% - Accent6 37 5" xfId="8799" xr:uid="{00000000-0005-0000-0000-0000C80A0000}"/>
    <cellStyle name="20% - Accent6 37 6" xfId="8800" xr:uid="{00000000-0005-0000-0000-0000C90A0000}"/>
    <cellStyle name="20% - Accent6 37 7" xfId="8801" xr:uid="{00000000-0005-0000-0000-0000CA0A0000}"/>
    <cellStyle name="20% - Accent6 37 8" xfId="8802" xr:uid="{00000000-0005-0000-0000-0000CB0A0000}"/>
    <cellStyle name="20% - Accent6 37 9" xfId="8803" xr:uid="{00000000-0005-0000-0000-0000CC0A0000}"/>
    <cellStyle name="20% - Accent6 38" xfId="8804" xr:uid="{00000000-0005-0000-0000-0000CD0A0000}"/>
    <cellStyle name="20% - Accent6 38 10" xfId="8805" xr:uid="{00000000-0005-0000-0000-0000CE0A0000}"/>
    <cellStyle name="20% - Accent6 38 11" xfId="8806" xr:uid="{00000000-0005-0000-0000-0000CF0A0000}"/>
    <cellStyle name="20% - Accent6 38 2" xfId="8807" xr:uid="{00000000-0005-0000-0000-0000D00A0000}"/>
    <cellStyle name="20% - Accent6 38 3" xfId="8808" xr:uid="{00000000-0005-0000-0000-0000D10A0000}"/>
    <cellStyle name="20% - Accent6 38 4" xfId="8809" xr:uid="{00000000-0005-0000-0000-0000D20A0000}"/>
    <cellStyle name="20% - Accent6 38 5" xfId="8810" xr:uid="{00000000-0005-0000-0000-0000D30A0000}"/>
    <cellStyle name="20% - Accent6 38 6" xfId="8811" xr:uid="{00000000-0005-0000-0000-0000D40A0000}"/>
    <cellStyle name="20% - Accent6 38 7" xfId="8812" xr:uid="{00000000-0005-0000-0000-0000D50A0000}"/>
    <cellStyle name="20% - Accent6 38 8" xfId="8813" xr:uid="{00000000-0005-0000-0000-0000D60A0000}"/>
    <cellStyle name="20% - Accent6 38 9" xfId="8814" xr:uid="{00000000-0005-0000-0000-0000D70A0000}"/>
    <cellStyle name="20% - Accent6 39" xfId="8815" xr:uid="{00000000-0005-0000-0000-0000D80A0000}"/>
    <cellStyle name="20% - Accent6 39 10" xfId="8816" xr:uid="{00000000-0005-0000-0000-0000D90A0000}"/>
    <cellStyle name="20% - Accent6 39 11" xfId="8817" xr:uid="{00000000-0005-0000-0000-0000DA0A0000}"/>
    <cellStyle name="20% - Accent6 39 2" xfId="8818" xr:uid="{00000000-0005-0000-0000-0000DB0A0000}"/>
    <cellStyle name="20% - Accent6 39 3" xfId="8819" xr:uid="{00000000-0005-0000-0000-0000DC0A0000}"/>
    <cellStyle name="20% - Accent6 39 4" xfId="8820" xr:uid="{00000000-0005-0000-0000-0000DD0A0000}"/>
    <cellStyle name="20% - Accent6 39 5" xfId="8821" xr:uid="{00000000-0005-0000-0000-0000DE0A0000}"/>
    <cellStyle name="20% - Accent6 39 6" xfId="8822" xr:uid="{00000000-0005-0000-0000-0000DF0A0000}"/>
    <cellStyle name="20% - Accent6 39 7" xfId="8823" xr:uid="{00000000-0005-0000-0000-0000E00A0000}"/>
    <cellStyle name="20% - Accent6 39 8" xfId="8824" xr:uid="{00000000-0005-0000-0000-0000E10A0000}"/>
    <cellStyle name="20% - Accent6 39 9" xfId="8825" xr:uid="{00000000-0005-0000-0000-0000E20A0000}"/>
    <cellStyle name="20% - Accent6 4" xfId="2642" xr:uid="{00000000-0005-0000-0000-0000E30A0000}"/>
    <cellStyle name="20% - Accent6 4 10" xfId="2641" xr:uid="{00000000-0005-0000-0000-0000E40A0000}"/>
    <cellStyle name="20% - Accent6 4 10 2" xfId="4405" xr:uid="{00000000-0005-0000-0000-0000E50A0000}"/>
    <cellStyle name="20% - Accent6 4 11" xfId="2640" xr:uid="{00000000-0005-0000-0000-0000E60A0000}"/>
    <cellStyle name="20% - Accent6 4 11 2" xfId="4406" xr:uid="{00000000-0005-0000-0000-0000E70A0000}"/>
    <cellStyle name="20% - Accent6 4 12" xfId="4407" xr:uid="{00000000-0005-0000-0000-0000E80A0000}"/>
    <cellStyle name="20% - Accent6 4 2" xfId="2639" xr:uid="{00000000-0005-0000-0000-0000E90A0000}"/>
    <cellStyle name="20% - Accent6 4 2 2" xfId="4408" xr:uid="{00000000-0005-0000-0000-0000EA0A0000}"/>
    <cellStyle name="20% - Accent6 4 3" xfId="2638" xr:uid="{00000000-0005-0000-0000-0000EB0A0000}"/>
    <cellStyle name="20% - Accent6 4 3 2" xfId="4409" xr:uid="{00000000-0005-0000-0000-0000EC0A0000}"/>
    <cellStyle name="20% - Accent6 4 4" xfId="2637" xr:uid="{00000000-0005-0000-0000-0000ED0A0000}"/>
    <cellStyle name="20% - Accent6 4 4 2" xfId="4410" xr:uid="{00000000-0005-0000-0000-0000EE0A0000}"/>
    <cellStyle name="20% - Accent6 4 5" xfId="2636" xr:uid="{00000000-0005-0000-0000-0000EF0A0000}"/>
    <cellStyle name="20% - Accent6 4 5 2" xfId="4411" xr:uid="{00000000-0005-0000-0000-0000F00A0000}"/>
    <cellStyle name="20% - Accent6 4 6" xfId="2635" xr:uid="{00000000-0005-0000-0000-0000F10A0000}"/>
    <cellStyle name="20% - Accent6 4 6 2" xfId="4412" xr:uid="{00000000-0005-0000-0000-0000F20A0000}"/>
    <cellStyle name="20% - Accent6 4 7" xfId="2634" xr:uid="{00000000-0005-0000-0000-0000F30A0000}"/>
    <cellStyle name="20% - Accent6 4 7 2" xfId="4413" xr:uid="{00000000-0005-0000-0000-0000F40A0000}"/>
    <cellStyle name="20% - Accent6 4 8" xfId="2633" xr:uid="{00000000-0005-0000-0000-0000F50A0000}"/>
    <cellStyle name="20% - Accent6 4 8 2" xfId="4414" xr:uid="{00000000-0005-0000-0000-0000F60A0000}"/>
    <cellStyle name="20% - Accent6 4 9" xfId="2632" xr:uid="{00000000-0005-0000-0000-0000F70A0000}"/>
    <cellStyle name="20% - Accent6 4 9 2" xfId="4415" xr:uid="{00000000-0005-0000-0000-0000F80A0000}"/>
    <cellStyle name="20% - Accent6 40" xfId="8826" xr:uid="{00000000-0005-0000-0000-0000F90A0000}"/>
    <cellStyle name="20% - Accent6 40 10" xfId="8827" xr:uid="{00000000-0005-0000-0000-0000FA0A0000}"/>
    <cellStyle name="20% - Accent6 40 2" xfId="8828" xr:uid="{00000000-0005-0000-0000-0000FB0A0000}"/>
    <cellStyle name="20% - Accent6 40 3" xfId="8829" xr:uid="{00000000-0005-0000-0000-0000FC0A0000}"/>
    <cellStyle name="20% - Accent6 40 4" xfId="8830" xr:uid="{00000000-0005-0000-0000-0000FD0A0000}"/>
    <cellStyle name="20% - Accent6 40 5" xfId="8831" xr:uid="{00000000-0005-0000-0000-0000FE0A0000}"/>
    <cellStyle name="20% - Accent6 40 6" xfId="8832" xr:uid="{00000000-0005-0000-0000-0000FF0A0000}"/>
    <cellStyle name="20% - Accent6 40 7" xfId="8833" xr:uid="{00000000-0005-0000-0000-0000000B0000}"/>
    <cellStyle name="20% - Accent6 40 8" xfId="8834" xr:uid="{00000000-0005-0000-0000-0000010B0000}"/>
    <cellStyle name="20% - Accent6 40 9" xfId="8835" xr:uid="{00000000-0005-0000-0000-0000020B0000}"/>
    <cellStyle name="20% - Accent6 41" xfId="8836" xr:uid="{00000000-0005-0000-0000-0000030B0000}"/>
    <cellStyle name="20% - Accent6 42" xfId="8837" xr:uid="{00000000-0005-0000-0000-0000040B0000}"/>
    <cellStyle name="20% - Accent6 43" xfId="8838" xr:uid="{00000000-0005-0000-0000-0000050B0000}"/>
    <cellStyle name="20% - Accent6 44" xfId="8839" xr:uid="{00000000-0005-0000-0000-0000060B0000}"/>
    <cellStyle name="20% - Accent6 45" xfId="8840" xr:uid="{00000000-0005-0000-0000-0000070B0000}"/>
    <cellStyle name="20% - Accent6 46" xfId="8841" xr:uid="{00000000-0005-0000-0000-0000080B0000}"/>
    <cellStyle name="20% - Accent6 47" xfId="8842" xr:uid="{00000000-0005-0000-0000-0000090B0000}"/>
    <cellStyle name="20% - Accent6 48" xfId="8843" xr:uid="{00000000-0005-0000-0000-00000A0B0000}"/>
    <cellStyle name="20% - Accent6 49" xfId="8844" xr:uid="{00000000-0005-0000-0000-00000B0B0000}"/>
    <cellStyle name="20% - Accent6 5" xfId="2631" xr:uid="{00000000-0005-0000-0000-00000C0B0000}"/>
    <cellStyle name="20% - Accent6 5 10" xfId="2630" xr:uid="{00000000-0005-0000-0000-00000D0B0000}"/>
    <cellStyle name="20% - Accent6 5 10 2" xfId="4416" xr:uid="{00000000-0005-0000-0000-00000E0B0000}"/>
    <cellStyle name="20% - Accent6 5 11" xfId="2629" xr:uid="{00000000-0005-0000-0000-00000F0B0000}"/>
    <cellStyle name="20% - Accent6 5 11 2" xfId="4417" xr:uid="{00000000-0005-0000-0000-0000100B0000}"/>
    <cellStyle name="20% - Accent6 5 12" xfId="4418" xr:uid="{00000000-0005-0000-0000-0000110B0000}"/>
    <cellStyle name="20% - Accent6 5 2" xfId="2628" xr:uid="{00000000-0005-0000-0000-0000120B0000}"/>
    <cellStyle name="20% - Accent6 5 2 2" xfId="4419" xr:uid="{00000000-0005-0000-0000-0000130B0000}"/>
    <cellStyle name="20% - Accent6 5 3" xfId="2627" xr:uid="{00000000-0005-0000-0000-0000140B0000}"/>
    <cellStyle name="20% - Accent6 5 3 2" xfId="4420" xr:uid="{00000000-0005-0000-0000-0000150B0000}"/>
    <cellStyle name="20% - Accent6 5 4" xfId="2626" xr:uid="{00000000-0005-0000-0000-0000160B0000}"/>
    <cellStyle name="20% - Accent6 5 4 2" xfId="4421" xr:uid="{00000000-0005-0000-0000-0000170B0000}"/>
    <cellStyle name="20% - Accent6 5 5" xfId="2625" xr:uid="{00000000-0005-0000-0000-0000180B0000}"/>
    <cellStyle name="20% - Accent6 5 5 2" xfId="4422" xr:uid="{00000000-0005-0000-0000-0000190B0000}"/>
    <cellStyle name="20% - Accent6 5 6" xfId="2624" xr:uid="{00000000-0005-0000-0000-00001A0B0000}"/>
    <cellStyle name="20% - Accent6 5 6 2" xfId="4423" xr:uid="{00000000-0005-0000-0000-00001B0B0000}"/>
    <cellStyle name="20% - Accent6 5 7" xfId="2623" xr:uid="{00000000-0005-0000-0000-00001C0B0000}"/>
    <cellStyle name="20% - Accent6 5 7 2" xfId="4424" xr:uid="{00000000-0005-0000-0000-00001D0B0000}"/>
    <cellStyle name="20% - Accent6 5 8" xfId="2622" xr:uid="{00000000-0005-0000-0000-00001E0B0000}"/>
    <cellStyle name="20% - Accent6 5 8 2" xfId="4425" xr:uid="{00000000-0005-0000-0000-00001F0B0000}"/>
    <cellStyle name="20% - Accent6 5 9" xfId="2621" xr:uid="{00000000-0005-0000-0000-0000200B0000}"/>
    <cellStyle name="20% - Accent6 5 9 2" xfId="4426" xr:uid="{00000000-0005-0000-0000-0000210B0000}"/>
    <cellStyle name="20% - Accent6 50" xfId="34" xr:uid="{00000000-0005-0000-0000-0000220B0000}"/>
    <cellStyle name="20% - Accent6 6" xfId="2620" xr:uid="{00000000-0005-0000-0000-0000230B0000}"/>
    <cellStyle name="20% - Accent6 6 10" xfId="8845" xr:uid="{00000000-0005-0000-0000-0000240B0000}"/>
    <cellStyle name="20% - Accent6 6 11" xfId="8846" xr:uid="{00000000-0005-0000-0000-0000250B0000}"/>
    <cellStyle name="20% - Accent6 6 2" xfId="4427" xr:uid="{00000000-0005-0000-0000-0000260B0000}"/>
    <cellStyle name="20% - Accent6 6 3" xfId="8847" xr:uid="{00000000-0005-0000-0000-0000270B0000}"/>
    <cellStyle name="20% - Accent6 6 4" xfId="8848" xr:uid="{00000000-0005-0000-0000-0000280B0000}"/>
    <cellStyle name="20% - Accent6 6 5" xfId="8849" xr:uid="{00000000-0005-0000-0000-0000290B0000}"/>
    <cellStyle name="20% - Accent6 6 6" xfId="8850" xr:uid="{00000000-0005-0000-0000-00002A0B0000}"/>
    <cellStyle name="20% - Accent6 6 7" xfId="8851" xr:uid="{00000000-0005-0000-0000-00002B0B0000}"/>
    <cellStyle name="20% - Accent6 6 8" xfId="8852" xr:uid="{00000000-0005-0000-0000-00002C0B0000}"/>
    <cellStyle name="20% - Accent6 6 9" xfId="8853" xr:uid="{00000000-0005-0000-0000-00002D0B0000}"/>
    <cellStyle name="20% - Accent6 7" xfId="2619" xr:uid="{00000000-0005-0000-0000-00002E0B0000}"/>
    <cellStyle name="20% - Accent6 7 10" xfId="8854" xr:uid="{00000000-0005-0000-0000-00002F0B0000}"/>
    <cellStyle name="20% - Accent6 7 11" xfId="8855" xr:uid="{00000000-0005-0000-0000-0000300B0000}"/>
    <cellStyle name="20% - Accent6 7 2" xfId="4428" xr:uid="{00000000-0005-0000-0000-0000310B0000}"/>
    <cellStyle name="20% - Accent6 7 3" xfId="8856" xr:uid="{00000000-0005-0000-0000-0000320B0000}"/>
    <cellStyle name="20% - Accent6 7 4" xfId="8857" xr:uid="{00000000-0005-0000-0000-0000330B0000}"/>
    <cellStyle name="20% - Accent6 7 5" xfId="8858" xr:uid="{00000000-0005-0000-0000-0000340B0000}"/>
    <cellStyle name="20% - Accent6 7 6" xfId="8859" xr:uid="{00000000-0005-0000-0000-0000350B0000}"/>
    <cellStyle name="20% - Accent6 7 7" xfId="8860" xr:uid="{00000000-0005-0000-0000-0000360B0000}"/>
    <cellStyle name="20% - Accent6 7 8" xfId="8861" xr:uid="{00000000-0005-0000-0000-0000370B0000}"/>
    <cellStyle name="20% - Accent6 7 9" xfId="8862" xr:uid="{00000000-0005-0000-0000-0000380B0000}"/>
    <cellStyle name="20% - Accent6 8" xfId="2618" xr:uid="{00000000-0005-0000-0000-0000390B0000}"/>
    <cellStyle name="20% - Accent6 8 10" xfId="8863" xr:uid="{00000000-0005-0000-0000-00003A0B0000}"/>
    <cellStyle name="20% - Accent6 8 11" xfId="8864" xr:uid="{00000000-0005-0000-0000-00003B0B0000}"/>
    <cellStyle name="20% - Accent6 8 2" xfId="4429" xr:uid="{00000000-0005-0000-0000-00003C0B0000}"/>
    <cellStyle name="20% - Accent6 8 3" xfId="8865" xr:uid="{00000000-0005-0000-0000-00003D0B0000}"/>
    <cellStyle name="20% - Accent6 8 4" xfId="8866" xr:uid="{00000000-0005-0000-0000-00003E0B0000}"/>
    <cellStyle name="20% - Accent6 8 5" xfId="8867" xr:uid="{00000000-0005-0000-0000-00003F0B0000}"/>
    <cellStyle name="20% - Accent6 8 6" xfId="8868" xr:uid="{00000000-0005-0000-0000-0000400B0000}"/>
    <cellStyle name="20% - Accent6 8 7" xfId="8869" xr:uid="{00000000-0005-0000-0000-0000410B0000}"/>
    <cellStyle name="20% - Accent6 8 8" xfId="8870" xr:uid="{00000000-0005-0000-0000-0000420B0000}"/>
    <cellStyle name="20% - Accent6 8 9" xfId="8871" xr:uid="{00000000-0005-0000-0000-0000430B0000}"/>
    <cellStyle name="20% - Accent6 9" xfId="2617" xr:uid="{00000000-0005-0000-0000-0000440B0000}"/>
    <cellStyle name="20% - Accent6 9 10" xfId="8872" xr:uid="{00000000-0005-0000-0000-0000450B0000}"/>
    <cellStyle name="20% - Accent6 9 11" xfId="8873" xr:uid="{00000000-0005-0000-0000-0000460B0000}"/>
    <cellStyle name="20% - Accent6 9 2" xfId="4430" xr:uid="{00000000-0005-0000-0000-0000470B0000}"/>
    <cellStyle name="20% - Accent6 9 3" xfId="8874" xr:uid="{00000000-0005-0000-0000-0000480B0000}"/>
    <cellStyle name="20% - Accent6 9 4" xfId="8875" xr:uid="{00000000-0005-0000-0000-0000490B0000}"/>
    <cellStyle name="20% - Accent6 9 5" xfId="8876" xr:uid="{00000000-0005-0000-0000-00004A0B0000}"/>
    <cellStyle name="20% - Accent6 9 6" xfId="8877" xr:uid="{00000000-0005-0000-0000-00004B0B0000}"/>
    <cellStyle name="20% - Accent6 9 7" xfId="8878" xr:uid="{00000000-0005-0000-0000-00004C0B0000}"/>
    <cellStyle name="20% - Accent6 9 8" xfId="8879" xr:uid="{00000000-0005-0000-0000-00004D0B0000}"/>
    <cellStyle name="20% - Accent6 9 9" xfId="8880" xr:uid="{00000000-0005-0000-0000-00004E0B0000}"/>
    <cellStyle name="20% - ส่วนที่ถูกเน้น1" xfId="2616" xr:uid="{00000000-0005-0000-0000-00004F0B0000}"/>
    <cellStyle name="20% - ส่วนที่ถูกเน้น1 2" xfId="4431" xr:uid="{00000000-0005-0000-0000-0000500B0000}"/>
    <cellStyle name="20% - ส่วนที่ถูกเน้น1 2 2" xfId="5623" xr:uid="{00000000-0005-0000-0000-0000510B0000}"/>
    <cellStyle name="20% - ส่วนที่ถูกเน้น2" xfId="2615" xr:uid="{00000000-0005-0000-0000-0000520B0000}"/>
    <cellStyle name="20% - ส่วนที่ถูกเน้น2 2" xfId="4432" xr:uid="{00000000-0005-0000-0000-0000530B0000}"/>
    <cellStyle name="20% - ส่วนที่ถูกเน้น2 2 2" xfId="5624" xr:uid="{00000000-0005-0000-0000-0000540B0000}"/>
    <cellStyle name="20% - ส่วนที่ถูกเน้น3" xfId="2614" xr:uid="{00000000-0005-0000-0000-0000550B0000}"/>
    <cellStyle name="20% - ส่วนที่ถูกเน้น3 2" xfId="4433" xr:uid="{00000000-0005-0000-0000-0000560B0000}"/>
    <cellStyle name="20% - ส่วนที่ถูกเน้น3 2 2" xfId="5625" xr:uid="{00000000-0005-0000-0000-0000570B0000}"/>
    <cellStyle name="20% - ส่วนที่ถูกเน้น4" xfId="2613" xr:uid="{00000000-0005-0000-0000-0000580B0000}"/>
    <cellStyle name="20% - ส่วนที่ถูกเน้น4 2" xfId="4434" xr:uid="{00000000-0005-0000-0000-0000590B0000}"/>
    <cellStyle name="20% - ส่วนที่ถูกเน้น4 2 2" xfId="5626" xr:uid="{00000000-0005-0000-0000-00005A0B0000}"/>
    <cellStyle name="20% - ส่วนที่ถูกเน้น5" xfId="2612" xr:uid="{00000000-0005-0000-0000-00005B0B0000}"/>
    <cellStyle name="20% - ส่วนที่ถูกเน้น5 2" xfId="4435" xr:uid="{00000000-0005-0000-0000-00005C0B0000}"/>
    <cellStyle name="20% - ส่วนที่ถูกเน้น5 2 2" xfId="5627" xr:uid="{00000000-0005-0000-0000-00005D0B0000}"/>
    <cellStyle name="20% - ส่วนที่ถูกเน้น6" xfId="2611" xr:uid="{00000000-0005-0000-0000-00005E0B0000}"/>
    <cellStyle name="20% - ส่วนที่ถูกเน้น6 2" xfId="4436" xr:uid="{00000000-0005-0000-0000-00005F0B0000}"/>
    <cellStyle name="20% - ส่วนที่ถูกเน้น6 2 2" xfId="5628" xr:uid="{00000000-0005-0000-0000-0000600B0000}"/>
    <cellStyle name="40% - Accent1 10" xfId="2610" xr:uid="{00000000-0005-0000-0000-0000610B0000}"/>
    <cellStyle name="40% - Accent1 10 10" xfId="8881" xr:uid="{00000000-0005-0000-0000-0000620B0000}"/>
    <cellStyle name="40% - Accent1 10 11" xfId="8882" xr:uid="{00000000-0005-0000-0000-0000630B0000}"/>
    <cellStyle name="40% - Accent1 10 2" xfId="4437" xr:uid="{00000000-0005-0000-0000-0000640B0000}"/>
    <cellStyle name="40% - Accent1 10 3" xfId="8883" xr:uid="{00000000-0005-0000-0000-0000650B0000}"/>
    <cellStyle name="40% - Accent1 10 4" xfId="8884" xr:uid="{00000000-0005-0000-0000-0000660B0000}"/>
    <cellStyle name="40% - Accent1 10 5" xfId="8885" xr:uid="{00000000-0005-0000-0000-0000670B0000}"/>
    <cellStyle name="40% - Accent1 10 6" xfId="8886" xr:uid="{00000000-0005-0000-0000-0000680B0000}"/>
    <cellStyle name="40% - Accent1 10 7" xfId="8887" xr:uid="{00000000-0005-0000-0000-0000690B0000}"/>
    <cellStyle name="40% - Accent1 10 8" xfId="8888" xr:uid="{00000000-0005-0000-0000-00006A0B0000}"/>
    <cellStyle name="40% - Accent1 10 9" xfId="8889" xr:uid="{00000000-0005-0000-0000-00006B0B0000}"/>
    <cellStyle name="40% - Accent1 11" xfId="2609" xr:uid="{00000000-0005-0000-0000-00006C0B0000}"/>
    <cellStyle name="40% - Accent1 11 10" xfId="8890" xr:uid="{00000000-0005-0000-0000-00006D0B0000}"/>
    <cellStyle name="40% - Accent1 11 11" xfId="8891" xr:uid="{00000000-0005-0000-0000-00006E0B0000}"/>
    <cellStyle name="40% - Accent1 11 2" xfId="4438" xr:uid="{00000000-0005-0000-0000-00006F0B0000}"/>
    <cellStyle name="40% - Accent1 11 3" xfId="8892" xr:uid="{00000000-0005-0000-0000-0000700B0000}"/>
    <cellStyle name="40% - Accent1 11 4" xfId="8893" xr:uid="{00000000-0005-0000-0000-0000710B0000}"/>
    <cellStyle name="40% - Accent1 11 5" xfId="8894" xr:uid="{00000000-0005-0000-0000-0000720B0000}"/>
    <cellStyle name="40% - Accent1 11 6" xfId="8895" xr:uid="{00000000-0005-0000-0000-0000730B0000}"/>
    <cellStyle name="40% - Accent1 11 7" xfId="8896" xr:uid="{00000000-0005-0000-0000-0000740B0000}"/>
    <cellStyle name="40% - Accent1 11 8" xfId="8897" xr:uid="{00000000-0005-0000-0000-0000750B0000}"/>
    <cellStyle name="40% - Accent1 11 9" xfId="8898" xr:uid="{00000000-0005-0000-0000-0000760B0000}"/>
    <cellStyle name="40% - Accent1 12" xfId="2608" xr:uid="{00000000-0005-0000-0000-0000770B0000}"/>
    <cellStyle name="40% - Accent1 12 10" xfId="8899" xr:uid="{00000000-0005-0000-0000-0000780B0000}"/>
    <cellStyle name="40% - Accent1 12 11" xfId="8900" xr:uid="{00000000-0005-0000-0000-0000790B0000}"/>
    <cellStyle name="40% - Accent1 12 2" xfId="4439" xr:uid="{00000000-0005-0000-0000-00007A0B0000}"/>
    <cellStyle name="40% - Accent1 12 3" xfId="8901" xr:uid="{00000000-0005-0000-0000-00007B0B0000}"/>
    <cellStyle name="40% - Accent1 12 4" xfId="8902" xr:uid="{00000000-0005-0000-0000-00007C0B0000}"/>
    <cellStyle name="40% - Accent1 12 5" xfId="8903" xr:uid="{00000000-0005-0000-0000-00007D0B0000}"/>
    <cellStyle name="40% - Accent1 12 6" xfId="8904" xr:uid="{00000000-0005-0000-0000-00007E0B0000}"/>
    <cellStyle name="40% - Accent1 12 7" xfId="8905" xr:uid="{00000000-0005-0000-0000-00007F0B0000}"/>
    <cellStyle name="40% - Accent1 12 8" xfId="8906" xr:uid="{00000000-0005-0000-0000-0000800B0000}"/>
    <cellStyle name="40% - Accent1 12 9" xfId="8907" xr:uid="{00000000-0005-0000-0000-0000810B0000}"/>
    <cellStyle name="40% - Accent1 13" xfId="2607" xr:uid="{00000000-0005-0000-0000-0000820B0000}"/>
    <cellStyle name="40% - Accent1 13 10" xfId="8908" xr:uid="{00000000-0005-0000-0000-0000830B0000}"/>
    <cellStyle name="40% - Accent1 13 11" xfId="8909" xr:uid="{00000000-0005-0000-0000-0000840B0000}"/>
    <cellStyle name="40% - Accent1 13 2" xfId="4440" xr:uid="{00000000-0005-0000-0000-0000850B0000}"/>
    <cellStyle name="40% - Accent1 13 3" xfId="8910" xr:uid="{00000000-0005-0000-0000-0000860B0000}"/>
    <cellStyle name="40% - Accent1 13 4" xfId="8911" xr:uid="{00000000-0005-0000-0000-0000870B0000}"/>
    <cellStyle name="40% - Accent1 13 5" xfId="8912" xr:uid="{00000000-0005-0000-0000-0000880B0000}"/>
    <cellStyle name="40% - Accent1 13 6" xfId="8913" xr:uid="{00000000-0005-0000-0000-0000890B0000}"/>
    <cellStyle name="40% - Accent1 13 7" xfId="8914" xr:uid="{00000000-0005-0000-0000-00008A0B0000}"/>
    <cellStyle name="40% - Accent1 13 8" xfId="8915" xr:uid="{00000000-0005-0000-0000-00008B0B0000}"/>
    <cellStyle name="40% - Accent1 13 9" xfId="8916" xr:uid="{00000000-0005-0000-0000-00008C0B0000}"/>
    <cellStyle name="40% - Accent1 14" xfId="2606" xr:uid="{00000000-0005-0000-0000-00008D0B0000}"/>
    <cellStyle name="40% - Accent1 14 10" xfId="8917" xr:uid="{00000000-0005-0000-0000-00008E0B0000}"/>
    <cellStyle name="40% - Accent1 14 11" xfId="8918" xr:uid="{00000000-0005-0000-0000-00008F0B0000}"/>
    <cellStyle name="40% - Accent1 14 2" xfId="4441" xr:uid="{00000000-0005-0000-0000-0000900B0000}"/>
    <cellStyle name="40% - Accent1 14 3" xfId="8919" xr:uid="{00000000-0005-0000-0000-0000910B0000}"/>
    <cellStyle name="40% - Accent1 14 4" xfId="8920" xr:uid="{00000000-0005-0000-0000-0000920B0000}"/>
    <cellStyle name="40% - Accent1 14 5" xfId="8921" xr:uid="{00000000-0005-0000-0000-0000930B0000}"/>
    <cellStyle name="40% - Accent1 14 6" xfId="8922" xr:uid="{00000000-0005-0000-0000-0000940B0000}"/>
    <cellStyle name="40% - Accent1 14 7" xfId="8923" xr:uid="{00000000-0005-0000-0000-0000950B0000}"/>
    <cellStyle name="40% - Accent1 14 8" xfId="8924" xr:uid="{00000000-0005-0000-0000-0000960B0000}"/>
    <cellStyle name="40% - Accent1 14 9" xfId="8925" xr:uid="{00000000-0005-0000-0000-0000970B0000}"/>
    <cellStyle name="40% - Accent1 15" xfId="2605" xr:uid="{00000000-0005-0000-0000-0000980B0000}"/>
    <cellStyle name="40% - Accent1 15 10" xfId="8926" xr:uid="{00000000-0005-0000-0000-0000990B0000}"/>
    <cellStyle name="40% - Accent1 15 11" xfId="8927" xr:uid="{00000000-0005-0000-0000-00009A0B0000}"/>
    <cellStyle name="40% - Accent1 15 2" xfId="4442" xr:uid="{00000000-0005-0000-0000-00009B0B0000}"/>
    <cellStyle name="40% - Accent1 15 3" xfId="8928" xr:uid="{00000000-0005-0000-0000-00009C0B0000}"/>
    <cellStyle name="40% - Accent1 15 4" xfId="8929" xr:uid="{00000000-0005-0000-0000-00009D0B0000}"/>
    <cellStyle name="40% - Accent1 15 5" xfId="8930" xr:uid="{00000000-0005-0000-0000-00009E0B0000}"/>
    <cellStyle name="40% - Accent1 15 6" xfId="8931" xr:uid="{00000000-0005-0000-0000-00009F0B0000}"/>
    <cellStyle name="40% - Accent1 15 7" xfId="8932" xr:uid="{00000000-0005-0000-0000-0000A00B0000}"/>
    <cellStyle name="40% - Accent1 15 8" xfId="8933" xr:uid="{00000000-0005-0000-0000-0000A10B0000}"/>
    <cellStyle name="40% - Accent1 15 9" xfId="8934" xr:uid="{00000000-0005-0000-0000-0000A20B0000}"/>
    <cellStyle name="40% - Accent1 16" xfId="8935" xr:uid="{00000000-0005-0000-0000-0000A30B0000}"/>
    <cellStyle name="40% - Accent1 16 10" xfId="8936" xr:uid="{00000000-0005-0000-0000-0000A40B0000}"/>
    <cellStyle name="40% - Accent1 16 11" xfId="8937" xr:uid="{00000000-0005-0000-0000-0000A50B0000}"/>
    <cellStyle name="40% - Accent1 16 2" xfId="8938" xr:uid="{00000000-0005-0000-0000-0000A60B0000}"/>
    <cellStyle name="40% - Accent1 16 3" xfId="8939" xr:uid="{00000000-0005-0000-0000-0000A70B0000}"/>
    <cellStyle name="40% - Accent1 16 4" xfId="8940" xr:uid="{00000000-0005-0000-0000-0000A80B0000}"/>
    <cellStyle name="40% - Accent1 16 5" xfId="8941" xr:uid="{00000000-0005-0000-0000-0000A90B0000}"/>
    <cellStyle name="40% - Accent1 16 6" xfId="8942" xr:uid="{00000000-0005-0000-0000-0000AA0B0000}"/>
    <cellStyle name="40% - Accent1 16 7" xfId="8943" xr:uid="{00000000-0005-0000-0000-0000AB0B0000}"/>
    <cellStyle name="40% - Accent1 16 8" xfId="8944" xr:uid="{00000000-0005-0000-0000-0000AC0B0000}"/>
    <cellStyle name="40% - Accent1 16 9" xfId="8945" xr:uid="{00000000-0005-0000-0000-0000AD0B0000}"/>
    <cellStyle name="40% - Accent1 17" xfId="8946" xr:uid="{00000000-0005-0000-0000-0000AE0B0000}"/>
    <cellStyle name="40% - Accent1 17 10" xfId="8947" xr:uid="{00000000-0005-0000-0000-0000AF0B0000}"/>
    <cellStyle name="40% - Accent1 17 11" xfId="8948" xr:uid="{00000000-0005-0000-0000-0000B00B0000}"/>
    <cellStyle name="40% - Accent1 17 2" xfId="8949" xr:uid="{00000000-0005-0000-0000-0000B10B0000}"/>
    <cellStyle name="40% - Accent1 17 3" xfId="8950" xr:uid="{00000000-0005-0000-0000-0000B20B0000}"/>
    <cellStyle name="40% - Accent1 17 4" xfId="8951" xr:uid="{00000000-0005-0000-0000-0000B30B0000}"/>
    <cellStyle name="40% - Accent1 17 5" xfId="8952" xr:uid="{00000000-0005-0000-0000-0000B40B0000}"/>
    <cellStyle name="40% - Accent1 17 6" xfId="8953" xr:uid="{00000000-0005-0000-0000-0000B50B0000}"/>
    <cellStyle name="40% - Accent1 17 7" xfId="8954" xr:uid="{00000000-0005-0000-0000-0000B60B0000}"/>
    <cellStyle name="40% - Accent1 17 8" xfId="8955" xr:uid="{00000000-0005-0000-0000-0000B70B0000}"/>
    <cellStyle name="40% - Accent1 17 9" xfId="8956" xr:uid="{00000000-0005-0000-0000-0000B80B0000}"/>
    <cellStyle name="40% - Accent1 18" xfId="8957" xr:uid="{00000000-0005-0000-0000-0000B90B0000}"/>
    <cellStyle name="40% - Accent1 18 10" xfId="8958" xr:uid="{00000000-0005-0000-0000-0000BA0B0000}"/>
    <cellStyle name="40% - Accent1 18 11" xfId="8959" xr:uid="{00000000-0005-0000-0000-0000BB0B0000}"/>
    <cellStyle name="40% - Accent1 18 2" xfId="8960" xr:uid="{00000000-0005-0000-0000-0000BC0B0000}"/>
    <cellStyle name="40% - Accent1 18 3" xfId="8961" xr:uid="{00000000-0005-0000-0000-0000BD0B0000}"/>
    <cellStyle name="40% - Accent1 18 4" xfId="8962" xr:uid="{00000000-0005-0000-0000-0000BE0B0000}"/>
    <cellStyle name="40% - Accent1 18 5" xfId="8963" xr:uid="{00000000-0005-0000-0000-0000BF0B0000}"/>
    <cellStyle name="40% - Accent1 18 6" xfId="8964" xr:uid="{00000000-0005-0000-0000-0000C00B0000}"/>
    <cellStyle name="40% - Accent1 18 7" xfId="8965" xr:uid="{00000000-0005-0000-0000-0000C10B0000}"/>
    <cellStyle name="40% - Accent1 18 8" xfId="8966" xr:uid="{00000000-0005-0000-0000-0000C20B0000}"/>
    <cellStyle name="40% - Accent1 18 9" xfId="8967" xr:uid="{00000000-0005-0000-0000-0000C30B0000}"/>
    <cellStyle name="40% - Accent1 19" xfId="8968" xr:uid="{00000000-0005-0000-0000-0000C40B0000}"/>
    <cellStyle name="40% - Accent1 19 10" xfId="8969" xr:uid="{00000000-0005-0000-0000-0000C50B0000}"/>
    <cellStyle name="40% - Accent1 19 11" xfId="8970" xr:uid="{00000000-0005-0000-0000-0000C60B0000}"/>
    <cellStyle name="40% - Accent1 19 2" xfId="8971" xr:uid="{00000000-0005-0000-0000-0000C70B0000}"/>
    <cellStyle name="40% - Accent1 19 3" xfId="8972" xr:uid="{00000000-0005-0000-0000-0000C80B0000}"/>
    <cellStyle name="40% - Accent1 19 4" xfId="8973" xr:uid="{00000000-0005-0000-0000-0000C90B0000}"/>
    <cellStyle name="40% - Accent1 19 5" xfId="8974" xr:uid="{00000000-0005-0000-0000-0000CA0B0000}"/>
    <cellStyle name="40% - Accent1 19 6" xfId="8975" xr:uid="{00000000-0005-0000-0000-0000CB0B0000}"/>
    <cellStyle name="40% - Accent1 19 7" xfId="8976" xr:uid="{00000000-0005-0000-0000-0000CC0B0000}"/>
    <cellStyle name="40% - Accent1 19 8" xfId="8977" xr:uid="{00000000-0005-0000-0000-0000CD0B0000}"/>
    <cellStyle name="40% - Accent1 19 9" xfId="8978" xr:uid="{00000000-0005-0000-0000-0000CE0B0000}"/>
    <cellStyle name="40% - Accent1 2" xfId="38" xr:uid="{00000000-0005-0000-0000-0000CF0B0000}"/>
    <cellStyle name="40% - Accent1 2 10" xfId="2603" xr:uid="{00000000-0005-0000-0000-0000D00B0000}"/>
    <cellStyle name="40% - Accent1 2 10 2" xfId="4443" xr:uid="{00000000-0005-0000-0000-0000D10B0000}"/>
    <cellStyle name="40% - Accent1 2 11" xfId="2602" xr:uid="{00000000-0005-0000-0000-0000D20B0000}"/>
    <cellStyle name="40% - Accent1 2 11 2" xfId="4444" xr:uid="{00000000-0005-0000-0000-0000D30B0000}"/>
    <cellStyle name="40% - Accent1 2 12" xfId="2604" xr:uid="{00000000-0005-0000-0000-0000D40B0000}"/>
    <cellStyle name="40% - Accent1 2 2" xfId="462" xr:uid="{00000000-0005-0000-0000-0000D50B0000}"/>
    <cellStyle name="40% - Accent1 2 2 2" xfId="2601" xr:uid="{00000000-0005-0000-0000-0000D60B0000}"/>
    <cellStyle name="40% - Accent1 2 3" xfId="2600" xr:uid="{00000000-0005-0000-0000-0000D70B0000}"/>
    <cellStyle name="40% - Accent1 2 3 2" xfId="4445" xr:uid="{00000000-0005-0000-0000-0000D80B0000}"/>
    <cellStyle name="40% - Accent1 2 4" xfId="2599" xr:uid="{00000000-0005-0000-0000-0000D90B0000}"/>
    <cellStyle name="40% - Accent1 2 4 2" xfId="4446" xr:uid="{00000000-0005-0000-0000-0000DA0B0000}"/>
    <cellStyle name="40% - Accent1 2 5" xfId="2598" xr:uid="{00000000-0005-0000-0000-0000DB0B0000}"/>
    <cellStyle name="40% - Accent1 2 5 2" xfId="4447" xr:uid="{00000000-0005-0000-0000-0000DC0B0000}"/>
    <cellStyle name="40% - Accent1 2 6" xfId="2597" xr:uid="{00000000-0005-0000-0000-0000DD0B0000}"/>
    <cellStyle name="40% - Accent1 2 6 2" xfId="4448" xr:uid="{00000000-0005-0000-0000-0000DE0B0000}"/>
    <cellStyle name="40% - Accent1 2 7" xfId="2596" xr:uid="{00000000-0005-0000-0000-0000DF0B0000}"/>
    <cellStyle name="40% - Accent1 2 7 2" xfId="4449" xr:uid="{00000000-0005-0000-0000-0000E00B0000}"/>
    <cellStyle name="40% - Accent1 2 8" xfId="2595" xr:uid="{00000000-0005-0000-0000-0000E10B0000}"/>
    <cellStyle name="40% - Accent1 2 8 2" xfId="4450" xr:uid="{00000000-0005-0000-0000-0000E20B0000}"/>
    <cellStyle name="40% - Accent1 2 9" xfId="2594" xr:uid="{00000000-0005-0000-0000-0000E30B0000}"/>
    <cellStyle name="40% - Accent1 2 9 2" xfId="4451" xr:uid="{00000000-0005-0000-0000-0000E40B0000}"/>
    <cellStyle name="40% - Accent1 20" xfId="8979" xr:uid="{00000000-0005-0000-0000-0000E50B0000}"/>
    <cellStyle name="40% - Accent1 20 10" xfId="8980" xr:uid="{00000000-0005-0000-0000-0000E60B0000}"/>
    <cellStyle name="40% - Accent1 20 11" xfId="8981" xr:uid="{00000000-0005-0000-0000-0000E70B0000}"/>
    <cellStyle name="40% - Accent1 20 2" xfId="8982" xr:uid="{00000000-0005-0000-0000-0000E80B0000}"/>
    <cellStyle name="40% - Accent1 20 3" xfId="8983" xr:uid="{00000000-0005-0000-0000-0000E90B0000}"/>
    <cellStyle name="40% - Accent1 20 4" xfId="8984" xr:uid="{00000000-0005-0000-0000-0000EA0B0000}"/>
    <cellStyle name="40% - Accent1 20 5" xfId="8985" xr:uid="{00000000-0005-0000-0000-0000EB0B0000}"/>
    <cellStyle name="40% - Accent1 20 6" xfId="8986" xr:uid="{00000000-0005-0000-0000-0000EC0B0000}"/>
    <cellStyle name="40% - Accent1 20 7" xfId="8987" xr:uid="{00000000-0005-0000-0000-0000ED0B0000}"/>
    <cellStyle name="40% - Accent1 20 8" xfId="8988" xr:uid="{00000000-0005-0000-0000-0000EE0B0000}"/>
    <cellStyle name="40% - Accent1 20 9" xfId="8989" xr:uid="{00000000-0005-0000-0000-0000EF0B0000}"/>
    <cellStyle name="40% - Accent1 21" xfId="8990" xr:uid="{00000000-0005-0000-0000-0000F00B0000}"/>
    <cellStyle name="40% - Accent1 21 10" xfId="8991" xr:uid="{00000000-0005-0000-0000-0000F10B0000}"/>
    <cellStyle name="40% - Accent1 21 11" xfId="8992" xr:uid="{00000000-0005-0000-0000-0000F20B0000}"/>
    <cellStyle name="40% - Accent1 21 2" xfId="8993" xr:uid="{00000000-0005-0000-0000-0000F30B0000}"/>
    <cellStyle name="40% - Accent1 21 3" xfId="8994" xr:uid="{00000000-0005-0000-0000-0000F40B0000}"/>
    <cellStyle name="40% - Accent1 21 4" xfId="8995" xr:uid="{00000000-0005-0000-0000-0000F50B0000}"/>
    <cellStyle name="40% - Accent1 21 5" xfId="8996" xr:uid="{00000000-0005-0000-0000-0000F60B0000}"/>
    <cellStyle name="40% - Accent1 21 6" xfId="8997" xr:uid="{00000000-0005-0000-0000-0000F70B0000}"/>
    <cellStyle name="40% - Accent1 21 7" xfId="8998" xr:uid="{00000000-0005-0000-0000-0000F80B0000}"/>
    <cellStyle name="40% - Accent1 21 8" xfId="8999" xr:uid="{00000000-0005-0000-0000-0000F90B0000}"/>
    <cellStyle name="40% - Accent1 21 9" xfId="9000" xr:uid="{00000000-0005-0000-0000-0000FA0B0000}"/>
    <cellStyle name="40% - Accent1 22" xfId="9001" xr:uid="{00000000-0005-0000-0000-0000FB0B0000}"/>
    <cellStyle name="40% - Accent1 22 10" xfId="9002" xr:uid="{00000000-0005-0000-0000-0000FC0B0000}"/>
    <cellStyle name="40% - Accent1 22 11" xfId="9003" xr:uid="{00000000-0005-0000-0000-0000FD0B0000}"/>
    <cellStyle name="40% - Accent1 22 2" xfId="9004" xr:uid="{00000000-0005-0000-0000-0000FE0B0000}"/>
    <cellStyle name="40% - Accent1 22 3" xfId="9005" xr:uid="{00000000-0005-0000-0000-0000FF0B0000}"/>
    <cellStyle name="40% - Accent1 22 4" xfId="9006" xr:uid="{00000000-0005-0000-0000-0000000C0000}"/>
    <cellStyle name="40% - Accent1 22 5" xfId="9007" xr:uid="{00000000-0005-0000-0000-0000010C0000}"/>
    <cellStyle name="40% - Accent1 22 6" xfId="9008" xr:uid="{00000000-0005-0000-0000-0000020C0000}"/>
    <cellStyle name="40% - Accent1 22 7" xfId="9009" xr:uid="{00000000-0005-0000-0000-0000030C0000}"/>
    <cellStyle name="40% - Accent1 22 8" xfId="9010" xr:uid="{00000000-0005-0000-0000-0000040C0000}"/>
    <cellStyle name="40% - Accent1 22 9" xfId="9011" xr:uid="{00000000-0005-0000-0000-0000050C0000}"/>
    <cellStyle name="40% - Accent1 23" xfId="9012" xr:uid="{00000000-0005-0000-0000-0000060C0000}"/>
    <cellStyle name="40% - Accent1 23 10" xfId="9013" xr:uid="{00000000-0005-0000-0000-0000070C0000}"/>
    <cellStyle name="40% - Accent1 23 11" xfId="9014" xr:uid="{00000000-0005-0000-0000-0000080C0000}"/>
    <cellStyle name="40% - Accent1 23 2" xfId="9015" xr:uid="{00000000-0005-0000-0000-0000090C0000}"/>
    <cellStyle name="40% - Accent1 23 3" xfId="9016" xr:uid="{00000000-0005-0000-0000-00000A0C0000}"/>
    <cellStyle name="40% - Accent1 23 4" xfId="9017" xr:uid="{00000000-0005-0000-0000-00000B0C0000}"/>
    <cellStyle name="40% - Accent1 23 5" xfId="9018" xr:uid="{00000000-0005-0000-0000-00000C0C0000}"/>
    <cellStyle name="40% - Accent1 23 6" xfId="9019" xr:uid="{00000000-0005-0000-0000-00000D0C0000}"/>
    <cellStyle name="40% - Accent1 23 7" xfId="9020" xr:uid="{00000000-0005-0000-0000-00000E0C0000}"/>
    <cellStyle name="40% - Accent1 23 8" xfId="9021" xr:uid="{00000000-0005-0000-0000-00000F0C0000}"/>
    <cellStyle name="40% - Accent1 23 9" xfId="9022" xr:uid="{00000000-0005-0000-0000-0000100C0000}"/>
    <cellStyle name="40% - Accent1 24" xfId="9023" xr:uid="{00000000-0005-0000-0000-0000110C0000}"/>
    <cellStyle name="40% - Accent1 24 10" xfId="9024" xr:uid="{00000000-0005-0000-0000-0000120C0000}"/>
    <cellStyle name="40% - Accent1 24 11" xfId="9025" xr:uid="{00000000-0005-0000-0000-0000130C0000}"/>
    <cellStyle name="40% - Accent1 24 2" xfId="9026" xr:uid="{00000000-0005-0000-0000-0000140C0000}"/>
    <cellStyle name="40% - Accent1 24 3" xfId="9027" xr:uid="{00000000-0005-0000-0000-0000150C0000}"/>
    <cellStyle name="40% - Accent1 24 4" xfId="9028" xr:uid="{00000000-0005-0000-0000-0000160C0000}"/>
    <cellStyle name="40% - Accent1 24 5" xfId="9029" xr:uid="{00000000-0005-0000-0000-0000170C0000}"/>
    <cellStyle name="40% - Accent1 24 6" xfId="9030" xr:uid="{00000000-0005-0000-0000-0000180C0000}"/>
    <cellStyle name="40% - Accent1 24 7" xfId="9031" xr:uid="{00000000-0005-0000-0000-0000190C0000}"/>
    <cellStyle name="40% - Accent1 24 8" xfId="9032" xr:uid="{00000000-0005-0000-0000-00001A0C0000}"/>
    <cellStyle name="40% - Accent1 24 9" xfId="9033" xr:uid="{00000000-0005-0000-0000-00001B0C0000}"/>
    <cellStyle name="40% - Accent1 25" xfId="9034" xr:uid="{00000000-0005-0000-0000-00001C0C0000}"/>
    <cellStyle name="40% - Accent1 25 10" xfId="9035" xr:uid="{00000000-0005-0000-0000-00001D0C0000}"/>
    <cellStyle name="40% - Accent1 25 11" xfId="9036" xr:uid="{00000000-0005-0000-0000-00001E0C0000}"/>
    <cellStyle name="40% - Accent1 25 2" xfId="9037" xr:uid="{00000000-0005-0000-0000-00001F0C0000}"/>
    <cellStyle name="40% - Accent1 25 3" xfId="9038" xr:uid="{00000000-0005-0000-0000-0000200C0000}"/>
    <cellStyle name="40% - Accent1 25 4" xfId="9039" xr:uid="{00000000-0005-0000-0000-0000210C0000}"/>
    <cellStyle name="40% - Accent1 25 5" xfId="9040" xr:uid="{00000000-0005-0000-0000-0000220C0000}"/>
    <cellStyle name="40% - Accent1 25 6" xfId="9041" xr:uid="{00000000-0005-0000-0000-0000230C0000}"/>
    <cellStyle name="40% - Accent1 25 7" xfId="9042" xr:uid="{00000000-0005-0000-0000-0000240C0000}"/>
    <cellStyle name="40% - Accent1 25 8" xfId="9043" xr:uid="{00000000-0005-0000-0000-0000250C0000}"/>
    <cellStyle name="40% - Accent1 25 9" xfId="9044" xr:uid="{00000000-0005-0000-0000-0000260C0000}"/>
    <cellStyle name="40% - Accent1 26" xfId="9045" xr:uid="{00000000-0005-0000-0000-0000270C0000}"/>
    <cellStyle name="40% - Accent1 26 10" xfId="9046" xr:uid="{00000000-0005-0000-0000-0000280C0000}"/>
    <cellStyle name="40% - Accent1 26 11" xfId="9047" xr:uid="{00000000-0005-0000-0000-0000290C0000}"/>
    <cellStyle name="40% - Accent1 26 2" xfId="9048" xr:uid="{00000000-0005-0000-0000-00002A0C0000}"/>
    <cellStyle name="40% - Accent1 26 3" xfId="9049" xr:uid="{00000000-0005-0000-0000-00002B0C0000}"/>
    <cellStyle name="40% - Accent1 26 4" xfId="9050" xr:uid="{00000000-0005-0000-0000-00002C0C0000}"/>
    <cellStyle name="40% - Accent1 26 5" xfId="9051" xr:uid="{00000000-0005-0000-0000-00002D0C0000}"/>
    <cellStyle name="40% - Accent1 26 6" xfId="9052" xr:uid="{00000000-0005-0000-0000-00002E0C0000}"/>
    <cellStyle name="40% - Accent1 26 7" xfId="9053" xr:uid="{00000000-0005-0000-0000-00002F0C0000}"/>
    <cellStyle name="40% - Accent1 26 8" xfId="9054" xr:uid="{00000000-0005-0000-0000-0000300C0000}"/>
    <cellStyle name="40% - Accent1 26 9" xfId="9055" xr:uid="{00000000-0005-0000-0000-0000310C0000}"/>
    <cellStyle name="40% - Accent1 27" xfId="9056" xr:uid="{00000000-0005-0000-0000-0000320C0000}"/>
    <cellStyle name="40% - Accent1 27 10" xfId="9057" xr:uid="{00000000-0005-0000-0000-0000330C0000}"/>
    <cellStyle name="40% - Accent1 27 11" xfId="9058" xr:uid="{00000000-0005-0000-0000-0000340C0000}"/>
    <cellStyle name="40% - Accent1 27 2" xfId="9059" xr:uid="{00000000-0005-0000-0000-0000350C0000}"/>
    <cellStyle name="40% - Accent1 27 3" xfId="9060" xr:uid="{00000000-0005-0000-0000-0000360C0000}"/>
    <cellStyle name="40% - Accent1 27 4" xfId="9061" xr:uid="{00000000-0005-0000-0000-0000370C0000}"/>
    <cellStyle name="40% - Accent1 27 5" xfId="9062" xr:uid="{00000000-0005-0000-0000-0000380C0000}"/>
    <cellStyle name="40% - Accent1 27 6" xfId="9063" xr:uid="{00000000-0005-0000-0000-0000390C0000}"/>
    <cellStyle name="40% - Accent1 27 7" xfId="9064" xr:uid="{00000000-0005-0000-0000-00003A0C0000}"/>
    <cellStyle name="40% - Accent1 27 8" xfId="9065" xr:uid="{00000000-0005-0000-0000-00003B0C0000}"/>
    <cellStyle name="40% - Accent1 27 9" xfId="9066" xr:uid="{00000000-0005-0000-0000-00003C0C0000}"/>
    <cellStyle name="40% - Accent1 28" xfId="9067" xr:uid="{00000000-0005-0000-0000-00003D0C0000}"/>
    <cellStyle name="40% - Accent1 28 10" xfId="9068" xr:uid="{00000000-0005-0000-0000-00003E0C0000}"/>
    <cellStyle name="40% - Accent1 28 11" xfId="9069" xr:uid="{00000000-0005-0000-0000-00003F0C0000}"/>
    <cellStyle name="40% - Accent1 28 2" xfId="9070" xr:uid="{00000000-0005-0000-0000-0000400C0000}"/>
    <cellStyle name="40% - Accent1 28 3" xfId="9071" xr:uid="{00000000-0005-0000-0000-0000410C0000}"/>
    <cellStyle name="40% - Accent1 28 4" xfId="9072" xr:uid="{00000000-0005-0000-0000-0000420C0000}"/>
    <cellStyle name="40% - Accent1 28 5" xfId="9073" xr:uid="{00000000-0005-0000-0000-0000430C0000}"/>
    <cellStyle name="40% - Accent1 28 6" xfId="9074" xr:uid="{00000000-0005-0000-0000-0000440C0000}"/>
    <cellStyle name="40% - Accent1 28 7" xfId="9075" xr:uid="{00000000-0005-0000-0000-0000450C0000}"/>
    <cellStyle name="40% - Accent1 28 8" xfId="9076" xr:uid="{00000000-0005-0000-0000-0000460C0000}"/>
    <cellStyle name="40% - Accent1 28 9" xfId="9077" xr:uid="{00000000-0005-0000-0000-0000470C0000}"/>
    <cellStyle name="40% - Accent1 29" xfId="9078" xr:uid="{00000000-0005-0000-0000-0000480C0000}"/>
    <cellStyle name="40% - Accent1 29 10" xfId="9079" xr:uid="{00000000-0005-0000-0000-0000490C0000}"/>
    <cellStyle name="40% - Accent1 29 11" xfId="9080" xr:uid="{00000000-0005-0000-0000-00004A0C0000}"/>
    <cellStyle name="40% - Accent1 29 2" xfId="9081" xr:uid="{00000000-0005-0000-0000-00004B0C0000}"/>
    <cellStyle name="40% - Accent1 29 3" xfId="9082" xr:uid="{00000000-0005-0000-0000-00004C0C0000}"/>
    <cellStyle name="40% - Accent1 29 4" xfId="9083" xr:uid="{00000000-0005-0000-0000-00004D0C0000}"/>
    <cellStyle name="40% - Accent1 29 5" xfId="9084" xr:uid="{00000000-0005-0000-0000-00004E0C0000}"/>
    <cellStyle name="40% - Accent1 29 6" xfId="9085" xr:uid="{00000000-0005-0000-0000-00004F0C0000}"/>
    <cellStyle name="40% - Accent1 29 7" xfId="9086" xr:uid="{00000000-0005-0000-0000-0000500C0000}"/>
    <cellStyle name="40% - Accent1 29 8" xfId="9087" xr:uid="{00000000-0005-0000-0000-0000510C0000}"/>
    <cellStyle name="40% - Accent1 29 9" xfId="9088" xr:uid="{00000000-0005-0000-0000-0000520C0000}"/>
    <cellStyle name="40% - Accent1 3" xfId="39" xr:uid="{00000000-0005-0000-0000-0000530C0000}"/>
    <cellStyle name="40% - Accent1 3 10" xfId="2592" xr:uid="{00000000-0005-0000-0000-0000540C0000}"/>
    <cellStyle name="40% - Accent1 3 10 2" xfId="4452" xr:uid="{00000000-0005-0000-0000-0000550C0000}"/>
    <cellStyle name="40% - Accent1 3 11" xfId="2591" xr:uid="{00000000-0005-0000-0000-0000560C0000}"/>
    <cellStyle name="40% - Accent1 3 11 2" xfId="4453" xr:uid="{00000000-0005-0000-0000-0000570C0000}"/>
    <cellStyle name="40% - Accent1 3 12" xfId="2593" xr:uid="{00000000-0005-0000-0000-0000580C0000}"/>
    <cellStyle name="40% - Accent1 3 2" xfId="2590" xr:uid="{00000000-0005-0000-0000-0000590C0000}"/>
    <cellStyle name="40% - Accent1 3 2 2" xfId="4454" xr:uid="{00000000-0005-0000-0000-00005A0C0000}"/>
    <cellStyle name="40% - Accent1 3 3" xfId="2589" xr:uid="{00000000-0005-0000-0000-00005B0C0000}"/>
    <cellStyle name="40% - Accent1 3 3 2" xfId="4455" xr:uid="{00000000-0005-0000-0000-00005C0C0000}"/>
    <cellStyle name="40% - Accent1 3 4" xfId="2588" xr:uid="{00000000-0005-0000-0000-00005D0C0000}"/>
    <cellStyle name="40% - Accent1 3 4 2" xfId="4456" xr:uid="{00000000-0005-0000-0000-00005E0C0000}"/>
    <cellStyle name="40% - Accent1 3 5" xfId="2587" xr:uid="{00000000-0005-0000-0000-00005F0C0000}"/>
    <cellStyle name="40% - Accent1 3 5 2" xfId="4457" xr:uid="{00000000-0005-0000-0000-0000600C0000}"/>
    <cellStyle name="40% - Accent1 3 6" xfId="2586" xr:uid="{00000000-0005-0000-0000-0000610C0000}"/>
    <cellStyle name="40% - Accent1 3 6 2" xfId="4458" xr:uid="{00000000-0005-0000-0000-0000620C0000}"/>
    <cellStyle name="40% - Accent1 3 7" xfId="2585" xr:uid="{00000000-0005-0000-0000-0000630C0000}"/>
    <cellStyle name="40% - Accent1 3 7 2" xfId="4459" xr:uid="{00000000-0005-0000-0000-0000640C0000}"/>
    <cellStyle name="40% - Accent1 3 8" xfId="2584" xr:uid="{00000000-0005-0000-0000-0000650C0000}"/>
    <cellStyle name="40% - Accent1 3 8 2" xfId="4460" xr:uid="{00000000-0005-0000-0000-0000660C0000}"/>
    <cellStyle name="40% - Accent1 3 9" xfId="2583" xr:uid="{00000000-0005-0000-0000-0000670C0000}"/>
    <cellStyle name="40% - Accent1 3 9 2" xfId="4461" xr:uid="{00000000-0005-0000-0000-0000680C0000}"/>
    <cellStyle name="40% - Accent1 30" xfId="9089" xr:uid="{00000000-0005-0000-0000-0000690C0000}"/>
    <cellStyle name="40% - Accent1 30 10" xfId="9090" xr:uid="{00000000-0005-0000-0000-00006A0C0000}"/>
    <cellStyle name="40% - Accent1 30 11" xfId="9091" xr:uid="{00000000-0005-0000-0000-00006B0C0000}"/>
    <cellStyle name="40% - Accent1 30 2" xfId="9092" xr:uid="{00000000-0005-0000-0000-00006C0C0000}"/>
    <cellStyle name="40% - Accent1 30 3" xfId="9093" xr:uid="{00000000-0005-0000-0000-00006D0C0000}"/>
    <cellStyle name="40% - Accent1 30 4" xfId="9094" xr:uid="{00000000-0005-0000-0000-00006E0C0000}"/>
    <cellStyle name="40% - Accent1 30 5" xfId="9095" xr:uid="{00000000-0005-0000-0000-00006F0C0000}"/>
    <cellStyle name="40% - Accent1 30 6" xfId="9096" xr:uid="{00000000-0005-0000-0000-0000700C0000}"/>
    <cellStyle name="40% - Accent1 30 7" xfId="9097" xr:uid="{00000000-0005-0000-0000-0000710C0000}"/>
    <cellStyle name="40% - Accent1 30 8" xfId="9098" xr:uid="{00000000-0005-0000-0000-0000720C0000}"/>
    <cellStyle name="40% - Accent1 30 9" xfId="9099" xr:uid="{00000000-0005-0000-0000-0000730C0000}"/>
    <cellStyle name="40% - Accent1 31" xfId="9100" xr:uid="{00000000-0005-0000-0000-0000740C0000}"/>
    <cellStyle name="40% - Accent1 31 10" xfId="9101" xr:uid="{00000000-0005-0000-0000-0000750C0000}"/>
    <cellStyle name="40% - Accent1 31 11" xfId="9102" xr:uid="{00000000-0005-0000-0000-0000760C0000}"/>
    <cellStyle name="40% - Accent1 31 2" xfId="9103" xr:uid="{00000000-0005-0000-0000-0000770C0000}"/>
    <cellStyle name="40% - Accent1 31 3" xfId="9104" xr:uid="{00000000-0005-0000-0000-0000780C0000}"/>
    <cellStyle name="40% - Accent1 31 4" xfId="9105" xr:uid="{00000000-0005-0000-0000-0000790C0000}"/>
    <cellStyle name="40% - Accent1 31 5" xfId="9106" xr:uid="{00000000-0005-0000-0000-00007A0C0000}"/>
    <cellStyle name="40% - Accent1 31 6" xfId="9107" xr:uid="{00000000-0005-0000-0000-00007B0C0000}"/>
    <cellStyle name="40% - Accent1 31 7" xfId="9108" xr:uid="{00000000-0005-0000-0000-00007C0C0000}"/>
    <cellStyle name="40% - Accent1 31 8" xfId="9109" xr:uid="{00000000-0005-0000-0000-00007D0C0000}"/>
    <cellStyle name="40% - Accent1 31 9" xfId="9110" xr:uid="{00000000-0005-0000-0000-00007E0C0000}"/>
    <cellStyle name="40% - Accent1 32" xfId="9111" xr:uid="{00000000-0005-0000-0000-00007F0C0000}"/>
    <cellStyle name="40% - Accent1 32 10" xfId="9112" xr:uid="{00000000-0005-0000-0000-0000800C0000}"/>
    <cellStyle name="40% - Accent1 32 11" xfId="9113" xr:uid="{00000000-0005-0000-0000-0000810C0000}"/>
    <cellStyle name="40% - Accent1 32 2" xfId="9114" xr:uid="{00000000-0005-0000-0000-0000820C0000}"/>
    <cellStyle name="40% - Accent1 32 3" xfId="9115" xr:uid="{00000000-0005-0000-0000-0000830C0000}"/>
    <cellStyle name="40% - Accent1 32 4" xfId="9116" xr:uid="{00000000-0005-0000-0000-0000840C0000}"/>
    <cellStyle name="40% - Accent1 32 5" xfId="9117" xr:uid="{00000000-0005-0000-0000-0000850C0000}"/>
    <cellStyle name="40% - Accent1 32 6" xfId="9118" xr:uid="{00000000-0005-0000-0000-0000860C0000}"/>
    <cellStyle name="40% - Accent1 32 7" xfId="9119" xr:uid="{00000000-0005-0000-0000-0000870C0000}"/>
    <cellStyle name="40% - Accent1 32 8" xfId="9120" xr:uid="{00000000-0005-0000-0000-0000880C0000}"/>
    <cellStyle name="40% - Accent1 32 9" xfId="9121" xr:uid="{00000000-0005-0000-0000-0000890C0000}"/>
    <cellStyle name="40% - Accent1 33" xfId="9122" xr:uid="{00000000-0005-0000-0000-00008A0C0000}"/>
    <cellStyle name="40% - Accent1 33 10" xfId="9123" xr:uid="{00000000-0005-0000-0000-00008B0C0000}"/>
    <cellStyle name="40% - Accent1 33 11" xfId="9124" xr:uid="{00000000-0005-0000-0000-00008C0C0000}"/>
    <cellStyle name="40% - Accent1 33 2" xfId="9125" xr:uid="{00000000-0005-0000-0000-00008D0C0000}"/>
    <cellStyle name="40% - Accent1 33 3" xfId="9126" xr:uid="{00000000-0005-0000-0000-00008E0C0000}"/>
    <cellStyle name="40% - Accent1 33 4" xfId="9127" xr:uid="{00000000-0005-0000-0000-00008F0C0000}"/>
    <cellStyle name="40% - Accent1 33 5" xfId="9128" xr:uid="{00000000-0005-0000-0000-0000900C0000}"/>
    <cellStyle name="40% - Accent1 33 6" xfId="9129" xr:uid="{00000000-0005-0000-0000-0000910C0000}"/>
    <cellStyle name="40% - Accent1 33 7" xfId="9130" xr:uid="{00000000-0005-0000-0000-0000920C0000}"/>
    <cellStyle name="40% - Accent1 33 8" xfId="9131" xr:uid="{00000000-0005-0000-0000-0000930C0000}"/>
    <cellStyle name="40% - Accent1 33 9" xfId="9132" xr:uid="{00000000-0005-0000-0000-0000940C0000}"/>
    <cellStyle name="40% - Accent1 34" xfId="9133" xr:uid="{00000000-0005-0000-0000-0000950C0000}"/>
    <cellStyle name="40% - Accent1 34 10" xfId="9134" xr:uid="{00000000-0005-0000-0000-0000960C0000}"/>
    <cellStyle name="40% - Accent1 34 11" xfId="9135" xr:uid="{00000000-0005-0000-0000-0000970C0000}"/>
    <cellStyle name="40% - Accent1 34 2" xfId="9136" xr:uid="{00000000-0005-0000-0000-0000980C0000}"/>
    <cellStyle name="40% - Accent1 34 3" xfId="9137" xr:uid="{00000000-0005-0000-0000-0000990C0000}"/>
    <cellStyle name="40% - Accent1 34 4" xfId="9138" xr:uid="{00000000-0005-0000-0000-00009A0C0000}"/>
    <cellStyle name="40% - Accent1 34 5" xfId="9139" xr:uid="{00000000-0005-0000-0000-00009B0C0000}"/>
    <cellStyle name="40% - Accent1 34 6" xfId="9140" xr:uid="{00000000-0005-0000-0000-00009C0C0000}"/>
    <cellStyle name="40% - Accent1 34 7" xfId="9141" xr:uid="{00000000-0005-0000-0000-00009D0C0000}"/>
    <cellStyle name="40% - Accent1 34 8" xfId="9142" xr:uid="{00000000-0005-0000-0000-00009E0C0000}"/>
    <cellStyle name="40% - Accent1 34 9" xfId="9143" xr:uid="{00000000-0005-0000-0000-00009F0C0000}"/>
    <cellStyle name="40% - Accent1 35" xfId="9144" xr:uid="{00000000-0005-0000-0000-0000A00C0000}"/>
    <cellStyle name="40% - Accent1 35 10" xfId="9145" xr:uid="{00000000-0005-0000-0000-0000A10C0000}"/>
    <cellStyle name="40% - Accent1 35 11" xfId="9146" xr:uid="{00000000-0005-0000-0000-0000A20C0000}"/>
    <cellStyle name="40% - Accent1 35 2" xfId="9147" xr:uid="{00000000-0005-0000-0000-0000A30C0000}"/>
    <cellStyle name="40% - Accent1 35 3" xfId="9148" xr:uid="{00000000-0005-0000-0000-0000A40C0000}"/>
    <cellStyle name="40% - Accent1 35 4" xfId="9149" xr:uid="{00000000-0005-0000-0000-0000A50C0000}"/>
    <cellStyle name="40% - Accent1 35 5" xfId="9150" xr:uid="{00000000-0005-0000-0000-0000A60C0000}"/>
    <cellStyle name="40% - Accent1 35 6" xfId="9151" xr:uid="{00000000-0005-0000-0000-0000A70C0000}"/>
    <cellStyle name="40% - Accent1 35 7" xfId="9152" xr:uid="{00000000-0005-0000-0000-0000A80C0000}"/>
    <cellStyle name="40% - Accent1 35 8" xfId="9153" xr:uid="{00000000-0005-0000-0000-0000A90C0000}"/>
    <cellStyle name="40% - Accent1 35 9" xfId="9154" xr:uid="{00000000-0005-0000-0000-0000AA0C0000}"/>
    <cellStyle name="40% - Accent1 36" xfId="9155" xr:uid="{00000000-0005-0000-0000-0000AB0C0000}"/>
    <cellStyle name="40% - Accent1 36 10" xfId="9156" xr:uid="{00000000-0005-0000-0000-0000AC0C0000}"/>
    <cellStyle name="40% - Accent1 36 11" xfId="9157" xr:uid="{00000000-0005-0000-0000-0000AD0C0000}"/>
    <cellStyle name="40% - Accent1 36 2" xfId="9158" xr:uid="{00000000-0005-0000-0000-0000AE0C0000}"/>
    <cellStyle name="40% - Accent1 36 3" xfId="9159" xr:uid="{00000000-0005-0000-0000-0000AF0C0000}"/>
    <cellStyle name="40% - Accent1 36 4" xfId="9160" xr:uid="{00000000-0005-0000-0000-0000B00C0000}"/>
    <cellStyle name="40% - Accent1 36 5" xfId="9161" xr:uid="{00000000-0005-0000-0000-0000B10C0000}"/>
    <cellStyle name="40% - Accent1 36 6" xfId="9162" xr:uid="{00000000-0005-0000-0000-0000B20C0000}"/>
    <cellStyle name="40% - Accent1 36 7" xfId="9163" xr:uid="{00000000-0005-0000-0000-0000B30C0000}"/>
    <cellStyle name="40% - Accent1 36 8" xfId="9164" xr:uid="{00000000-0005-0000-0000-0000B40C0000}"/>
    <cellStyle name="40% - Accent1 36 9" xfId="9165" xr:uid="{00000000-0005-0000-0000-0000B50C0000}"/>
    <cellStyle name="40% - Accent1 37" xfId="9166" xr:uid="{00000000-0005-0000-0000-0000B60C0000}"/>
    <cellStyle name="40% - Accent1 37 10" xfId="9167" xr:uid="{00000000-0005-0000-0000-0000B70C0000}"/>
    <cellStyle name="40% - Accent1 37 11" xfId="9168" xr:uid="{00000000-0005-0000-0000-0000B80C0000}"/>
    <cellStyle name="40% - Accent1 37 2" xfId="9169" xr:uid="{00000000-0005-0000-0000-0000B90C0000}"/>
    <cellStyle name="40% - Accent1 37 3" xfId="9170" xr:uid="{00000000-0005-0000-0000-0000BA0C0000}"/>
    <cellStyle name="40% - Accent1 37 4" xfId="9171" xr:uid="{00000000-0005-0000-0000-0000BB0C0000}"/>
    <cellStyle name="40% - Accent1 37 5" xfId="9172" xr:uid="{00000000-0005-0000-0000-0000BC0C0000}"/>
    <cellStyle name="40% - Accent1 37 6" xfId="9173" xr:uid="{00000000-0005-0000-0000-0000BD0C0000}"/>
    <cellStyle name="40% - Accent1 37 7" xfId="9174" xr:uid="{00000000-0005-0000-0000-0000BE0C0000}"/>
    <cellStyle name="40% - Accent1 37 8" xfId="9175" xr:uid="{00000000-0005-0000-0000-0000BF0C0000}"/>
    <cellStyle name="40% - Accent1 37 9" xfId="9176" xr:uid="{00000000-0005-0000-0000-0000C00C0000}"/>
    <cellStyle name="40% - Accent1 38" xfId="9177" xr:uid="{00000000-0005-0000-0000-0000C10C0000}"/>
    <cellStyle name="40% - Accent1 38 10" xfId="9178" xr:uid="{00000000-0005-0000-0000-0000C20C0000}"/>
    <cellStyle name="40% - Accent1 38 11" xfId="9179" xr:uid="{00000000-0005-0000-0000-0000C30C0000}"/>
    <cellStyle name="40% - Accent1 38 2" xfId="9180" xr:uid="{00000000-0005-0000-0000-0000C40C0000}"/>
    <cellStyle name="40% - Accent1 38 3" xfId="9181" xr:uid="{00000000-0005-0000-0000-0000C50C0000}"/>
    <cellStyle name="40% - Accent1 38 4" xfId="9182" xr:uid="{00000000-0005-0000-0000-0000C60C0000}"/>
    <cellStyle name="40% - Accent1 38 5" xfId="9183" xr:uid="{00000000-0005-0000-0000-0000C70C0000}"/>
    <cellStyle name="40% - Accent1 38 6" xfId="9184" xr:uid="{00000000-0005-0000-0000-0000C80C0000}"/>
    <cellStyle name="40% - Accent1 38 7" xfId="9185" xr:uid="{00000000-0005-0000-0000-0000C90C0000}"/>
    <cellStyle name="40% - Accent1 38 8" xfId="9186" xr:uid="{00000000-0005-0000-0000-0000CA0C0000}"/>
    <cellStyle name="40% - Accent1 38 9" xfId="9187" xr:uid="{00000000-0005-0000-0000-0000CB0C0000}"/>
    <cellStyle name="40% - Accent1 39" xfId="9188" xr:uid="{00000000-0005-0000-0000-0000CC0C0000}"/>
    <cellStyle name="40% - Accent1 39 10" xfId="9189" xr:uid="{00000000-0005-0000-0000-0000CD0C0000}"/>
    <cellStyle name="40% - Accent1 39 11" xfId="9190" xr:uid="{00000000-0005-0000-0000-0000CE0C0000}"/>
    <cellStyle name="40% - Accent1 39 2" xfId="9191" xr:uid="{00000000-0005-0000-0000-0000CF0C0000}"/>
    <cellStyle name="40% - Accent1 39 3" xfId="9192" xr:uid="{00000000-0005-0000-0000-0000D00C0000}"/>
    <cellStyle name="40% - Accent1 39 4" xfId="9193" xr:uid="{00000000-0005-0000-0000-0000D10C0000}"/>
    <cellStyle name="40% - Accent1 39 5" xfId="9194" xr:uid="{00000000-0005-0000-0000-0000D20C0000}"/>
    <cellStyle name="40% - Accent1 39 6" xfId="9195" xr:uid="{00000000-0005-0000-0000-0000D30C0000}"/>
    <cellStyle name="40% - Accent1 39 7" xfId="9196" xr:uid="{00000000-0005-0000-0000-0000D40C0000}"/>
    <cellStyle name="40% - Accent1 39 8" xfId="9197" xr:uid="{00000000-0005-0000-0000-0000D50C0000}"/>
    <cellStyle name="40% - Accent1 39 9" xfId="9198" xr:uid="{00000000-0005-0000-0000-0000D60C0000}"/>
    <cellStyle name="40% - Accent1 4" xfId="2582" xr:uid="{00000000-0005-0000-0000-0000D70C0000}"/>
    <cellStyle name="40% - Accent1 4 10" xfId="2581" xr:uid="{00000000-0005-0000-0000-0000D80C0000}"/>
    <cellStyle name="40% - Accent1 4 10 2" xfId="4462" xr:uid="{00000000-0005-0000-0000-0000D90C0000}"/>
    <cellStyle name="40% - Accent1 4 11" xfId="2580" xr:uid="{00000000-0005-0000-0000-0000DA0C0000}"/>
    <cellStyle name="40% - Accent1 4 11 2" xfId="4463" xr:uid="{00000000-0005-0000-0000-0000DB0C0000}"/>
    <cellStyle name="40% - Accent1 4 12" xfId="4464" xr:uid="{00000000-0005-0000-0000-0000DC0C0000}"/>
    <cellStyle name="40% - Accent1 4 2" xfId="2579" xr:uid="{00000000-0005-0000-0000-0000DD0C0000}"/>
    <cellStyle name="40% - Accent1 4 2 2" xfId="4465" xr:uid="{00000000-0005-0000-0000-0000DE0C0000}"/>
    <cellStyle name="40% - Accent1 4 3" xfId="2578" xr:uid="{00000000-0005-0000-0000-0000DF0C0000}"/>
    <cellStyle name="40% - Accent1 4 3 2" xfId="4466" xr:uid="{00000000-0005-0000-0000-0000E00C0000}"/>
    <cellStyle name="40% - Accent1 4 4" xfId="2577" xr:uid="{00000000-0005-0000-0000-0000E10C0000}"/>
    <cellStyle name="40% - Accent1 4 4 2" xfId="4467" xr:uid="{00000000-0005-0000-0000-0000E20C0000}"/>
    <cellStyle name="40% - Accent1 4 5" xfId="2576" xr:uid="{00000000-0005-0000-0000-0000E30C0000}"/>
    <cellStyle name="40% - Accent1 4 5 2" xfId="4468" xr:uid="{00000000-0005-0000-0000-0000E40C0000}"/>
    <cellStyle name="40% - Accent1 4 6" xfId="2575" xr:uid="{00000000-0005-0000-0000-0000E50C0000}"/>
    <cellStyle name="40% - Accent1 4 6 2" xfId="4469" xr:uid="{00000000-0005-0000-0000-0000E60C0000}"/>
    <cellStyle name="40% - Accent1 4 7" xfId="2574" xr:uid="{00000000-0005-0000-0000-0000E70C0000}"/>
    <cellStyle name="40% - Accent1 4 7 2" xfId="4470" xr:uid="{00000000-0005-0000-0000-0000E80C0000}"/>
    <cellStyle name="40% - Accent1 4 8" xfId="2573" xr:uid="{00000000-0005-0000-0000-0000E90C0000}"/>
    <cellStyle name="40% - Accent1 4 8 2" xfId="4471" xr:uid="{00000000-0005-0000-0000-0000EA0C0000}"/>
    <cellStyle name="40% - Accent1 4 9" xfId="2572" xr:uid="{00000000-0005-0000-0000-0000EB0C0000}"/>
    <cellStyle name="40% - Accent1 4 9 2" xfId="4472" xr:uid="{00000000-0005-0000-0000-0000EC0C0000}"/>
    <cellStyle name="40% - Accent1 40" xfId="9199" xr:uid="{00000000-0005-0000-0000-0000ED0C0000}"/>
    <cellStyle name="40% - Accent1 40 10" xfId="9200" xr:uid="{00000000-0005-0000-0000-0000EE0C0000}"/>
    <cellStyle name="40% - Accent1 40 2" xfId="9201" xr:uid="{00000000-0005-0000-0000-0000EF0C0000}"/>
    <cellStyle name="40% - Accent1 40 3" xfId="9202" xr:uid="{00000000-0005-0000-0000-0000F00C0000}"/>
    <cellStyle name="40% - Accent1 40 4" xfId="9203" xr:uid="{00000000-0005-0000-0000-0000F10C0000}"/>
    <cellStyle name="40% - Accent1 40 5" xfId="9204" xr:uid="{00000000-0005-0000-0000-0000F20C0000}"/>
    <cellStyle name="40% - Accent1 40 6" xfId="9205" xr:uid="{00000000-0005-0000-0000-0000F30C0000}"/>
    <cellStyle name="40% - Accent1 40 7" xfId="9206" xr:uid="{00000000-0005-0000-0000-0000F40C0000}"/>
    <cellStyle name="40% - Accent1 40 8" xfId="9207" xr:uid="{00000000-0005-0000-0000-0000F50C0000}"/>
    <cellStyle name="40% - Accent1 40 9" xfId="9208" xr:uid="{00000000-0005-0000-0000-0000F60C0000}"/>
    <cellStyle name="40% - Accent1 41" xfId="9209" xr:uid="{00000000-0005-0000-0000-0000F70C0000}"/>
    <cellStyle name="40% - Accent1 42" xfId="9210" xr:uid="{00000000-0005-0000-0000-0000F80C0000}"/>
    <cellStyle name="40% - Accent1 43" xfId="9211" xr:uid="{00000000-0005-0000-0000-0000F90C0000}"/>
    <cellStyle name="40% - Accent1 44" xfId="9212" xr:uid="{00000000-0005-0000-0000-0000FA0C0000}"/>
    <cellStyle name="40% - Accent1 45" xfId="9213" xr:uid="{00000000-0005-0000-0000-0000FB0C0000}"/>
    <cellStyle name="40% - Accent1 46" xfId="9214" xr:uid="{00000000-0005-0000-0000-0000FC0C0000}"/>
    <cellStyle name="40% - Accent1 47" xfId="9215" xr:uid="{00000000-0005-0000-0000-0000FD0C0000}"/>
    <cellStyle name="40% - Accent1 48" xfId="9216" xr:uid="{00000000-0005-0000-0000-0000FE0C0000}"/>
    <cellStyle name="40% - Accent1 49" xfId="9217" xr:uid="{00000000-0005-0000-0000-0000FF0C0000}"/>
    <cellStyle name="40% - Accent1 5" xfId="2571" xr:uid="{00000000-0005-0000-0000-0000000D0000}"/>
    <cellStyle name="40% - Accent1 5 10" xfId="2570" xr:uid="{00000000-0005-0000-0000-0000010D0000}"/>
    <cellStyle name="40% - Accent1 5 10 2" xfId="4473" xr:uid="{00000000-0005-0000-0000-0000020D0000}"/>
    <cellStyle name="40% - Accent1 5 11" xfId="2569" xr:uid="{00000000-0005-0000-0000-0000030D0000}"/>
    <cellStyle name="40% - Accent1 5 11 2" xfId="4474" xr:uid="{00000000-0005-0000-0000-0000040D0000}"/>
    <cellStyle name="40% - Accent1 5 12" xfId="4475" xr:uid="{00000000-0005-0000-0000-0000050D0000}"/>
    <cellStyle name="40% - Accent1 5 2" xfId="2568" xr:uid="{00000000-0005-0000-0000-0000060D0000}"/>
    <cellStyle name="40% - Accent1 5 2 2" xfId="4476" xr:uid="{00000000-0005-0000-0000-0000070D0000}"/>
    <cellStyle name="40% - Accent1 5 3" xfId="2567" xr:uid="{00000000-0005-0000-0000-0000080D0000}"/>
    <cellStyle name="40% - Accent1 5 3 2" xfId="4477" xr:uid="{00000000-0005-0000-0000-0000090D0000}"/>
    <cellStyle name="40% - Accent1 5 4" xfId="2566" xr:uid="{00000000-0005-0000-0000-00000A0D0000}"/>
    <cellStyle name="40% - Accent1 5 4 2" xfId="4478" xr:uid="{00000000-0005-0000-0000-00000B0D0000}"/>
    <cellStyle name="40% - Accent1 5 5" xfId="2565" xr:uid="{00000000-0005-0000-0000-00000C0D0000}"/>
    <cellStyle name="40% - Accent1 5 5 2" xfId="4479" xr:uid="{00000000-0005-0000-0000-00000D0D0000}"/>
    <cellStyle name="40% - Accent1 5 6" xfId="2564" xr:uid="{00000000-0005-0000-0000-00000E0D0000}"/>
    <cellStyle name="40% - Accent1 5 6 2" xfId="4480" xr:uid="{00000000-0005-0000-0000-00000F0D0000}"/>
    <cellStyle name="40% - Accent1 5 7" xfId="2563" xr:uid="{00000000-0005-0000-0000-0000100D0000}"/>
    <cellStyle name="40% - Accent1 5 7 2" xfId="4481" xr:uid="{00000000-0005-0000-0000-0000110D0000}"/>
    <cellStyle name="40% - Accent1 5 8" xfId="2562" xr:uid="{00000000-0005-0000-0000-0000120D0000}"/>
    <cellStyle name="40% - Accent1 5 8 2" xfId="4482" xr:uid="{00000000-0005-0000-0000-0000130D0000}"/>
    <cellStyle name="40% - Accent1 5 9" xfId="2561" xr:uid="{00000000-0005-0000-0000-0000140D0000}"/>
    <cellStyle name="40% - Accent1 5 9 2" xfId="4483" xr:uid="{00000000-0005-0000-0000-0000150D0000}"/>
    <cellStyle name="40% - Accent1 50" xfId="37" xr:uid="{00000000-0005-0000-0000-0000160D0000}"/>
    <cellStyle name="40% - Accent1 6" xfId="2560" xr:uid="{00000000-0005-0000-0000-0000170D0000}"/>
    <cellStyle name="40% - Accent1 6 10" xfId="9218" xr:uid="{00000000-0005-0000-0000-0000180D0000}"/>
    <cellStyle name="40% - Accent1 6 11" xfId="9219" xr:uid="{00000000-0005-0000-0000-0000190D0000}"/>
    <cellStyle name="40% - Accent1 6 2" xfId="4484" xr:uid="{00000000-0005-0000-0000-00001A0D0000}"/>
    <cellStyle name="40% - Accent1 6 3" xfId="9220" xr:uid="{00000000-0005-0000-0000-00001B0D0000}"/>
    <cellStyle name="40% - Accent1 6 4" xfId="9221" xr:uid="{00000000-0005-0000-0000-00001C0D0000}"/>
    <cellStyle name="40% - Accent1 6 5" xfId="9222" xr:uid="{00000000-0005-0000-0000-00001D0D0000}"/>
    <cellStyle name="40% - Accent1 6 6" xfId="9223" xr:uid="{00000000-0005-0000-0000-00001E0D0000}"/>
    <cellStyle name="40% - Accent1 6 7" xfId="9224" xr:uid="{00000000-0005-0000-0000-00001F0D0000}"/>
    <cellStyle name="40% - Accent1 6 8" xfId="9225" xr:uid="{00000000-0005-0000-0000-0000200D0000}"/>
    <cellStyle name="40% - Accent1 6 9" xfId="9226" xr:uid="{00000000-0005-0000-0000-0000210D0000}"/>
    <cellStyle name="40% - Accent1 7" xfId="2559" xr:uid="{00000000-0005-0000-0000-0000220D0000}"/>
    <cellStyle name="40% - Accent1 7 10" xfId="9227" xr:uid="{00000000-0005-0000-0000-0000230D0000}"/>
    <cellStyle name="40% - Accent1 7 11" xfId="9228" xr:uid="{00000000-0005-0000-0000-0000240D0000}"/>
    <cellStyle name="40% - Accent1 7 2" xfId="4485" xr:uid="{00000000-0005-0000-0000-0000250D0000}"/>
    <cellStyle name="40% - Accent1 7 3" xfId="9229" xr:uid="{00000000-0005-0000-0000-0000260D0000}"/>
    <cellStyle name="40% - Accent1 7 4" xfId="9230" xr:uid="{00000000-0005-0000-0000-0000270D0000}"/>
    <cellStyle name="40% - Accent1 7 5" xfId="9231" xr:uid="{00000000-0005-0000-0000-0000280D0000}"/>
    <cellStyle name="40% - Accent1 7 6" xfId="9232" xr:uid="{00000000-0005-0000-0000-0000290D0000}"/>
    <cellStyle name="40% - Accent1 7 7" xfId="9233" xr:uid="{00000000-0005-0000-0000-00002A0D0000}"/>
    <cellStyle name="40% - Accent1 7 8" xfId="9234" xr:uid="{00000000-0005-0000-0000-00002B0D0000}"/>
    <cellStyle name="40% - Accent1 7 9" xfId="9235" xr:uid="{00000000-0005-0000-0000-00002C0D0000}"/>
    <cellStyle name="40% - Accent1 8" xfId="2558" xr:uid="{00000000-0005-0000-0000-00002D0D0000}"/>
    <cellStyle name="40% - Accent1 8 10" xfId="9236" xr:uid="{00000000-0005-0000-0000-00002E0D0000}"/>
    <cellStyle name="40% - Accent1 8 11" xfId="9237" xr:uid="{00000000-0005-0000-0000-00002F0D0000}"/>
    <cellStyle name="40% - Accent1 8 2" xfId="4486" xr:uid="{00000000-0005-0000-0000-0000300D0000}"/>
    <cellStyle name="40% - Accent1 8 3" xfId="9238" xr:uid="{00000000-0005-0000-0000-0000310D0000}"/>
    <cellStyle name="40% - Accent1 8 4" xfId="9239" xr:uid="{00000000-0005-0000-0000-0000320D0000}"/>
    <cellStyle name="40% - Accent1 8 5" xfId="9240" xr:uid="{00000000-0005-0000-0000-0000330D0000}"/>
    <cellStyle name="40% - Accent1 8 6" xfId="9241" xr:uid="{00000000-0005-0000-0000-0000340D0000}"/>
    <cellStyle name="40% - Accent1 8 7" xfId="9242" xr:uid="{00000000-0005-0000-0000-0000350D0000}"/>
    <cellStyle name="40% - Accent1 8 8" xfId="9243" xr:uid="{00000000-0005-0000-0000-0000360D0000}"/>
    <cellStyle name="40% - Accent1 8 9" xfId="9244" xr:uid="{00000000-0005-0000-0000-0000370D0000}"/>
    <cellStyle name="40% - Accent1 9" xfId="2557" xr:uid="{00000000-0005-0000-0000-0000380D0000}"/>
    <cellStyle name="40% - Accent1 9 10" xfId="9245" xr:uid="{00000000-0005-0000-0000-0000390D0000}"/>
    <cellStyle name="40% - Accent1 9 11" xfId="9246" xr:uid="{00000000-0005-0000-0000-00003A0D0000}"/>
    <cellStyle name="40% - Accent1 9 2" xfId="4487" xr:uid="{00000000-0005-0000-0000-00003B0D0000}"/>
    <cellStyle name="40% - Accent1 9 3" xfId="9247" xr:uid="{00000000-0005-0000-0000-00003C0D0000}"/>
    <cellStyle name="40% - Accent1 9 4" xfId="9248" xr:uid="{00000000-0005-0000-0000-00003D0D0000}"/>
    <cellStyle name="40% - Accent1 9 5" xfId="9249" xr:uid="{00000000-0005-0000-0000-00003E0D0000}"/>
    <cellStyle name="40% - Accent1 9 6" xfId="9250" xr:uid="{00000000-0005-0000-0000-00003F0D0000}"/>
    <cellStyle name="40% - Accent1 9 7" xfId="9251" xr:uid="{00000000-0005-0000-0000-0000400D0000}"/>
    <cellStyle name="40% - Accent1 9 8" xfId="9252" xr:uid="{00000000-0005-0000-0000-0000410D0000}"/>
    <cellStyle name="40% - Accent1 9 9" xfId="9253" xr:uid="{00000000-0005-0000-0000-0000420D0000}"/>
    <cellStyle name="40% - Accent2 10" xfId="2556" xr:uid="{00000000-0005-0000-0000-0000430D0000}"/>
    <cellStyle name="40% - Accent2 10 10" xfId="9254" xr:uid="{00000000-0005-0000-0000-0000440D0000}"/>
    <cellStyle name="40% - Accent2 10 11" xfId="9255" xr:uid="{00000000-0005-0000-0000-0000450D0000}"/>
    <cellStyle name="40% - Accent2 10 2" xfId="4488" xr:uid="{00000000-0005-0000-0000-0000460D0000}"/>
    <cellStyle name="40% - Accent2 10 3" xfId="9256" xr:uid="{00000000-0005-0000-0000-0000470D0000}"/>
    <cellStyle name="40% - Accent2 10 4" xfId="9257" xr:uid="{00000000-0005-0000-0000-0000480D0000}"/>
    <cellStyle name="40% - Accent2 10 5" xfId="9258" xr:uid="{00000000-0005-0000-0000-0000490D0000}"/>
    <cellStyle name="40% - Accent2 10 6" xfId="9259" xr:uid="{00000000-0005-0000-0000-00004A0D0000}"/>
    <cellStyle name="40% - Accent2 10 7" xfId="9260" xr:uid="{00000000-0005-0000-0000-00004B0D0000}"/>
    <cellStyle name="40% - Accent2 10 8" xfId="9261" xr:uid="{00000000-0005-0000-0000-00004C0D0000}"/>
    <cellStyle name="40% - Accent2 10 9" xfId="9262" xr:uid="{00000000-0005-0000-0000-00004D0D0000}"/>
    <cellStyle name="40% - Accent2 11" xfId="2555" xr:uid="{00000000-0005-0000-0000-00004E0D0000}"/>
    <cellStyle name="40% - Accent2 11 10" xfId="9263" xr:uid="{00000000-0005-0000-0000-00004F0D0000}"/>
    <cellStyle name="40% - Accent2 11 11" xfId="9264" xr:uid="{00000000-0005-0000-0000-0000500D0000}"/>
    <cellStyle name="40% - Accent2 11 2" xfId="4489" xr:uid="{00000000-0005-0000-0000-0000510D0000}"/>
    <cellStyle name="40% - Accent2 11 3" xfId="9265" xr:uid="{00000000-0005-0000-0000-0000520D0000}"/>
    <cellStyle name="40% - Accent2 11 4" xfId="9266" xr:uid="{00000000-0005-0000-0000-0000530D0000}"/>
    <cellStyle name="40% - Accent2 11 5" xfId="9267" xr:uid="{00000000-0005-0000-0000-0000540D0000}"/>
    <cellStyle name="40% - Accent2 11 6" xfId="9268" xr:uid="{00000000-0005-0000-0000-0000550D0000}"/>
    <cellStyle name="40% - Accent2 11 7" xfId="9269" xr:uid="{00000000-0005-0000-0000-0000560D0000}"/>
    <cellStyle name="40% - Accent2 11 8" xfId="9270" xr:uid="{00000000-0005-0000-0000-0000570D0000}"/>
    <cellStyle name="40% - Accent2 11 9" xfId="9271" xr:uid="{00000000-0005-0000-0000-0000580D0000}"/>
    <cellStyle name="40% - Accent2 12" xfId="2554" xr:uid="{00000000-0005-0000-0000-0000590D0000}"/>
    <cellStyle name="40% - Accent2 12 10" xfId="9272" xr:uid="{00000000-0005-0000-0000-00005A0D0000}"/>
    <cellStyle name="40% - Accent2 12 11" xfId="9273" xr:uid="{00000000-0005-0000-0000-00005B0D0000}"/>
    <cellStyle name="40% - Accent2 12 2" xfId="4490" xr:uid="{00000000-0005-0000-0000-00005C0D0000}"/>
    <cellStyle name="40% - Accent2 12 3" xfId="9274" xr:uid="{00000000-0005-0000-0000-00005D0D0000}"/>
    <cellStyle name="40% - Accent2 12 4" xfId="9275" xr:uid="{00000000-0005-0000-0000-00005E0D0000}"/>
    <cellStyle name="40% - Accent2 12 5" xfId="9276" xr:uid="{00000000-0005-0000-0000-00005F0D0000}"/>
    <cellStyle name="40% - Accent2 12 6" xfId="9277" xr:uid="{00000000-0005-0000-0000-0000600D0000}"/>
    <cellStyle name="40% - Accent2 12 7" xfId="9278" xr:uid="{00000000-0005-0000-0000-0000610D0000}"/>
    <cellStyle name="40% - Accent2 12 8" xfId="9279" xr:uid="{00000000-0005-0000-0000-0000620D0000}"/>
    <cellStyle name="40% - Accent2 12 9" xfId="9280" xr:uid="{00000000-0005-0000-0000-0000630D0000}"/>
    <cellStyle name="40% - Accent2 13" xfId="2553" xr:uid="{00000000-0005-0000-0000-0000640D0000}"/>
    <cellStyle name="40% - Accent2 13 10" xfId="9281" xr:uid="{00000000-0005-0000-0000-0000650D0000}"/>
    <cellStyle name="40% - Accent2 13 11" xfId="9282" xr:uid="{00000000-0005-0000-0000-0000660D0000}"/>
    <cellStyle name="40% - Accent2 13 2" xfId="4491" xr:uid="{00000000-0005-0000-0000-0000670D0000}"/>
    <cellStyle name="40% - Accent2 13 3" xfId="9283" xr:uid="{00000000-0005-0000-0000-0000680D0000}"/>
    <cellStyle name="40% - Accent2 13 4" xfId="9284" xr:uid="{00000000-0005-0000-0000-0000690D0000}"/>
    <cellStyle name="40% - Accent2 13 5" xfId="9285" xr:uid="{00000000-0005-0000-0000-00006A0D0000}"/>
    <cellStyle name="40% - Accent2 13 6" xfId="9286" xr:uid="{00000000-0005-0000-0000-00006B0D0000}"/>
    <cellStyle name="40% - Accent2 13 7" xfId="9287" xr:uid="{00000000-0005-0000-0000-00006C0D0000}"/>
    <cellStyle name="40% - Accent2 13 8" xfId="9288" xr:uid="{00000000-0005-0000-0000-00006D0D0000}"/>
    <cellStyle name="40% - Accent2 13 9" xfId="9289" xr:uid="{00000000-0005-0000-0000-00006E0D0000}"/>
    <cellStyle name="40% - Accent2 14" xfId="2552" xr:uid="{00000000-0005-0000-0000-00006F0D0000}"/>
    <cellStyle name="40% - Accent2 14 10" xfId="9290" xr:uid="{00000000-0005-0000-0000-0000700D0000}"/>
    <cellStyle name="40% - Accent2 14 11" xfId="9291" xr:uid="{00000000-0005-0000-0000-0000710D0000}"/>
    <cellStyle name="40% - Accent2 14 2" xfId="4492" xr:uid="{00000000-0005-0000-0000-0000720D0000}"/>
    <cellStyle name="40% - Accent2 14 3" xfId="9292" xr:uid="{00000000-0005-0000-0000-0000730D0000}"/>
    <cellStyle name="40% - Accent2 14 4" xfId="9293" xr:uid="{00000000-0005-0000-0000-0000740D0000}"/>
    <cellStyle name="40% - Accent2 14 5" xfId="9294" xr:uid="{00000000-0005-0000-0000-0000750D0000}"/>
    <cellStyle name="40% - Accent2 14 6" xfId="9295" xr:uid="{00000000-0005-0000-0000-0000760D0000}"/>
    <cellStyle name="40% - Accent2 14 7" xfId="9296" xr:uid="{00000000-0005-0000-0000-0000770D0000}"/>
    <cellStyle name="40% - Accent2 14 8" xfId="9297" xr:uid="{00000000-0005-0000-0000-0000780D0000}"/>
    <cellStyle name="40% - Accent2 14 9" xfId="9298" xr:uid="{00000000-0005-0000-0000-0000790D0000}"/>
    <cellStyle name="40% - Accent2 15" xfId="2551" xr:uid="{00000000-0005-0000-0000-00007A0D0000}"/>
    <cellStyle name="40% - Accent2 15 10" xfId="9299" xr:uid="{00000000-0005-0000-0000-00007B0D0000}"/>
    <cellStyle name="40% - Accent2 15 11" xfId="9300" xr:uid="{00000000-0005-0000-0000-00007C0D0000}"/>
    <cellStyle name="40% - Accent2 15 2" xfId="4493" xr:uid="{00000000-0005-0000-0000-00007D0D0000}"/>
    <cellStyle name="40% - Accent2 15 3" xfId="9301" xr:uid="{00000000-0005-0000-0000-00007E0D0000}"/>
    <cellStyle name="40% - Accent2 15 4" xfId="9302" xr:uid="{00000000-0005-0000-0000-00007F0D0000}"/>
    <cellStyle name="40% - Accent2 15 5" xfId="9303" xr:uid="{00000000-0005-0000-0000-0000800D0000}"/>
    <cellStyle name="40% - Accent2 15 6" xfId="9304" xr:uid="{00000000-0005-0000-0000-0000810D0000}"/>
    <cellStyle name="40% - Accent2 15 7" xfId="9305" xr:uid="{00000000-0005-0000-0000-0000820D0000}"/>
    <cellStyle name="40% - Accent2 15 8" xfId="9306" xr:uid="{00000000-0005-0000-0000-0000830D0000}"/>
    <cellStyle name="40% - Accent2 15 9" xfId="9307" xr:uid="{00000000-0005-0000-0000-0000840D0000}"/>
    <cellStyle name="40% - Accent2 16" xfId="9308" xr:uid="{00000000-0005-0000-0000-0000850D0000}"/>
    <cellStyle name="40% - Accent2 16 10" xfId="9309" xr:uid="{00000000-0005-0000-0000-0000860D0000}"/>
    <cellStyle name="40% - Accent2 16 11" xfId="9310" xr:uid="{00000000-0005-0000-0000-0000870D0000}"/>
    <cellStyle name="40% - Accent2 16 2" xfId="9311" xr:uid="{00000000-0005-0000-0000-0000880D0000}"/>
    <cellStyle name="40% - Accent2 16 3" xfId="9312" xr:uid="{00000000-0005-0000-0000-0000890D0000}"/>
    <cellStyle name="40% - Accent2 16 4" xfId="9313" xr:uid="{00000000-0005-0000-0000-00008A0D0000}"/>
    <cellStyle name="40% - Accent2 16 5" xfId="9314" xr:uid="{00000000-0005-0000-0000-00008B0D0000}"/>
    <cellStyle name="40% - Accent2 16 6" xfId="9315" xr:uid="{00000000-0005-0000-0000-00008C0D0000}"/>
    <cellStyle name="40% - Accent2 16 7" xfId="9316" xr:uid="{00000000-0005-0000-0000-00008D0D0000}"/>
    <cellStyle name="40% - Accent2 16 8" xfId="9317" xr:uid="{00000000-0005-0000-0000-00008E0D0000}"/>
    <cellStyle name="40% - Accent2 16 9" xfId="9318" xr:uid="{00000000-0005-0000-0000-00008F0D0000}"/>
    <cellStyle name="40% - Accent2 17" xfId="9319" xr:uid="{00000000-0005-0000-0000-0000900D0000}"/>
    <cellStyle name="40% - Accent2 17 10" xfId="9320" xr:uid="{00000000-0005-0000-0000-0000910D0000}"/>
    <cellStyle name="40% - Accent2 17 11" xfId="9321" xr:uid="{00000000-0005-0000-0000-0000920D0000}"/>
    <cellStyle name="40% - Accent2 17 2" xfId="9322" xr:uid="{00000000-0005-0000-0000-0000930D0000}"/>
    <cellStyle name="40% - Accent2 17 3" xfId="9323" xr:uid="{00000000-0005-0000-0000-0000940D0000}"/>
    <cellStyle name="40% - Accent2 17 4" xfId="9324" xr:uid="{00000000-0005-0000-0000-0000950D0000}"/>
    <cellStyle name="40% - Accent2 17 5" xfId="9325" xr:uid="{00000000-0005-0000-0000-0000960D0000}"/>
    <cellStyle name="40% - Accent2 17 6" xfId="9326" xr:uid="{00000000-0005-0000-0000-0000970D0000}"/>
    <cellStyle name="40% - Accent2 17 7" xfId="9327" xr:uid="{00000000-0005-0000-0000-0000980D0000}"/>
    <cellStyle name="40% - Accent2 17 8" xfId="9328" xr:uid="{00000000-0005-0000-0000-0000990D0000}"/>
    <cellStyle name="40% - Accent2 17 9" xfId="9329" xr:uid="{00000000-0005-0000-0000-00009A0D0000}"/>
    <cellStyle name="40% - Accent2 18" xfId="9330" xr:uid="{00000000-0005-0000-0000-00009B0D0000}"/>
    <cellStyle name="40% - Accent2 18 10" xfId="9331" xr:uid="{00000000-0005-0000-0000-00009C0D0000}"/>
    <cellStyle name="40% - Accent2 18 11" xfId="9332" xr:uid="{00000000-0005-0000-0000-00009D0D0000}"/>
    <cellStyle name="40% - Accent2 18 2" xfId="9333" xr:uid="{00000000-0005-0000-0000-00009E0D0000}"/>
    <cellStyle name="40% - Accent2 18 3" xfId="9334" xr:uid="{00000000-0005-0000-0000-00009F0D0000}"/>
    <cellStyle name="40% - Accent2 18 4" xfId="9335" xr:uid="{00000000-0005-0000-0000-0000A00D0000}"/>
    <cellStyle name="40% - Accent2 18 5" xfId="9336" xr:uid="{00000000-0005-0000-0000-0000A10D0000}"/>
    <cellStyle name="40% - Accent2 18 6" xfId="9337" xr:uid="{00000000-0005-0000-0000-0000A20D0000}"/>
    <cellStyle name="40% - Accent2 18 7" xfId="9338" xr:uid="{00000000-0005-0000-0000-0000A30D0000}"/>
    <cellStyle name="40% - Accent2 18 8" xfId="9339" xr:uid="{00000000-0005-0000-0000-0000A40D0000}"/>
    <cellStyle name="40% - Accent2 18 9" xfId="9340" xr:uid="{00000000-0005-0000-0000-0000A50D0000}"/>
    <cellStyle name="40% - Accent2 19" xfId="9341" xr:uid="{00000000-0005-0000-0000-0000A60D0000}"/>
    <cellStyle name="40% - Accent2 19 10" xfId="9342" xr:uid="{00000000-0005-0000-0000-0000A70D0000}"/>
    <cellStyle name="40% - Accent2 19 11" xfId="9343" xr:uid="{00000000-0005-0000-0000-0000A80D0000}"/>
    <cellStyle name="40% - Accent2 19 2" xfId="9344" xr:uid="{00000000-0005-0000-0000-0000A90D0000}"/>
    <cellStyle name="40% - Accent2 19 3" xfId="9345" xr:uid="{00000000-0005-0000-0000-0000AA0D0000}"/>
    <cellStyle name="40% - Accent2 19 4" xfId="9346" xr:uid="{00000000-0005-0000-0000-0000AB0D0000}"/>
    <cellStyle name="40% - Accent2 19 5" xfId="9347" xr:uid="{00000000-0005-0000-0000-0000AC0D0000}"/>
    <cellStyle name="40% - Accent2 19 6" xfId="9348" xr:uid="{00000000-0005-0000-0000-0000AD0D0000}"/>
    <cellStyle name="40% - Accent2 19 7" xfId="9349" xr:uid="{00000000-0005-0000-0000-0000AE0D0000}"/>
    <cellStyle name="40% - Accent2 19 8" xfId="9350" xr:uid="{00000000-0005-0000-0000-0000AF0D0000}"/>
    <cellStyle name="40% - Accent2 19 9" xfId="9351" xr:uid="{00000000-0005-0000-0000-0000B00D0000}"/>
    <cellStyle name="40% - Accent2 2" xfId="41" xr:uid="{00000000-0005-0000-0000-0000B10D0000}"/>
    <cellStyle name="40% - Accent2 2 10" xfId="2549" xr:uid="{00000000-0005-0000-0000-0000B20D0000}"/>
    <cellStyle name="40% - Accent2 2 10 2" xfId="4494" xr:uid="{00000000-0005-0000-0000-0000B30D0000}"/>
    <cellStyle name="40% - Accent2 2 11" xfId="2548" xr:uid="{00000000-0005-0000-0000-0000B40D0000}"/>
    <cellStyle name="40% - Accent2 2 11 2" xfId="4495" xr:uid="{00000000-0005-0000-0000-0000B50D0000}"/>
    <cellStyle name="40% - Accent2 2 12" xfId="2550" xr:uid="{00000000-0005-0000-0000-0000B60D0000}"/>
    <cellStyle name="40% - Accent2 2 2" xfId="464" xr:uid="{00000000-0005-0000-0000-0000B70D0000}"/>
    <cellStyle name="40% - Accent2 2 2 2" xfId="2547" xr:uid="{00000000-0005-0000-0000-0000B80D0000}"/>
    <cellStyle name="40% - Accent2 2 3" xfId="2546" xr:uid="{00000000-0005-0000-0000-0000B90D0000}"/>
    <cellStyle name="40% - Accent2 2 3 2" xfId="4496" xr:uid="{00000000-0005-0000-0000-0000BA0D0000}"/>
    <cellStyle name="40% - Accent2 2 4" xfId="2545" xr:uid="{00000000-0005-0000-0000-0000BB0D0000}"/>
    <cellStyle name="40% - Accent2 2 4 2" xfId="4497" xr:uid="{00000000-0005-0000-0000-0000BC0D0000}"/>
    <cellStyle name="40% - Accent2 2 5" xfId="2544" xr:uid="{00000000-0005-0000-0000-0000BD0D0000}"/>
    <cellStyle name="40% - Accent2 2 5 2" xfId="4498" xr:uid="{00000000-0005-0000-0000-0000BE0D0000}"/>
    <cellStyle name="40% - Accent2 2 6" xfId="2543" xr:uid="{00000000-0005-0000-0000-0000BF0D0000}"/>
    <cellStyle name="40% - Accent2 2 6 2" xfId="4499" xr:uid="{00000000-0005-0000-0000-0000C00D0000}"/>
    <cellStyle name="40% - Accent2 2 7" xfId="2542" xr:uid="{00000000-0005-0000-0000-0000C10D0000}"/>
    <cellStyle name="40% - Accent2 2 7 2" xfId="4500" xr:uid="{00000000-0005-0000-0000-0000C20D0000}"/>
    <cellStyle name="40% - Accent2 2 8" xfId="2541" xr:uid="{00000000-0005-0000-0000-0000C30D0000}"/>
    <cellStyle name="40% - Accent2 2 8 2" xfId="4501" xr:uid="{00000000-0005-0000-0000-0000C40D0000}"/>
    <cellStyle name="40% - Accent2 2 9" xfId="2540" xr:uid="{00000000-0005-0000-0000-0000C50D0000}"/>
    <cellStyle name="40% - Accent2 2 9 2" xfId="4502" xr:uid="{00000000-0005-0000-0000-0000C60D0000}"/>
    <cellStyle name="40% - Accent2 20" xfId="9352" xr:uid="{00000000-0005-0000-0000-0000C70D0000}"/>
    <cellStyle name="40% - Accent2 20 10" xfId="9353" xr:uid="{00000000-0005-0000-0000-0000C80D0000}"/>
    <cellStyle name="40% - Accent2 20 11" xfId="9354" xr:uid="{00000000-0005-0000-0000-0000C90D0000}"/>
    <cellStyle name="40% - Accent2 20 2" xfId="9355" xr:uid="{00000000-0005-0000-0000-0000CA0D0000}"/>
    <cellStyle name="40% - Accent2 20 3" xfId="9356" xr:uid="{00000000-0005-0000-0000-0000CB0D0000}"/>
    <cellStyle name="40% - Accent2 20 4" xfId="9357" xr:uid="{00000000-0005-0000-0000-0000CC0D0000}"/>
    <cellStyle name="40% - Accent2 20 5" xfId="9358" xr:uid="{00000000-0005-0000-0000-0000CD0D0000}"/>
    <cellStyle name="40% - Accent2 20 6" xfId="9359" xr:uid="{00000000-0005-0000-0000-0000CE0D0000}"/>
    <cellStyle name="40% - Accent2 20 7" xfId="9360" xr:uid="{00000000-0005-0000-0000-0000CF0D0000}"/>
    <cellStyle name="40% - Accent2 20 8" xfId="9361" xr:uid="{00000000-0005-0000-0000-0000D00D0000}"/>
    <cellStyle name="40% - Accent2 20 9" xfId="9362" xr:uid="{00000000-0005-0000-0000-0000D10D0000}"/>
    <cellStyle name="40% - Accent2 21" xfId="9363" xr:uid="{00000000-0005-0000-0000-0000D20D0000}"/>
    <cellStyle name="40% - Accent2 21 10" xfId="9364" xr:uid="{00000000-0005-0000-0000-0000D30D0000}"/>
    <cellStyle name="40% - Accent2 21 11" xfId="9365" xr:uid="{00000000-0005-0000-0000-0000D40D0000}"/>
    <cellStyle name="40% - Accent2 21 2" xfId="9366" xr:uid="{00000000-0005-0000-0000-0000D50D0000}"/>
    <cellStyle name="40% - Accent2 21 3" xfId="9367" xr:uid="{00000000-0005-0000-0000-0000D60D0000}"/>
    <cellStyle name="40% - Accent2 21 4" xfId="9368" xr:uid="{00000000-0005-0000-0000-0000D70D0000}"/>
    <cellStyle name="40% - Accent2 21 5" xfId="9369" xr:uid="{00000000-0005-0000-0000-0000D80D0000}"/>
    <cellStyle name="40% - Accent2 21 6" xfId="9370" xr:uid="{00000000-0005-0000-0000-0000D90D0000}"/>
    <cellStyle name="40% - Accent2 21 7" xfId="9371" xr:uid="{00000000-0005-0000-0000-0000DA0D0000}"/>
    <cellStyle name="40% - Accent2 21 8" xfId="9372" xr:uid="{00000000-0005-0000-0000-0000DB0D0000}"/>
    <cellStyle name="40% - Accent2 21 9" xfId="9373" xr:uid="{00000000-0005-0000-0000-0000DC0D0000}"/>
    <cellStyle name="40% - Accent2 22" xfId="9374" xr:uid="{00000000-0005-0000-0000-0000DD0D0000}"/>
    <cellStyle name="40% - Accent2 22 10" xfId="9375" xr:uid="{00000000-0005-0000-0000-0000DE0D0000}"/>
    <cellStyle name="40% - Accent2 22 11" xfId="9376" xr:uid="{00000000-0005-0000-0000-0000DF0D0000}"/>
    <cellStyle name="40% - Accent2 22 2" xfId="9377" xr:uid="{00000000-0005-0000-0000-0000E00D0000}"/>
    <cellStyle name="40% - Accent2 22 3" xfId="9378" xr:uid="{00000000-0005-0000-0000-0000E10D0000}"/>
    <cellStyle name="40% - Accent2 22 4" xfId="9379" xr:uid="{00000000-0005-0000-0000-0000E20D0000}"/>
    <cellStyle name="40% - Accent2 22 5" xfId="9380" xr:uid="{00000000-0005-0000-0000-0000E30D0000}"/>
    <cellStyle name="40% - Accent2 22 6" xfId="9381" xr:uid="{00000000-0005-0000-0000-0000E40D0000}"/>
    <cellStyle name="40% - Accent2 22 7" xfId="9382" xr:uid="{00000000-0005-0000-0000-0000E50D0000}"/>
    <cellStyle name="40% - Accent2 22 8" xfId="9383" xr:uid="{00000000-0005-0000-0000-0000E60D0000}"/>
    <cellStyle name="40% - Accent2 22 9" xfId="9384" xr:uid="{00000000-0005-0000-0000-0000E70D0000}"/>
    <cellStyle name="40% - Accent2 23" xfId="9385" xr:uid="{00000000-0005-0000-0000-0000E80D0000}"/>
    <cellStyle name="40% - Accent2 23 10" xfId="9386" xr:uid="{00000000-0005-0000-0000-0000E90D0000}"/>
    <cellStyle name="40% - Accent2 23 11" xfId="9387" xr:uid="{00000000-0005-0000-0000-0000EA0D0000}"/>
    <cellStyle name="40% - Accent2 23 2" xfId="9388" xr:uid="{00000000-0005-0000-0000-0000EB0D0000}"/>
    <cellStyle name="40% - Accent2 23 3" xfId="9389" xr:uid="{00000000-0005-0000-0000-0000EC0D0000}"/>
    <cellStyle name="40% - Accent2 23 4" xfId="9390" xr:uid="{00000000-0005-0000-0000-0000ED0D0000}"/>
    <cellStyle name="40% - Accent2 23 5" xfId="9391" xr:uid="{00000000-0005-0000-0000-0000EE0D0000}"/>
    <cellStyle name="40% - Accent2 23 6" xfId="9392" xr:uid="{00000000-0005-0000-0000-0000EF0D0000}"/>
    <cellStyle name="40% - Accent2 23 7" xfId="9393" xr:uid="{00000000-0005-0000-0000-0000F00D0000}"/>
    <cellStyle name="40% - Accent2 23 8" xfId="9394" xr:uid="{00000000-0005-0000-0000-0000F10D0000}"/>
    <cellStyle name="40% - Accent2 23 9" xfId="9395" xr:uid="{00000000-0005-0000-0000-0000F20D0000}"/>
    <cellStyle name="40% - Accent2 24" xfId="9396" xr:uid="{00000000-0005-0000-0000-0000F30D0000}"/>
    <cellStyle name="40% - Accent2 24 10" xfId="9397" xr:uid="{00000000-0005-0000-0000-0000F40D0000}"/>
    <cellStyle name="40% - Accent2 24 11" xfId="9398" xr:uid="{00000000-0005-0000-0000-0000F50D0000}"/>
    <cellStyle name="40% - Accent2 24 2" xfId="9399" xr:uid="{00000000-0005-0000-0000-0000F60D0000}"/>
    <cellStyle name="40% - Accent2 24 3" xfId="9400" xr:uid="{00000000-0005-0000-0000-0000F70D0000}"/>
    <cellStyle name="40% - Accent2 24 4" xfId="9401" xr:uid="{00000000-0005-0000-0000-0000F80D0000}"/>
    <cellStyle name="40% - Accent2 24 5" xfId="9402" xr:uid="{00000000-0005-0000-0000-0000F90D0000}"/>
    <cellStyle name="40% - Accent2 24 6" xfId="9403" xr:uid="{00000000-0005-0000-0000-0000FA0D0000}"/>
    <cellStyle name="40% - Accent2 24 7" xfId="9404" xr:uid="{00000000-0005-0000-0000-0000FB0D0000}"/>
    <cellStyle name="40% - Accent2 24 8" xfId="9405" xr:uid="{00000000-0005-0000-0000-0000FC0D0000}"/>
    <cellStyle name="40% - Accent2 24 9" xfId="9406" xr:uid="{00000000-0005-0000-0000-0000FD0D0000}"/>
    <cellStyle name="40% - Accent2 25" xfId="9407" xr:uid="{00000000-0005-0000-0000-0000FE0D0000}"/>
    <cellStyle name="40% - Accent2 25 10" xfId="9408" xr:uid="{00000000-0005-0000-0000-0000FF0D0000}"/>
    <cellStyle name="40% - Accent2 25 11" xfId="9409" xr:uid="{00000000-0005-0000-0000-0000000E0000}"/>
    <cellStyle name="40% - Accent2 25 2" xfId="9410" xr:uid="{00000000-0005-0000-0000-0000010E0000}"/>
    <cellStyle name="40% - Accent2 25 3" xfId="9411" xr:uid="{00000000-0005-0000-0000-0000020E0000}"/>
    <cellStyle name="40% - Accent2 25 4" xfId="9412" xr:uid="{00000000-0005-0000-0000-0000030E0000}"/>
    <cellStyle name="40% - Accent2 25 5" xfId="9413" xr:uid="{00000000-0005-0000-0000-0000040E0000}"/>
    <cellStyle name="40% - Accent2 25 6" xfId="9414" xr:uid="{00000000-0005-0000-0000-0000050E0000}"/>
    <cellStyle name="40% - Accent2 25 7" xfId="9415" xr:uid="{00000000-0005-0000-0000-0000060E0000}"/>
    <cellStyle name="40% - Accent2 25 8" xfId="9416" xr:uid="{00000000-0005-0000-0000-0000070E0000}"/>
    <cellStyle name="40% - Accent2 25 9" xfId="9417" xr:uid="{00000000-0005-0000-0000-0000080E0000}"/>
    <cellStyle name="40% - Accent2 26" xfId="9418" xr:uid="{00000000-0005-0000-0000-0000090E0000}"/>
    <cellStyle name="40% - Accent2 26 10" xfId="9419" xr:uid="{00000000-0005-0000-0000-00000A0E0000}"/>
    <cellStyle name="40% - Accent2 26 11" xfId="9420" xr:uid="{00000000-0005-0000-0000-00000B0E0000}"/>
    <cellStyle name="40% - Accent2 26 2" xfId="9421" xr:uid="{00000000-0005-0000-0000-00000C0E0000}"/>
    <cellStyle name="40% - Accent2 26 3" xfId="9422" xr:uid="{00000000-0005-0000-0000-00000D0E0000}"/>
    <cellStyle name="40% - Accent2 26 4" xfId="9423" xr:uid="{00000000-0005-0000-0000-00000E0E0000}"/>
    <cellStyle name="40% - Accent2 26 5" xfId="9424" xr:uid="{00000000-0005-0000-0000-00000F0E0000}"/>
    <cellStyle name="40% - Accent2 26 6" xfId="9425" xr:uid="{00000000-0005-0000-0000-0000100E0000}"/>
    <cellStyle name="40% - Accent2 26 7" xfId="9426" xr:uid="{00000000-0005-0000-0000-0000110E0000}"/>
    <cellStyle name="40% - Accent2 26 8" xfId="9427" xr:uid="{00000000-0005-0000-0000-0000120E0000}"/>
    <cellStyle name="40% - Accent2 26 9" xfId="9428" xr:uid="{00000000-0005-0000-0000-0000130E0000}"/>
    <cellStyle name="40% - Accent2 27" xfId="9429" xr:uid="{00000000-0005-0000-0000-0000140E0000}"/>
    <cellStyle name="40% - Accent2 27 10" xfId="9430" xr:uid="{00000000-0005-0000-0000-0000150E0000}"/>
    <cellStyle name="40% - Accent2 27 11" xfId="9431" xr:uid="{00000000-0005-0000-0000-0000160E0000}"/>
    <cellStyle name="40% - Accent2 27 2" xfId="9432" xr:uid="{00000000-0005-0000-0000-0000170E0000}"/>
    <cellStyle name="40% - Accent2 27 3" xfId="9433" xr:uid="{00000000-0005-0000-0000-0000180E0000}"/>
    <cellStyle name="40% - Accent2 27 4" xfId="9434" xr:uid="{00000000-0005-0000-0000-0000190E0000}"/>
    <cellStyle name="40% - Accent2 27 5" xfId="9435" xr:uid="{00000000-0005-0000-0000-00001A0E0000}"/>
    <cellStyle name="40% - Accent2 27 6" xfId="9436" xr:uid="{00000000-0005-0000-0000-00001B0E0000}"/>
    <cellStyle name="40% - Accent2 27 7" xfId="9437" xr:uid="{00000000-0005-0000-0000-00001C0E0000}"/>
    <cellStyle name="40% - Accent2 27 8" xfId="9438" xr:uid="{00000000-0005-0000-0000-00001D0E0000}"/>
    <cellStyle name="40% - Accent2 27 9" xfId="9439" xr:uid="{00000000-0005-0000-0000-00001E0E0000}"/>
    <cellStyle name="40% - Accent2 28" xfId="9440" xr:uid="{00000000-0005-0000-0000-00001F0E0000}"/>
    <cellStyle name="40% - Accent2 28 10" xfId="9441" xr:uid="{00000000-0005-0000-0000-0000200E0000}"/>
    <cellStyle name="40% - Accent2 28 11" xfId="9442" xr:uid="{00000000-0005-0000-0000-0000210E0000}"/>
    <cellStyle name="40% - Accent2 28 2" xfId="9443" xr:uid="{00000000-0005-0000-0000-0000220E0000}"/>
    <cellStyle name="40% - Accent2 28 3" xfId="9444" xr:uid="{00000000-0005-0000-0000-0000230E0000}"/>
    <cellStyle name="40% - Accent2 28 4" xfId="9445" xr:uid="{00000000-0005-0000-0000-0000240E0000}"/>
    <cellStyle name="40% - Accent2 28 5" xfId="9446" xr:uid="{00000000-0005-0000-0000-0000250E0000}"/>
    <cellStyle name="40% - Accent2 28 6" xfId="9447" xr:uid="{00000000-0005-0000-0000-0000260E0000}"/>
    <cellStyle name="40% - Accent2 28 7" xfId="9448" xr:uid="{00000000-0005-0000-0000-0000270E0000}"/>
    <cellStyle name="40% - Accent2 28 8" xfId="9449" xr:uid="{00000000-0005-0000-0000-0000280E0000}"/>
    <cellStyle name="40% - Accent2 28 9" xfId="9450" xr:uid="{00000000-0005-0000-0000-0000290E0000}"/>
    <cellStyle name="40% - Accent2 29" xfId="9451" xr:uid="{00000000-0005-0000-0000-00002A0E0000}"/>
    <cellStyle name="40% - Accent2 29 10" xfId="9452" xr:uid="{00000000-0005-0000-0000-00002B0E0000}"/>
    <cellStyle name="40% - Accent2 29 11" xfId="9453" xr:uid="{00000000-0005-0000-0000-00002C0E0000}"/>
    <cellStyle name="40% - Accent2 29 2" xfId="9454" xr:uid="{00000000-0005-0000-0000-00002D0E0000}"/>
    <cellStyle name="40% - Accent2 29 3" xfId="9455" xr:uid="{00000000-0005-0000-0000-00002E0E0000}"/>
    <cellStyle name="40% - Accent2 29 4" xfId="9456" xr:uid="{00000000-0005-0000-0000-00002F0E0000}"/>
    <cellStyle name="40% - Accent2 29 5" xfId="9457" xr:uid="{00000000-0005-0000-0000-0000300E0000}"/>
    <cellStyle name="40% - Accent2 29 6" xfId="9458" xr:uid="{00000000-0005-0000-0000-0000310E0000}"/>
    <cellStyle name="40% - Accent2 29 7" xfId="9459" xr:uid="{00000000-0005-0000-0000-0000320E0000}"/>
    <cellStyle name="40% - Accent2 29 8" xfId="9460" xr:uid="{00000000-0005-0000-0000-0000330E0000}"/>
    <cellStyle name="40% - Accent2 29 9" xfId="9461" xr:uid="{00000000-0005-0000-0000-0000340E0000}"/>
    <cellStyle name="40% - Accent2 3" xfId="42" xr:uid="{00000000-0005-0000-0000-0000350E0000}"/>
    <cellStyle name="40% - Accent2 3 10" xfId="2538" xr:uid="{00000000-0005-0000-0000-0000360E0000}"/>
    <cellStyle name="40% - Accent2 3 10 2" xfId="4503" xr:uid="{00000000-0005-0000-0000-0000370E0000}"/>
    <cellStyle name="40% - Accent2 3 11" xfId="2537" xr:uid="{00000000-0005-0000-0000-0000380E0000}"/>
    <cellStyle name="40% - Accent2 3 11 2" xfId="4504" xr:uid="{00000000-0005-0000-0000-0000390E0000}"/>
    <cellStyle name="40% - Accent2 3 12" xfId="2539" xr:uid="{00000000-0005-0000-0000-00003A0E0000}"/>
    <cellStyle name="40% - Accent2 3 2" xfId="2536" xr:uid="{00000000-0005-0000-0000-00003B0E0000}"/>
    <cellStyle name="40% - Accent2 3 2 2" xfId="4505" xr:uid="{00000000-0005-0000-0000-00003C0E0000}"/>
    <cellStyle name="40% - Accent2 3 3" xfId="2535" xr:uid="{00000000-0005-0000-0000-00003D0E0000}"/>
    <cellStyle name="40% - Accent2 3 3 2" xfId="4506" xr:uid="{00000000-0005-0000-0000-00003E0E0000}"/>
    <cellStyle name="40% - Accent2 3 4" xfId="2534" xr:uid="{00000000-0005-0000-0000-00003F0E0000}"/>
    <cellStyle name="40% - Accent2 3 4 2" xfId="4507" xr:uid="{00000000-0005-0000-0000-0000400E0000}"/>
    <cellStyle name="40% - Accent2 3 5" xfId="2533" xr:uid="{00000000-0005-0000-0000-0000410E0000}"/>
    <cellStyle name="40% - Accent2 3 5 2" xfId="4508" xr:uid="{00000000-0005-0000-0000-0000420E0000}"/>
    <cellStyle name="40% - Accent2 3 6" xfId="2532" xr:uid="{00000000-0005-0000-0000-0000430E0000}"/>
    <cellStyle name="40% - Accent2 3 6 2" xfId="4509" xr:uid="{00000000-0005-0000-0000-0000440E0000}"/>
    <cellStyle name="40% - Accent2 3 7" xfId="2531" xr:uid="{00000000-0005-0000-0000-0000450E0000}"/>
    <cellStyle name="40% - Accent2 3 7 2" xfId="4510" xr:uid="{00000000-0005-0000-0000-0000460E0000}"/>
    <cellStyle name="40% - Accent2 3 8" xfId="2530" xr:uid="{00000000-0005-0000-0000-0000470E0000}"/>
    <cellStyle name="40% - Accent2 3 8 2" xfId="4511" xr:uid="{00000000-0005-0000-0000-0000480E0000}"/>
    <cellStyle name="40% - Accent2 3 9" xfId="2529" xr:uid="{00000000-0005-0000-0000-0000490E0000}"/>
    <cellStyle name="40% - Accent2 3 9 2" xfId="4512" xr:uid="{00000000-0005-0000-0000-00004A0E0000}"/>
    <cellStyle name="40% - Accent2 30" xfId="9462" xr:uid="{00000000-0005-0000-0000-00004B0E0000}"/>
    <cellStyle name="40% - Accent2 30 10" xfId="9463" xr:uid="{00000000-0005-0000-0000-00004C0E0000}"/>
    <cellStyle name="40% - Accent2 30 11" xfId="9464" xr:uid="{00000000-0005-0000-0000-00004D0E0000}"/>
    <cellStyle name="40% - Accent2 30 2" xfId="9465" xr:uid="{00000000-0005-0000-0000-00004E0E0000}"/>
    <cellStyle name="40% - Accent2 30 3" xfId="9466" xr:uid="{00000000-0005-0000-0000-00004F0E0000}"/>
    <cellStyle name="40% - Accent2 30 4" xfId="9467" xr:uid="{00000000-0005-0000-0000-0000500E0000}"/>
    <cellStyle name="40% - Accent2 30 5" xfId="9468" xr:uid="{00000000-0005-0000-0000-0000510E0000}"/>
    <cellStyle name="40% - Accent2 30 6" xfId="9469" xr:uid="{00000000-0005-0000-0000-0000520E0000}"/>
    <cellStyle name="40% - Accent2 30 7" xfId="9470" xr:uid="{00000000-0005-0000-0000-0000530E0000}"/>
    <cellStyle name="40% - Accent2 30 8" xfId="9471" xr:uid="{00000000-0005-0000-0000-0000540E0000}"/>
    <cellStyle name="40% - Accent2 30 9" xfId="9472" xr:uid="{00000000-0005-0000-0000-0000550E0000}"/>
    <cellStyle name="40% - Accent2 31" xfId="9473" xr:uid="{00000000-0005-0000-0000-0000560E0000}"/>
    <cellStyle name="40% - Accent2 31 10" xfId="9474" xr:uid="{00000000-0005-0000-0000-0000570E0000}"/>
    <cellStyle name="40% - Accent2 31 11" xfId="9475" xr:uid="{00000000-0005-0000-0000-0000580E0000}"/>
    <cellStyle name="40% - Accent2 31 2" xfId="9476" xr:uid="{00000000-0005-0000-0000-0000590E0000}"/>
    <cellStyle name="40% - Accent2 31 3" xfId="9477" xr:uid="{00000000-0005-0000-0000-00005A0E0000}"/>
    <cellStyle name="40% - Accent2 31 4" xfId="9478" xr:uid="{00000000-0005-0000-0000-00005B0E0000}"/>
    <cellStyle name="40% - Accent2 31 5" xfId="9479" xr:uid="{00000000-0005-0000-0000-00005C0E0000}"/>
    <cellStyle name="40% - Accent2 31 6" xfId="9480" xr:uid="{00000000-0005-0000-0000-00005D0E0000}"/>
    <cellStyle name="40% - Accent2 31 7" xfId="9481" xr:uid="{00000000-0005-0000-0000-00005E0E0000}"/>
    <cellStyle name="40% - Accent2 31 8" xfId="9482" xr:uid="{00000000-0005-0000-0000-00005F0E0000}"/>
    <cellStyle name="40% - Accent2 31 9" xfId="9483" xr:uid="{00000000-0005-0000-0000-0000600E0000}"/>
    <cellStyle name="40% - Accent2 32" xfId="9484" xr:uid="{00000000-0005-0000-0000-0000610E0000}"/>
    <cellStyle name="40% - Accent2 32 10" xfId="9485" xr:uid="{00000000-0005-0000-0000-0000620E0000}"/>
    <cellStyle name="40% - Accent2 32 11" xfId="9486" xr:uid="{00000000-0005-0000-0000-0000630E0000}"/>
    <cellStyle name="40% - Accent2 32 2" xfId="9487" xr:uid="{00000000-0005-0000-0000-0000640E0000}"/>
    <cellStyle name="40% - Accent2 32 3" xfId="9488" xr:uid="{00000000-0005-0000-0000-0000650E0000}"/>
    <cellStyle name="40% - Accent2 32 4" xfId="9489" xr:uid="{00000000-0005-0000-0000-0000660E0000}"/>
    <cellStyle name="40% - Accent2 32 5" xfId="9490" xr:uid="{00000000-0005-0000-0000-0000670E0000}"/>
    <cellStyle name="40% - Accent2 32 6" xfId="9491" xr:uid="{00000000-0005-0000-0000-0000680E0000}"/>
    <cellStyle name="40% - Accent2 32 7" xfId="9492" xr:uid="{00000000-0005-0000-0000-0000690E0000}"/>
    <cellStyle name="40% - Accent2 32 8" xfId="9493" xr:uid="{00000000-0005-0000-0000-00006A0E0000}"/>
    <cellStyle name="40% - Accent2 32 9" xfId="9494" xr:uid="{00000000-0005-0000-0000-00006B0E0000}"/>
    <cellStyle name="40% - Accent2 33" xfId="9495" xr:uid="{00000000-0005-0000-0000-00006C0E0000}"/>
    <cellStyle name="40% - Accent2 33 10" xfId="9496" xr:uid="{00000000-0005-0000-0000-00006D0E0000}"/>
    <cellStyle name="40% - Accent2 33 11" xfId="9497" xr:uid="{00000000-0005-0000-0000-00006E0E0000}"/>
    <cellStyle name="40% - Accent2 33 2" xfId="9498" xr:uid="{00000000-0005-0000-0000-00006F0E0000}"/>
    <cellStyle name="40% - Accent2 33 3" xfId="9499" xr:uid="{00000000-0005-0000-0000-0000700E0000}"/>
    <cellStyle name="40% - Accent2 33 4" xfId="9500" xr:uid="{00000000-0005-0000-0000-0000710E0000}"/>
    <cellStyle name="40% - Accent2 33 5" xfId="9501" xr:uid="{00000000-0005-0000-0000-0000720E0000}"/>
    <cellStyle name="40% - Accent2 33 6" xfId="9502" xr:uid="{00000000-0005-0000-0000-0000730E0000}"/>
    <cellStyle name="40% - Accent2 33 7" xfId="9503" xr:uid="{00000000-0005-0000-0000-0000740E0000}"/>
    <cellStyle name="40% - Accent2 33 8" xfId="9504" xr:uid="{00000000-0005-0000-0000-0000750E0000}"/>
    <cellStyle name="40% - Accent2 33 9" xfId="9505" xr:uid="{00000000-0005-0000-0000-0000760E0000}"/>
    <cellStyle name="40% - Accent2 34" xfId="9506" xr:uid="{00000000-0005-0000-0000-0000770E0000}"/>
    <cellStyle name="40% - Accent2 34 10" xfId="9507" xr:uid="{00000000-0005-0000-0000-0000780E0000}"/>
    <cellStyle name="40% - Accent2 34 11" xfId="9508" xr:uid="{00000000-0005-0000-0000-0000790E0000}"/>
    <cellStyle name="40% - Accent2 34 2" xfId="9509" xr:uid="{00000000-0005-0000-0000-00007A0E0000}"/>
    <cellStyle name="40% - Accent2 34 3" xfId="9510" xr:uid="{00000000-0005-0000-0000-00007B0E0000}"/>
    <cellStyle name="40% - Accent2 34 4" xfId="9511" xr:uid="{00000000-0005-0000-0000-00007C0E0000}"/>
    <cellStyle name="40% - Accent2 34 5" xfId="9512" xr:uid="{00000000-0005-0000-0000-00007D0E0000}"/>
    <cellStyle name="40% - Accent2 34 6" xfId="9513" xr:uid="{00000000-0005-0000-0000-00007E0E0000}"/>
    <cellStyle name="40% - Accent2 34 7" xfId="9514" xr:uid="{00000000-0005-0000-0000-00007F0E0000}"/>
    <cellStyle name="40% - Accent2 34 8" xfId="9515" xr:uid="{00000000-0005-0000-0000-0000800E0000}"/>
    <cellStyle name="40% - Accent2 34 9" xfId="9516" xr:uid="{00000000-0005-0000-0000-0000810E0000}"/>
    <cellStyle name="40% - Accent2 35" xfId="9517" xr:uid="{00000000-0005-0000-0000-0000820E0000}"/>
    <cellStyle name="40% - Accent2 35 10" xfId="9518" xr:uid="{00000000-0005-0000-0000-0000830E0000}"/>
    <cellStyle name="40% - Accent2 35 11" xfId="9519" xr:uid="{00000000-0005-0000-0000-0000840E0000}"/>
    <cellStyle name="40% - Accent2 35 2" xfId="9520" xr:uid="{00000000-0005-0000-0000-0000850E0000}"/>
    <cellStyle name="40% - Accent2 35 3" xfId="9521" xr:uid="{00000000-0005-0000-0000-0000860E0000}"/>
    <cellStyle name="40% - Accent2 35 4" xfId="9522" xr:uid="{00000000-0005-0000-0000-0000870E0000}"/>
    <cellStyle name="40% - Accent2 35 5" xfId="9523" xr:uid="{00000000-0005-0000-0000-0000880E0000}"/>
    <cellStyle name="40% - Accent2 35 6" xfId="9524" xr:uid="{00000000-0005-0000-0000-0000890E0000}"/>
    <cellStyle name="40% - Accent2 35 7" xfId="9525" xr:uid="{00000000-0005-0000-0000-00008A0E0000}"/>
    <cellStyle name="40% - Accent2 35 8" xfId="9526" xr:uid="{00000000-0005-0000-0000-00008B0E0000}"/>
    <cellStyle name="40% - Accent2 35 9" xfId="9527" xr:uid="{00000000-0005-0000-0000-00008C0E0000}"/>
    <cellStyle name="40% - Accent2 36" xfId="9528" xr:uid="{00000000-0005-0000-0000-00008D0E0000}"/>
    <cellStyle name="40% - Accent2 36 10" xfId="9529" xr:uid="{00000000-0005-0000-0000-00008E0E0000}"/>
    <cellStyle name="40% - Accent2 36 11" xfId="9530" xr:uid="{00000000-0005-0000-0000-00008F0E0000}"/>
    <cellStyle name="40% - Accent2 36 2" xfId="9531" xr:uid="{00000000-0005-0000-0000-0000900E0000}"/>
    <cellStyle name="40% - Accent2 36 3" xfId="9532" xr:uid="{00000000-0005-0000-0000-0000910E0000}"/>
    <cellStyle name="40% - Accent2 36 4" xfId="9533" xr:uid="{00000000-0005-0000-0000-0000920E0000}"/>
    <cellStyle name="40% - Accent2 36 5" xfId="9534" xr:uid="{00000000-0005-0000-0000-0000930E0000}"/>
    <cellStyle name="40% - Accent2 36 6" xfId="9535" xr:uid="{00000000-0005-0000-0000-0000940E0000}"/>
    <cellStyle name="40% - Accent2 36 7" xfId="9536" xr:uid="{00000000-0005-0000-0000-0000950E0000}"/>
    <cellStyle name="40% - Accent2 36 8" xfId="9537" xr:uid="{00000000-0005-0000-0000-0000960E0000}"/>
    <cellStyle name="40% - Accent2 36 9" xfId="9538" xr:uid="{00000000-0005-0000-0000-0000970E0000}"/>
    <cellStyle name="40% - Accent2 37" xfId="9539" xr:uid="{00000000-0005-0000-0000-0000980E0000}"/>
    <cellStyle name="40% - Accent2 37 10" xfId="9540" xr:uid="{00000000-0005-0000-0000-0000990E0000}"/>
    <cellStyle name="40% - Accent2 37 11" xfId="9541" xr:uid="{00000000-0005-0000-0000-00009A0E0000}"/>
    <cellStyle name="40% - Accent2 37 2" xfId="9542" xr:uid="{00000000-0005-0000-0000-00009B0E0000}"/>
    <cellStyle name="40% - Accent2 37 3" xfId="9543" xr:uid="{00000000-0005-0000-0000-00009C0E0000}"/>
    <cellStyle name="40% - Accent2 37 4" xfId="9544" xr:uid="{00000000-0005-0000-0000-00009D0E0000}"/>
    <cellStyle name="40% - Accent2 37 5" xfId="9545" xr:uid="{00000000-0005-0000-0000-00009E0E0000}"/>
    <cellStyle name="40% - Accent2 37 6" xfId="9546" xr:uid="{00000000-0005-0000-0000-00009F0E0000}"/>
    <cellStyle name="40% - Accent2 37 7" xfId="9547" xr:uid="{00000000-0005-0000-0000-0000A00E0000}"/>
    <cellStyle name="40% - Accent2 37 8" xfId="9548" xr:uid="{00000000-0005-0000-0000-0000A10E0000}"/>
    <cellStyle name="40% - Accent2 37 9" xfId="9549" xr:uid="{00000000-0005-0000-0000-0000A20E0000}"/>
    <cellStyle name="40% - Accent2 38" xfId="9550" xr:uid="{00000000-0005-0000-0000-0000A30E0000}"/>
    <cellStyle name="40% - Accent2 38 10" xfId="9551" xr:uid="{00000000-0005-0000-0000-0000A40E0000}"/>
    <cellStyle name="40% - Accent2 38 11" xfId="9552" xr:uid="{00000000-0005-0000-0000-0000A50E0000}"/>
    <cellStyle name="40% - Accent2 38 2" xfId="9553" xr:uid="{00000000-0005-0000-0000-0000A60E0000}"/>
    <cellStyle name="40% - Accent2 38 3" xfId="9554" xr:uid="{00000000-0005-0000-0000-0000A70E0000}"/>
    <cellStyle name="40% - Accent2 38 4" xfId="9555" xr:uid="{00000000-0005-0000-0000-0000A80E0000}"/>
    <cellStyle name="40% - Accent2 38 5" xfId="9556" xr:uid="{00000000-0005-0000-0000-0000A90E0000}"/>
    <cellStyle name="40% - Accent2 38 6" xfId="9557" xr:uid="{00000000-0005-0000-0000-0000AA0E0000}"/>
    <cellStyle name="40% - Accent2 38 7" xfId="9558" xr:uid="{00000000-0005-0000-0000-0000AB0E0000}"/>
    <cellStyle name="40% - Accent2 38 8" xfId="9559" xr:uid="{00000000-0005-0000-0000-0000AC0E0000}"/>
    <cellStyle name="40% - Accent2 38 9" xfId="9560" xr:uid="{00000000-0005-0000-0000-0000AD0E0000}"/>
    <cellStyle name="40% - Accent2 39" xfId="9561" xr:uid="{00000000-0005-0000-0000-0000AE0E0000}"/>
    <cellStyle name="40% - Accent2 39 10" xfId="9562" xr:uid="{00000000-0005-0000-0000-0000AF0E0000}"/>
    <cellStyle name="40% - Accent2 39 11" xfId="9563" xr:uid="{00000000-0005-0000-0000-0000B00E0000}"/>
    <cellStyle name="40% - Accent2 39 2" xfId="9564" xr:uid="{00000000-0005-0000-0000-0000B10E0000}"/>
    <cellStyle name="40% - Accent2 39 3" xfId="9565" xr:uid="{00000000-0005-0000-0000-0000B20E0000}"/>
    <cellStyle name="40% - Accent2 39 4" xfId="9566" xr:uid="{00000000-0005-0000-0000-0000B30E0000}"/>
    <cellStyle name="40% - Accent2 39 5" xfId="9567" xr:uid="{00000000-0005-0000-0000-0000B40E0000}"/>
    <cellStyle name="40% - Accent2 39 6" xfId="9568" xr:uid="{00000000-0005-0000-0000-0000B50E0000}"/>
    <cellStyle name="40% - Accent2 39 7" xfId="9569" xr:uid="{00000000-0005-0000-0000-0000B60E0000}"/>
    <cellStyle name="40% - Accent2 39 8" xfId="9570" xr:uid="{00000000-0005-0000-0000-0000B70E0000}"/>
    <cellStyle name="40% - Accent2 39 9" xfId="9571" xr:uid="{00000000-0005-0000-0000-0000B80E0000}"/>
    <cellStyle name="40% - Accent2 4" xfId="2528" xr:uid="{00000000-0005-0000-0000-0000B90E0000}"/>
    <cellStyle name="40% - Accent2 4 10" xfId="2527" xr:uid="{00000000-0005-0000-0000-0000BA0E0000}"/>
    <cellStyle name="40% - Accent2 4 10 2" xfId="4513" xr:uid="{00000000-0005-0000-0000-0000BB0E0000}"/>
    <cellStyle name="40% - Accent2 4 11" xfId="2526" xr:uid="{00000000-0005-0000-0000-0000BC0E0000}"/>
    <cellStyle name="40% - Accent2 4 11 2" xfId="4514" xr:uid="{00000000-0005-0000-0000-0000BD0E0000}"/>
    <cellStyle name="40% - Accent2 4 12" xfId="4515" xr:uid="{00000000-0005-0000-0000-0000BE0E0000}"/>
    <cellStyle name="40% - Accent2 4 2" xfId="2525" xr:uid="{00000000-0005-0000-0000-0000BF0E0000}"/>
    <cellStyle name="40% - Accent2 4 2 2" xfId="4516" xr:uid="{00000000-0005-0000-0000-0000C00E0000}"/>
    <cellStyle name="40% - Accent2 4 3" xfId="2524" xr:uid="{00000000-0005-0000-0000-0000C10E0000}"/>
    <cellStyle name="40% - Accent2 4 3 2" xfId="4517" xr:uid="{00000000-0005-0000-0000-0000C20E0000}"/>
    <cellStyle name="40% - Accent2 4 4" xfId="2523" xr:uid="{00000000-0005-0000-0000-0000C30E0000}"/>
    <cellStyle name="40% - Accent2 4 4 2" xfId="4518" xr:uid="{00000000-0005-0000-0000-0000C40E0000}"/>
    <cellStyle name="40% - Accent2 4 5" xfId="2522" xr:uid="{00000000-0005-0000-0000-0000C50E0000}"/>
    <cellStyle name="40% - Accent2 4 5 2" xfId="4519" xr:uid="{00000000-0005-0000-0000-0000C60E0000}"/>
    <cellStyle name="40% - Accent2 4 6" xfId="2521" xr:uid="{00000000-0005-0000-0000-0000C70E0000}"/>
    <cellStyle name="40% - Accent2 4 6 2" xfId="4520" xr:uid="{00000000-0005-0000-0000-0000C80E0000}"/>
    <cellStyle name="40% - Accent2 4 7" xfId="2520" xr:uid="{00000000-0005-0000-0000-0000C90E0000}"/>
    <cellStyle name="40% - Accent2 4 7 2" xfId="4521" xr:uid="{00000000-0005-0000-0000-0000CA0E0000}"/>
    <cellStyle name="40% - Accent2 4 8" xfId="2519" xr:uid="{00000000-0005-0000-0000-0000CB0E0000}"/>
    <cellStyle name="40% - Accent2 4 8 2" xfId="4522" xr:uid="{00000000-0005-0000-0000-0000CC0E0000}"/>
    <cellStyle name="40% - Accent2 4 9" xfId="2518" xr:uid="{00000000-0005-0000-0000-0000CD0E0000}"/>
    <cellStyle name="40% - Accent2 4 9 2" xfId="4523" xr:uid="{00000000-0005-0000-0000-0000CE0E0000}"/>
    <cellStyle name="40% - Accent2 40" xfId="9572" xr:uid="{00000000-0005-0000-0000-0000CF0E0000}"/>
    <cellStyle name="40% - Accent2 40 10" xfId="9573" xr:uid="{00000000-0005-0000-0000-0000D00E0000}"/>
    <cellStyle name="40% - Accent2 40 2" xfId="9574" xr:uid="{00000000-0005-0000-0000-0000D10E0000}"/>
    <cellStyle name="40% - Accent2 40 3" xfId="9575" xr:uid="{00000000-0005-0000-0000-0000D20E0000}"/>
    <cellStyle name="40% - Accent2 40 4" xfId="9576" xr:uid="{00000000-0005-0000-0000-0000D30E0000}"/>
    <cellStyle name="40% - Accent2 40 5" xfId="9577" xr:uid="{00000000-0005-0000-0000-0000D40E0000}"/>
    <cellStyle name="40% - Accent2 40 6" xfId="9578" xr:uid="{00000000-0005-0000-0000-0000D50E0000}"/>
    <cellStyle name="40% - Accent2 40 7" xfId="9579" xr:uid="{00000000-0005-0000-0000-0000D60E0000}"/>
    <cellStyle name="40% - Accent2 40 8" xfId="9580" xr:uid="{00000000-0005-0000-0000-0000D70E0000}"/>
    <cellStyle name="40% - Accent2 40 9" xfId="9581" xr:uid="{00000000-0005-0000-0000-0000D80E0000}"/>
    <cellStyle name="40% - Accent2 41" xfId="9582" xr:uid="{00000000-0005-0000-0000-0000D90E0000}"/>
    <cellStyle name="40% - Accent2 42" xfId="9583" xr:uid="{00000000-0005-0000-0000-0000DA0E0000}"/>
    <cellStyle name="40% - Accent2 43" xfId="9584" xr:uid="{00000000-0005-0000-0000-0000DB0E0000}"/>
    <cellStyle name="40% - Accent2 44" xfId="9585" xr:uid="{00000000-0005-0000-0000-0000DC0E0000}"/>
    <cellStyle name="40% - Accent2 45" xfId="9586" xr:uid="{00000000-0005-0000-0000-0000DD0E0000}"/>
    <cellStyle name="40% - Accent2 46" xfId="9587" xr:uid="{00000000-0005-0000-0000-0000DE0E0000}"/>
    <cellStyle name="40% - Accent2 47" xfId="9588" xr:uid="{00000000-0005-0000-0000-0000DF0E0000}"/>
    <cellStyle name="40% - Accent2 48" xfId="9589" xr:uid="{00000000-0005-0000-0000-0000E00E0000}"/>
    <cellStyle name="40% - Accent2 49" xfId="9590" xr:uid="{00000000-0005-0000-0000-0000E10E0000}"/>
    <cellStyle name="40% - Accent2 5" xfId="2517" xr:uid="{00000000-0005-0000-0000-0000E20E0000}"/>
    <cellStyle name="40% - Accent2 5 10" xfId="2516" xr:uid="{00000000-0005-0000-0000-0000E30E0000}"/>
    <cellStyle name="40% - Accent2 5 10 2" xfId="4524" xr:uid="{00000000-0005-0000-0000-0000E40E0000}"/>
    <cellStyle name="40% - Accent2 5 11" xfId="2515" xr:uid="{00000000-0005-0000-0000-0000E50E0000}"/>
    <cellStyle name="40% - Accent2 5 11 2" xfId="4525" xr:uid="{00000000-0005-0000-0000-0000E60E0000}"/>
    <cellStyle name="40% - Accent2 5 12" xfId="4526" xr:uid="{00000000-0005-0000-0000-0000E70E0000}"/>
    <cellStyle name="40% - Accent2 5 2" xfId="2514" xr:uid="{00000000-0005-0000-0000-0000E80E0000}"/>
    <cellStyle name="40% - Accent2 5 2 2" xfId="4527" xr:uid="{00000000-0005-0000-0000-0000E90E0000}"/>
    <cellStyle name="40% - Accent2 5 3" xfId="2513" xr:uid="{00000000-0005-0000-0000-0000EA0E0000}"/>
    <cellStyle name="40% - Accent2 5 3 2" xfId="4528" xr:uid="{00000000-0005-0000-0000-0000EB0E0000}"/>
    <cellStyle name="40% - Accent2 5 4" xfId="2512" xr:uid="{00000000-0005-0000-0000-0000EC0E0000}"/>
    <cellStyle name="40% - Accent2 5 4 2" xfId="4529" xr:uid="{00000000-0005-0000-0000-0000ED0E0000}"/>
    <cellStyle name="40% - Accent2 5 5" xfId="2511" xr:uid="{00000000-0005-0000-0000-0000EE0E0000}"/>
    <cellStyle name="40% - Accent2 5 5 2" xfId="4530" xr:uid="{00000000-0005-0000-0000-0000EF0E0000}"/>
    <cellStyle name="40% - Accent2 5 6" xfId="2510" xr:uid="{00000000-0005-0000-0000-0000F00E0000}"/>
    <cellStyle name="40% - Accent2 5 6 2" xfId="4531" xr:uid="{00000000-0005-0000-0000-0000F10E0000}"/>
    <cellStyle name="40% - Accent2 5 7" xfId="2509" xr:uid="{00000000-0005-0000-0000-0000F20E0000}"/>
    <cellStyle name="40% - Accent2 5 7 2" xfId="4532" xr:uid="{00000000-0005-0000-0000-0000F30E0000}"/>
    <cellStyle name="40% - Accent2 5 8" xfId="2508" xr:uid="{00000000-0005-0000-0000-0000F40E0000}"/>
    <cellStyle name="40% - Accent2 5 8 2" xfId="4533" xr:uid="{00000000-0005-0000-0000-0000F50E0000}"/>
    <cellStyle name="40% - Accent2 5 9" xfId="2507" xr:uid="{00000000-0005-0000-0000-0000F60E0000}"/>
    <cellStyle name="40% - Accent2 5 9 2" xfId="4534" xr:uid="{00000000-0005-0000-0000-0000F70E0000}"/>
    <cellStyle name="40% - Accent2 50" xfId="40" xr:uid="{00000000-0005-0000-0000-0000F80E0000}"/>
    <cellStyle name="40% - Accent2 6" xfId="2506" xr:uid="{00000000-0005-0000-0000-0000F90E0000}"/>
    <cellStyle name="40% - Accent2 6 10" xfId="9591" xr:uid="{00000000-0005-0000-0000-0000FA0E0000}"/>
    <cellStyle name="40% - Accent2 6 11" xfId="9592" xr:uid="{00000000-0005-0000-0000-0000FB0E0000}"/>
    <cellStyle name="40% - Accent2 6 2" xfId="4535" xr:uid="{00000000-0005-0000-0000-0000FC0E0000}"/>
    <cellStyle name="40% - Accent2 6 3" xfId="9593" xr:uid="{00000000-0005-0000-0000-0000FD0E0000}"/>
    <cellStyle name="40% - Accent2 6 4" xfId="9594" xr:uid="{00000000-0005-0000-0000-0000FE0E0000}"/>
    <cellStyle name="40% - Accent2 6 5" xfId="9595" xr:uid="{00000000-0005-0000-0000-0000FF0E0000}"/>
    <cellStyle name="40% - Accent2 6 6" xfId="9596" xr:uid="{00000000-0005-0000-0000-0000000F0000}"/>
    <cellStyle name="40% - Accent2 6 7" xfId="9597" xr:uid="{00000000-0005-0000-0000-0000010F0000}"/>
    <cellStyle name="40% - Accent2 6 8" xfId="9598" xr:uid="{00000000-0005-0000-0000-0000020F0000}"/>
    <cellStyle name="40% - Accent2 6 9" xfId="9599" xr:uid="{00000000-0005-0000-0000-0000030F0000}"/>
    <cellStyle name="40% - Accent2 7" xfId="2505" xr:uid="{00000000-0005-0000-0000-0000040F0000}"/>
    <cellStyle name="40% - Accent2 7 10" xfId="9600" xr:uid="{00000000-0005-0000-0000-0000050F0000}"/>
    <cellStyle name="40% - Accent2 7 11" xfId="9601" xr:uid="{00000000-0005-0000-0000-0000060F0000}"/>
    <cellStyle name="40% - Accent2 7 2" xfId="4536" xr:uid="{00000000-0005-0000-0000-0000070F0000}"/>
    <cellStyle name="40% - Accent2 7 3" xfId="9602" xr:uid="{00000000-0005-0000-0000-0000080F0000}"/>
    <cellStyle name="40% - Accent2 7 4" xfId="9603" xr:uid="{00000000-0005-0000-0000-0000090F0000}"/>
    <cellStyle name="40% - Accent2 7 5" xfId="9604" xr:uid="{00000000-0005-0000-0000-00000A0F0000}"/>
    <cellStyle name="40% - Accent2 7 6" xfId="9605" xr:uid="{00000000-0005-0000-0000-00000B0F0000}"/>
    <cellStyle name="40% - Accent2 7 7" xfId="9606" xr:uid="{00000000-0005-0000-0000-00000C0F0000}"/>
    <cellStyle name="40% - Accent2 7 8" xfId="9607" xr:uid="{00000000-0005-0000-0000-00000D0F0000}"/>
    <cellStyle name="40% - Accent2 7 9" xfId="9608" xr:uid="{00000000-0005-0000-0000-00000E0F0000}"/>
    <cellStyle name="40% - Accent2 8" xfId="2504" xr:uid="{00000000-0005-0000-0000-00000F0F0000}"/>
    <cellStyle name="40% - Accent2 8 10" xfId="9609" xr:uid="{00000000-0005-0000-0000-0000100F0000}"/>
    <cellStyle name="40% - Accent2 8 11" xfId="9610" xr:uid="{00000000-0005-0000-0000-0000110F0000}"/>
    <cellStyle name="40% - Accent2 8 2" xfId="4537" xr:uid="{00000000-0005-0000-0000-0000120F0000}"/>
    <cellStyle name="40% - Accent2 8 3" xfId="9611" xr:uid="{00000000-0005-0000-0000-0000130F0000}"/>
    <cellStyle name="40% - Accent2 8 4" xfId="9612" xr:uid="{00000000-0005-0000-0000-0000140F0000}"/>
    <cellStyle name="40% - Accent2 8 5" xfId="9613" xr:uid="{00000000-0005-0000-0000-0000150F0000}"/>
    <cellStyle name="40% - Accent2 8 6" xfId="9614" xr:uid="{00000000-0005-0000-0000-0000160F0000}"/>
    <cellStyle name="40% - Accent2 8 7" xfId="9615" xr:uid="{00000000-0005-0000-0000-0000170F0000}"/>
    <cellStyle name="40% - Accent2 8 8" xfId="9616" xr:uid="{00000000-0005-0000-0000-0000180F0000}"/>
    <cellStyle name="40% - Accent2 8 9" xfId="9617" xr:uid="{00000000-0005-0000-0000-0000190F0000}"/>
    <cellStyle name="40% - Accent2 9" xfId="2503" xr:uid="{00000000-0005-0000-0000-00001A0F0000}"/>
    <cellStyle name="40% - Accent2 9 10" xfId="9618" xr:uid="{00000000-0005-0000-0000-00001B0F0000}"/>
    <cellStyle name="40% - Accent2 9 11" xfId="9619" xr:uid="{00000000-0005-0000-0000-00001C0F0000}"/>
    <cellStyle name="40% - Accent2 9 2" xfId="4538" xr:uid="{00000000-0005-0000-0000-00001D0F0000}"/>
    <cellStyle name="40% - Accent2 9 3" xfId="9620" xr:uid="{00000000-0005-0000-0000-00001E0F0000}"/>
    <cellStyle name="40% - Accent2 9 4" xfId="9621" xr:uid="{00000000-0005-0000-0000-00001F0F0000}"/>
    <cellStyle name="40% - Accent2 9 5" xfId="9622" xr:uid="{00000000-0005-0000-0000-0000200F0000}"/>
    <cellStyle name="40% - Accent2 9 6" xfId="9623" xr:uid="{00000000-0005-0000-0000-0000210F0000}"/>
    <cellStyle name="40% - Accent2 9 7" xfId="9624" xr:uid="{00000000-0005-0000-0000-0000220F0000}"/>
    <cellStyle name="40% - Accent2 9 8" xfId="9625" xr:uid="{00000000-0005-0000-0000-0000230F0000}"/>
    <cellStyle name="40% - Accent2 9 9" xfId="9626" xr:uid="{00000000-0005-0000-0000-0000240F0000}"/>
    <cellStyle name="40% - Accent3 10" xfId="2502" xr:uid="{00000000-0005-0000-0000-0000250F0000}"/>
    <cellStyle name="40% - Accent3 10 10" xfId="9627" xr:uid="{00000000-0005-0000-0000-0000260F0000}"/>
    <cellStyle name="40% - Accent3 10 11" xfId="9628" xr:uid="{00000000-0005-0000-0000-0000270F0000}"/>
    <cellStyle name="40% - Accent3 10 2" xfId="4539" xr:uid="{00000000-0005-0000-0000-0000280F0000}"/>
    <cellStyle name="40% - Accent3 10 3" xfId="9629" xr:uid="{00000000-0005-0000-0000-0000290F0000}"/>
    <cellStyle name="40% - Accent3 10 4" xfId="9630" xr:uid="{00000000-0005-0000-0000-00002A0F0000}"/>
    <cellStyle name="40% - Accent3 10 5" xfId="9631" xr:uid="{00000000-0005-0000-0000-00002B0F0000}"/>
    <cellStyle name="40% - Accent3 10 6" xfId="9632" xr:uid="{00000000-0005-0000-0000-00002C0F0000}"/>
    <cellStyle name="40% - Accent3 10 7" xfId="9633" xr:uid="{00000000-0005-0000-0000-00002D0F0000}"/>
    <cellStyle name="40% - Accent3 10 8" xfId="9634" xr:uid="{00000000-0005-0000-0000-00002E0F0000}"/>
    <cellStyle name="40% - Accent3 10 9" xfId="9635" xr:uid="{00000000-0005-0000-0000-00002F0F0000}"/>
    <cellStyle name="40% - Accent3 11" xfId="2501" xr:uid="{00000000-0005-0000-0000-0000300F0000}"/>
    <cellStyle name="40% - Accent3 11 10" xfId="9636" xr:uid="{00000000-0005-0000-0000-0000310F0000}"/>
    <cellStyle name="40% - Accent3 11 11" xfId="9637" xr:uid="{00000000-0005-0000-0000-0000320F0000}"/>
    <cellStyle name="40% - Accent3 11 2" xfId="4540" xr:uid="{00000000-0005-0000-0000-0000330F0000}"/>
    <cellStyle name="40% - Accent3 11 3" xfId="9638" xr:uid="{00000000-0005-0000-0000-0000340F0000}"/>
    <cellStyle name="40% - Accent3 11 4" xfId="9639" xr:uid="{00000000-0005-0000-0000-0000350F0000}"/>
    <cellStyle name="40% - Accent3 11 5" xfId="9640" xr:uid="{00000000-0005-0000-0000-0000360F0000}"/>
    <cellStyle name="40% - Accent3 11 6" xfId="9641" xr:uid="{00000000-0005-0000-0000-0000370F0000}"/>
    <cellStyle name="40% - Accent3 11 7" xfId="9642" xr:uid="{00000000-0005-0000-0000-0000380F0000}"/>
    <cellStyle name="40% - Accent3 11 8" xfId="9643" xr:uid="{00000000-0005-0000-0000-0000390F0000}"/>
    <cellStyle name="40% - Accent3 11 9" xfId="9644" xr:uid="{00000000-0005-0000-0000-00003A0F0000}"/>
    <cellStyle name="40% - Accent3 12" xfId="2500" xr:uid="{00000000-0005-0000-0000-00003B0F0000}"/>
    <cellStyle name="40% - Accent3 12 10" xfId="9645" xr:uid="{00000000-0005-0000-0000-00003C0F0000}"/>
    <cellStyle name="40% - Accent3 12 11" xfId="9646" xr:uid="{00000000-0005-0000-0000-00003D0F0000}"/>
    <cellStyle name="40% - Accent3 12 2" xfId="4541" xr:uid="{00000000-0005-0000-0000-00003E0F0000}"/>
    <cellStyle name="40% - Accent3 12 3" xfId="9647" xr:uid="{00000000-0005-0000-0000-00003F0F0000}"/>
    <cellStyle name="40% - Accent3 12 4" xfId="9648" xr:uid="{00000000-0005-0000-0000-0000400F0000}"/>
    <cellStyle name="40% - Accent3 12 5" xfId="9649" xr:uid="{00000000-0005-0000-0000-0000410F0000}"/>
    <cellStyle name="40% - Accent3 12 6" xfId="9650" xr:uid="{00000000-0005-0000-0000-0000420F0000}"/>
    <cellStyle name="40% - Accent3 12 7" xfId="9651" xr:uid="{00000000-0005-0000-0000-0000430F0000}"/>
    <cellStyle name="40% - Accent3 12 8" xfId="9652" xr:uid="{00000000-0005-0000-0000-0000440F0000}"/>
    <cellStyle name="40% - Accent3 12 9" xfId="9653" xr:uid="{00000000-0005-0000-0000-0000450F0000}"/>
    <cellStyle name="40% - Accent3 13" xfId="2499" xr:uid="{00000000-0005-0000-0000-0000460F0000}"/>
    <cellStyle name="40% - Accent3 13 10" xfId="9654" xr:uid="{00000000-0005-0000-0000-0000470F0000}"/>
    <cellStyle name="40% - Accent3 13 11" xfId="9655" xr:uid="{00000000-0005-0000-0000-0000480F0000}"/>
    <cellStyle name="40% - Accent3 13 2" xfId="4542" xr:uid="{00000000-0005-0000-0000-0000490F0000}"/>
    <cellStyle name="40% - Accent3 13 3" xfId="9656" xr:uid="{00000000-0005-0000-0000-00004A0F0000}"/>
    <cellStyle name="40% - Accent3 13 4" xfId="9657" xr:uid="{00000000-0005-0000-0000-00004B0F0000}"/>
    <cellStyle name="40% - Accent3 13 5" xfId="9658" xr:uid="{00000000-0005-0000-0000-00004C0F0000}"/>
    <cellStyle name="40% - Accent3 13 6" xfId="9659" xr:uid="{00000000-0005-0000-0000-00004D0F0000}"/>
    <cellStyle name="40% - Accent3 13 7" xfId="9660" xr:uid="{00000000-0005-0000-0000-00004E0F0000}"/>
    <cellStyle name="40% - Accent3 13 8" xfId="9661" xr:uid="{00000000-0005-0000-0000-00004F0F0000}"/>
    <cellStyle name="40% - Accent3 13 9" xfId="9662" xr:uid="{00000000-0005-0000-0000-0000500F0000}"/>
    <cellStyle name="40% - Accent3 14" xfId="2498" xr:uid="{00000000-0005-0000-0000-0000510F0000}"/>
    <cellStyle name="40% - Accent3 14 10" xfId="9663" xr:uid="{00000000-0005-0000-0000-0000520F0000}"/>
    <cellStyle name="40% - Accent3 14 11" xfId="9664" xr:uid="{00000000-0005-0000-0000-0000530F0000}"/>
    <cellStyle name="40% - Accent3 14 2" xfId="4543" xr:uid="{00000000-0005-0000-0000-0000540F0000}"/>
    <cellStyle name="40% - Accent3 14 3" xfId="9665" xr:uid="{00000000-0005-0000-0000-0000550F0000}"/>
    <cellStyle name="40% - Accent3 14 4" xfId="9666" xr:uid="{00000000-0005-0000-0000-0000560F0000}"/>
    <cellStyle name="40% - Accent3 14 5" xfId="9667" xr:uid="{00000000-0005-0000-0000-0000570F0000}"/>
    <cellStyle name="40% - Accent3 14 6" xfId="9668" xr:uid="{00000000-0005-0000-0000-0000580F0000}"/>
    <cellStyle name="40% - Accent3 14 7" xfId="9669" xr:uid="{00000000-0005-0000-0000-0000590F0000}"/>
    <cellStyle name="40% - Accent3 14 8" xfId="9670" xr:uid="{00000000-0005-0000-0000-00005A0F0000}"/>
    <cellStyle name="40% - Accent3 14 9" xfId="9671" xr:uid="{00000000-0005-0000-0000-00005B0F0000}"/>
    <cellStyle name="40% - Accent3 15" xfId="2497" xr:uid="{00000000-0005-0000-0000-00005C0F0000}"/>
    <cellStyle name="40% - Accent3 15 10" xfId="9672" xr:uid="{00000000-0005-0000-0000-00005D0F0000}"/>
    <cellStyle name="40% - Accent3 15 11" xfId="9673" xr:uid="{00000000-0005-0000-0000-00005E0F0000}"/>
    <cellStyle name="40% - Accent3 15 2" xfId="4544" xr:uid="{00000000-0005-0000-0000-00005F0F0000}"/>
    <cellStyle name="40% - Accent3 15 3" xfId="9674" xr:uid="{00000000-0005-0000-0000-0000600F0000}"/>
    <cellStyle name="40% - Accent3 15 4" xfId="9675" xr:uid="{00000000-0005-0000-0000-0000610F0000}"/>
    <cellStyle name="40% - Accent3 15 5" xfId="9676" xr:uid="{00000000-0005-0000-0000-0000620F0000}"/>
    <cellStyle name="40% - Accent3 15 6" xfId="9677" xr:uid="{00000000-0005-0000-0000-0000630F0000}"/>
    <cellStyle name="40% - Accent3 15 7" xfId="9678" xr:uid="{00000000-0005-0000-0000-0000640F0000}"/>
    <cellStyle name="40% - Accent3 15 8" xfId="9679" xr:uid="{00000000-0005-0000-0000-0000650F0000}"/>
    <cellStyle name="40% - Accent3 15 9" xfId="9680" xr:uid="{00000000-0005-0000-0000-0000660F0000}"/>
    <cellStyle name="40% - Accent3 16" xfId="9681" xr:uid="{00000000-0005-0000-0000-0000670F0000}"/>
    <cellStyle name="40% - Accent3 16 10" xfId="9682" xr:uid="{00000000-0005-0000-0000-0000680F0000}"/>
    <cellStyle name="40% - Accent3 16 11" xfId="9683" xr:uid="{00000000-0005-0000-0000-0000690F0000}"/>
    <cellStyle name="40% - Accent3 16 2" xfId="9684" xr:uid="{00000000-0005-0000-0000-00006A0F0000}"/>
    <cellStyle name="40% - Accent3 16 3" xfId="9685" xr:uid="{00000000-0005-0000-0000-00006B0F0000}"/>
    <cellStyle name="40% - Accent3 16 4" xfId="9686" xr:uid="{00000000-0005-0000-0000-00006C0F0000}"/>
    <cellStyle name="40% - Accent3 16 5" xfId="9687" xr:uid="{00000000-0005-0000-0000-00006D0F0000}"/>
    <cellStyle name="40% - Accent3 16 6" xfId="9688" xr:uid="{00000000-0005-0000-0000-00006E0F0000}"/>
    <cellStyle name="40% - Accent3 16 7" xfId="9689" xr:uid="{00000000-0005-0000-0000-00006F0F0000}"/>
    <cellStyle name="40% - Accent3 16 8" xfId="9690" xr:uid="{00000000-0005-0000-0000-0000700F0000}"/>
    <cellStyle name="40% - Accent3 16 9" xfId="9691" xr:uid="{00000000-0005-0000-0000-0000710F0000}"/>
    <cellStyle name="40% - Accent3 17" xfId="9692" xr:uid="{00000000-0005-0000-0000-0000720F0000}"/>
    <cellStyle name="40% - Accent3 17 10" xfId="9693" xr:uid="{00000000-0005-0000-0000-0000730F0000}"/>
    <cellStyle name="40% - Accent3 17 11" xfId="9694" xr:uid="{00000000-0005-0000-0000-0000740F0000}"/>
    <cellStyle name="40% - Accent3 17 2" xfId="9695" xr:uid="{00000000-0005-0000-0000-0000750F0000}"/>
    <cellStyle name="40% - Accent3 17 3" xfId="9696" xr:uid="{00000000-0005-0000-0000-0000760F0000}"/>
    <cellStyle name="40% - Accent3 17 4" xfId="9697" xr:uid="{00000000-0005-0000-0000-0000770F0000}"/>
    <cellStyle name="40% - Accent3 17 5" xfId="9698" xr:uid="{00000000-0005-0000-0000-0000780F0000}"/>
    <cellStyle name="40% - Accent3 17 6" xfId="9699" xr:uid="{00000000-0005-0000-0000-0000790F0000}"/>
    <cellStyle name="40% - Accent3 17 7" xfId="9700" xr:uid="{00000000-0005-0000-0000-00007A0F0000}"/>
    <cellStyle name="40% - Accent3 17 8" xfId="9701" xr:uid="{00000000-0005-0000-0000-00007B0F0000}"/>
    <cellStyle name="40% - Accent3 17 9" xfId="9702" xr:uid="{00000000-0005-0000-0000-00007C0F0000}"/>
    <cellStyle name="40% - Accent3 18" xfId="9703" xr:uid="{00000000-0005-0000-0000-00007D0F0000}"/>
    <cellStyle name="40% - Accent3 18 10" xfId="9704" xr:uid="{00000000-0005-0000-0000-00007E0F0000}"/>
    <cellStyle name="40% - Accent3 18 11" xfId="9705" xr:uid="{00000000-0005-0000-0000-00007F0F0000}"/>
    <cellStyle name="40% - Accent3 18 2" xfId="9706" xr:uid="{00000000-0005-0000-0000-0000800F0000}"/>
    <cellStyle name="40% - Accent3 18 3" xfId="9707" xr:uid="{00000000-0005-0000-0000-0000810F0000}"/>
    <cellStyle name="40% - Accent3 18 4" xfId="9708" xr:uid="{00000000-0005-0000-0000-0000820F0000}"/>
    <cellStyle name="40% - Accent3 18 5" xfId="9709" xr:uid="{00000000-0005-0000-0000-0000830F0000}"/>
    <cellStyle name="40% - Accent3 18 6" xfId="9710" xr:uid="{00000000-0005-0000-0000-0000840F0000}"/>
    <cellStyle name="40% - Accent3 18 7" xfId="9711" xr:uid="{00000000-0005-0000-0000-0000850F0000}"/>
    <cellStyle name="40% - Accent3 18 8" xfId="9712" xr:uid="{00000000-0005-0000-0000-0000860F0000}"/>
    <cellStyle name="40% - Accent3 18 9" xfId="9713" xr:uid="{00000000-0005-0000-0000-0000870F0000}"/>
    <cellStyle name="40% - Accent3 19" xfId="9714" xr:uid="{00000000-0005-0000-0000-0000880F0000}"/>
    <cellStyle name="40% - Accent3 19 10" xfId="9715" xr:uid="{00000000-0005-0000-0000-0000890F0000}"/>
    <cellStyle name="40% - Accent3 19 11" xfId="9716" xr:uid="{00000000-0005-0000-0000-00008A0F0000}"/>
    <cellStyle name="40% - Accent3 19 2" xfId="9717" xr:uid="{00000000-0005-0000-0000-00008B0F0000}"/>
    <cellStyle name="40% - Accent3 19 3" xfId="9718" xr:uid="{00000000-0005-0000-0000-00008C0F0000}"/>
    <cellStyle name="40% - Accent3 19 4" xfId="9719" xr:uid="{00000000-0005-0000-0000-00008D0F0000}"/>
    <cellStyle name="40% - Accent3 19 5" xfId="9720" xr:uid="{00000000-0005-0000-0000-00008E0F0000}"/>
    <cellStyle name="40% - Accent3 19 6" xfId="9721" xr:uid="{00000000-0005-0000-0000-00008F0F0000}"/>
    <cellStyle name="40% - Accent3 19 7" xfId="9722" xr:uid="{00000000-0005-0000-0000-0000900F0000}"/>
    <cellStyle name="40% - Accent3 19 8" xfId="9723" xr:uid="{00000000-0005-0000-0000-0000910F0000}"/>
    <cellStyle name="40% - Accent3 19 9" xfId="9724" xr:uid="{00000000-0005-0000-0000-0000920F0000}"/>
    <cellStyle name="40% - Accent3 2" xfId="44" xr:uid="{00000000-0005-0000-0000-0000930F0000}"/>
    <cellStyle name="40% - Accent3 2 10" xfId="2495" xr:uid="{00000000-0005-0000-0000-0000940F0000}"/>
    <cellStyle name="40% - Accent3 2 10 2" xfId="4545" xr:uid="{00000000-0005-0000-0000-0000950F0000}"/>
    <cellStyle name="40% - Accent3 2 11" xfId="2494" xr:uid="{00000000-0005-0000-0000-0000960F0000}"/>
    <cellStyle name="40% - Accent3 2 11 2" xfId="4546" xr:uid="{00000000-0005-0000-0000-0000970F0000}"/>
    <cellStyle name="40% - Accent3 2 12" xfId="2496" xr:uid="{00000000-0005-0000-0000-0000980F0000}"/>
    <cellStyle name="40% - Accent3 2 2" xfId="466" xr:uid="{00000000-0005-0000-0000-0000990F0000}"/>
    <cellStyle name="40% - Accent3 2 2 2" xfId="2493" xr:uid="{00000000-0005-0000-0000-00009A0F0000}"/>
    <cellStyle name="40% - Accent3 2 3" xfId="2492" xr:uid="{00000000-0005-0000-0000-00009B0F0000}"/>
    <cellStyle name="40% - Accent3 2 3 2" xfId="4547" xr:uid="{00000000-0005-0000-0000-00009C0F0000}"/>
    <cellStyle name="40% - Accent3 2 4" xfId="2491" xr:uid="{00000000-0005-0000-0000-00009D0F0000}"/>
    <cellStyle name="40% - Accent3 2 4 2" xfId="4548" xr:uid="{00000000-0005-0000-0000-00009E0F0000}"/>
    <cellStyle name="40% - Accent3 2 5" xfId="2490" xr:uid="{00000000-0005-0000-0000-00009F0F0000}"/>
    <cellStyle name="40% - Accent3 2 5 2" xfId="4549" xr:uid="{00000000-0005-0000-0000-0000A00F0000}"/>
    <cellStyle name="40% - Accent3 2 6" xfId="2489" xr:uid="{00000000-0005-0000-0000-0000A10F0000}"/>
    <cellStyle name="40% - Accent3 2 6 2" xfId="4550" xr:uid="{00000000-0005-0000-0000-0000A20F0000}"/>
    <cellStyle name="40% - Accent3 2 7" xfId="2488" xr:uid="{00000000-0005-0000-0000-0000A30F0000}"/>
    <cellStyle name="40% - Accent3 2 7 2" xfId="4551" xr:uid="{00000000-0005-0000-0000-0000A40F0000}"/>
    <cellStyle name="40% - Accent3 2 8" xfId="2487" xr:uid="{00000000-0005-0000-0000-0000A50F0000}"/>
    <cellStyle name="40% - Accent3 2 8 2" xfId="4552" xr:uid="{00000000-0005-0000-0000-0000A60F0000}"/>
    <cellStyle name="40% - Accent3 2 9" xfId="2486" xr:uid="{00000000-0005-0000-0000-0000A70F0000}"/>
    <cellStyle name="40% - Accent3 2 9 2" xfId="4553" xr:uid="{00000000-0005-0000-0000-0000A80F0000}"/>
    <cellStyle name="40% - Accent3 20" xfId="9725" xr:uid="{00000000-0005-0000-0000-0000A90F0000}"/>
    <cellStyle name="40% - Accent3 20 10" xfId="9726" xr:uid="{00000000-0005-0000-0000-0000AA0F0000}"/>
    <cellStyle name="40% - Accent3 20 11" xfId="9727" xr:uid="{00000000-0005-0000-0000-0000AB0F0000}"/>
    <cellStyle name="40% - Accent3 20 2" xfId="9728" xr:uid="{00000000-0005-0000-0000-0000AC0F0000}"/>
    <cellStyle name="40% - Accent3 20 3" xfId="9729" xr:uid="{00000000-0005-0000-0000-0000AD0F0000}"/>
    <cellStyle name="40% - Accent3 20 4" xfId="9730" xr:uid="{00000000-0005-0000-0000-0000AE0F0000}"/>
    <cellStyle name="40% - Accent3 20 5" xfId="9731" xr:uid="{00000000-0005-0000-0000-0000AF0F0000}"/>
    <cellStyle name="40% - Accent3 20 6" xfId="9732" xr:uid="{00000000-0005-0000-0000-0000B00F0000}"/>
    <cellStyle name="40% - Accent3 20 7" xfId="9733" xr:uid="{00000000-0005-0000-0000-0000B10F0000}"/>
    <cellStyle name="40% - Accent3 20 8" xfId="9734" xr:uid="{00000000-0005-0000-0000-0000B20F0000}"/>
    <cellStyle name="40% - Accent3 20 9" xfId="9735" xr:uid="{00000000-0005-0000-0000-0000B30F0000}"/>
    <cellStyle name="40% - Accent3 21" xfId="9736" xr:uid="{00000000-0005-0000-0000-0000B40F0000}"/>
    <cellStyle name="40% - Accent3 21 10" xfId="9737" xr:uid="{00000000-0005-0000-0000-0000B50F0000}"/>
    <cellStyle name="40% - Accent3 21 11" xfId="9738" xr:uid="{00000000-0005-0000-0000-0000B60F0000}"/>
    <cellStyle name="40% - Accent3 21 2" xfId="9739" xr:uid="{00000000-0005-0000-0000-0000B70F0000}"/>
    <cellStyle name="40% - Accent3 21 3" xfId="9740" xr:uid="{00000000-0005-0000-0000-0000B80F0000}"/>
    <cellStyle name="40% - Accent3 21 4" xfId="9741" xr:uid="{00000000-0005-0000-0000-0000B90F0000}"/>
    <cellStyle name="40% - Accent3 21 5" xfId="9742" xr:uid="{00000000-0005-0000-0000-0000BA0F0000}"/>
    <cellStyle name="40% - Accent3 21 6" xfId="9743" xr:uid="{00000000-0005-0000-0000-0000BB0F0000}"/>
    <cellStyle name="40% - Accent3 21 7" xfId="9744" xr:uid="{00000000-0005-0000-0000-0000BC0F0000}"/>
    <cellStyle name="40% - Accent3 21 8" xfId="9745" xr:uid="{00000000-0005-0000-0000-0000BD0F0000}"/>
    <cellStyle name="40% - Accent3 21 9" xfId="9746" xr:uid="{00000000-0005-0000-0000-0000BE0F0000}"/>
    <cellStyle name="40% - Accent3 22" xfId="9747" xr:uid="{00000000-0005-0000-0000-0000BF0F0000}"/>
    <cellStyle name="40% - Accent3 22 10" xfId="9748" xr:uid="{00000000-0005-0000-0000-0000C00F0000}"/>
    <cellStyle name="40% - Accent3 22 11" xfId="9749" xr:uid="{00000000-0005-0000-0000-0000C10F0000}"/>
    <cellStyle name="40% - Accent3 22 2" xfId="9750" xr:uid="{00000000-0005-0000-0000-0000C20F0000}"/>
    <cellStyle name="40% - Accent3 22 3" xfId="9751" xr:uid="{00000000-0005-0000-0000-0000C30F0000}"/>
    <cellStyle name="40% - Accent3 22 4" xfId="9752" xr:uid="{00000000-0005-0000-0000-0000C40F0000}"/>
    <cellStyle name="40% - Accent3 22 5" xfId="9753" xr:uid="{00000000-0005-0000-0000-0000C50F0000}"/>
    <cellStyle name="40% - Accent3 22 6" xfId="9754" xr:uid="{00000000-0005-0000-0000-0000C60F0000}"/>
    <cellStyle name="40% - Accent3 22 7" xfId="9755" xr:uid="{00000000-0005-0000-0000-0000C70F0000}"/>
    <cellStyle name="40% - Accent3 22 8" xfId="9756" xr:uid="{00000000-0005-0000-0000-0000C80F0000}"/>
    <cellStyle name="40% - Accent3 22 9" xfId="9757" xr:uid="{00000000-0005-0000-0000-0000C90F0000}"/>
    <cellStyle name="40% - Accent3 23" xfId="9758" xr:uid="{00000000-0005-0000-0000-0000CA0F0000}"/>
    <cellStyle name="40% - Accent3 23 10" xfId="9759" xr:uid="{00000000-0005-0000-0000-0000CB0F0000}"/>
    <cellStyle name="40% - Accent3 23 11" xfId="9760" xr:uid="{00000000-0005-0000-0000-0000CC0F0000}"/>
    <cellStyle name="40% - Accent3 23 2" xfId="9761" xr:uid="{00000000-0005-0000-0000-0000CD0F0000}"/>
    <cellStyle name="40% - Accent3 23 3" xfId="9762" xr:uid="{00000000-0005-0000-0000-0000CE0F0000}"/>
    <cellStyle name="40% - Accent3 23 4" xfId="9763" xr:uid="{00000000-0005-0000-0000-0000CF0F0000}"/>
    <cellStyle name="40% - Accent3 23 5" xfId="9764" xr:uid="{00000000-0005-0000-0000-0000D00F0000}"/>
    <cellStyle name="40% - Accent3 23 6" xfId="9765" xr:uid="{00000000-0005-0000-0000-0000D10F0000}"/>
    <cellStyle name="40% - Accent3 23 7" xfId="9766" xr:uid="{00000000-0005-0000-0000-0000D20F0000}"/>
    <cellStyle name="40% - Accent3 23 8" xfId="9767" xr:uid="{00000000-0005-0000-0000-0000D30F0000}"/>
    <cellStyle name="40% - Accent3 23 9" xfId="9768" xr:uid="{00000000-0005-0000-0000-0000D40F0000}"/>
    <cellStyle name="40% - Accent3 24" xfId="9769" xr:uid="{00000000-0005-0000-0000-0000D50F0000}"/>
    <cellStyle name="40% - Accent3 24 10" xfId="9770" xr:uid="{00000000-0005-0000-0000-0000D60F0000}"/>
    <cellStyle name="40% - Accent3 24 11" xfId="9771" xr:uid="{00000000-0005-0000-0000-0000D70F0000}"/>
    <cellStyle name="40% - Accent3 24 2" xfId="9772" xr:uid="{00000000-0005-0000-0000-0000D80F0000}"/>
    <cellStyle name="40% - Accent3 24 3" xfId="9773" xr:uid="{00000000-0005-0000-0000-0000D90F0000}"/>
    <cellStyle name="40% - Accent3 24 4" xfId="9774" xr:uid="{00000000-0005-0000-0000-0000DA0F0000}"/>
    <cellStyle name="40% - Accent3 24 5" xfId="9775" xr:uid="{00000000-0005-0000-0000-0000DB0F0000}"/>
    <cellStyle name="40% - Accent3 24 6" xfId="9776" xr:uid="{00000000-0005-0000-0000-0000DC0F0000}"/>
    <cellStyle name="40% - Accent3 24 7" xfId="9777" xr:uid="{00000000-0005-0000-0000-0000DD0F0000}"/>
    <cellStyle name="40% - Accent3 24 8" xfId="9778" xr:uid="{00000000-0005-0000-0000-0000DE0F0000}"/>
    <cellStyle name="40% - Accent3 24 9" xfId="9779" xr:uid="{00000000-0005-0000-0000-0000DF0F0000}"/>
    <cellStyle name="40% - Accent3 25" xfId="9780" xr:uid="{00000000-0005-0000-0000-0000E00F0000}"/>
    <cellStyle name="40% - Accent3 25 10" xfId="9781" xr:uid="{00000000-0005-0000-0000-0000E10F0000}"/>
    <cellStyle name="40% - Accent3 25 11" xfId="9782" xr:uid="{00000000-0005-0000-0000-0000E20F0000}"/>
    <cellStyle name="40% - Accent3 25 2" xfId="9783" xr:uid="{00000000-0005-0000-0000-0000E30F0000}"/>
    <cellStyle name="40% - Accent3 25 3" xfId="9784" xr:uid="{00000000-0005-0000-0000-0000E40F0000}"/>
    <cellStyle name="40% - Accent3 25 4" xfId="9785" xr:uid="{00000000-0005-0000-0000-0000E50F0000}"/>
    <cellStyle name="40% - Accent3 25 5" xfId="9786" xr:uid="{00000000-0005-0000-0000-0000E60F0000}"/>
    <cellStyle name="40% - Accent3 25 6" xfId="9787" xr:uid="{00000000-0005-0000-0000-0000E70F0000}"/>
    <cellStyle name="40% - Accent3 25 7" xfId="9788" xr:uid="{00000000-0005-0000-0000-0000E80F0000}"/>
    <cellStyle name="40% - Accent3 25 8" xfId="9789" xr:uid="{00000000-0005-0000-0000-0000E90F0000}"/>
    <cellStyle name="40% - Accent3 25 9" xfId="9790" xr:uid="{00000000-0005-0000-0000-0000EA0F0000}"/>
    <cellStyle name="40% - Accent3 26" xfId="9791" xr:uid="{00000000-0005-0000-0000-0000EB0F0000}"/>
    <cellStyle name="40% - Accent3 26 10" xfId="9792" xr:uid="{00000000-0005-0000-0000-0000EC0F0000}"/>
    <cellStyle name="40% - Accent3 26 11" xfId="9793" xr:uid="{00000000-0005-0000-0000-0000ED0F0000}"/>
    <cellStyle name="40% - Accent3 26 2" xfId="9794" xr:uid="{00000000-0005-0000-0000-0000EE0F0000}"/>
    <cellStyle name="40% - Accent3 26 3" xfId="9795" xr:uid="{00000000-0005-0000-0000-0000EF0F0000}"/>
    <cellStyle name="40% - Accent3 26 4" xfId="9796" xr:uid="{00000000-0005-0000-0000-0000F00F0000}"/>
    <cellStyle name="40% - Accent3 26 5" xfId="9797" xr:uid="{00000000-0005-0000-0000-0000F10F0000}"/>
    <cellStyle name="40% - Accent3 26 6" xfId="9798" xr:uid="{00000000-0005-0000-0000-0000F20F0000}"/>
    <cellStyle name="40% - Accent3 26 7" xfId="9799" xr:uid="{00000000-0005-0000-0000-0000F30F0000}"/>
    <cellStyle name="40% - Accent3 26 8" xfId="9800" xr:uid="{00000000-0005-0000-0000-0000F40F0000}"/>
    <cellStyle name="40% - Accent3 26 9" xfId="9801" xr:uid="{00000000-0005-0000-0000-0000F50F0000}"/>
    <cellStyle name="40% - Accent3 27" xfId="9802" xr:uid="{00000000-0005-0000-0000-0000F60F0000}"/>
    <cellStyle name="40% - Accent3 27 10" xfId="9803" xr:uid="{00000000-0005-0000-0000-0000F70F0000}"/>
    <cellStyle name="40% - Accent3 27 11" xfId="9804" xr:uid="{00000000-0005-0000-0000-0000F80F0000}"/>
    <cellStyle name="40% - Accent3 27 2" xfId="9805" xr:uid="{00000000-0005-0000-0000-0000F90F0000}"/>
    <cellStyle name="40% - Accent3 27 3" xfId="9806" xr:uid="{00000000-0005-0000-0000-0000FA0F0000}"/>
    <cellStyle name="40% - Accent3 27 4" xfId="9807" xr:uid="{00000000-0005-0000-0000-0000FB0F0000}"/>
    <cellStyle name="40% - Accent3 27 5" xfId="9808" xr:uid="{00000000-0005-0000-0000-0000FC0F0000}"/>
    <cellStyle name="40% - Accent3 27 6" xfId="9809" xr:uid="{00000000-0005-0000-0000-0000FD0F0000}"/>
    <cellStyle name="40% - Accent3 27 7" xfId="9810" xr:uid="{00000000-0005-0000-0000-0000FE0F0000}"/>
    <cellStyle name="40% - Accent3 27 8" xfId="9811" xr:uid="{00000000-0005-0000-0000-0000FF0F0000}"/>
    <cellStyle name="40% - Accent3 27 9" xfId="9812" xr:uid="{00000000-0005-0000-0000-000000100000}"/>
    <cellStyle name="40% - Accent3 28" xfId="9813" xr:uid="{00000000-0005-0000-0000-000001100000}"/>
    <cellStyle name="40% - Accent3 28 10" xfId="9814" xr:uid="{00000000-0005-0000-0000-000002100000}"/>
    <cellStyle name="40% - Accent3 28 11" xfId="9815" xr:uid="{00000000-0005-0000-0000-000003100000}"/>
    <cellStyle name="40% - Accent3 28 2" xfId="9816" xr:uid="{00000000-0005-0000-0000-000004100000}"/>
    <cellStyle name="40% - Accent3 28 3" xfId="9817" xr:uid="{00000000-0005-0000-0000-000005100000}"/>
    <cellStyle name="40% - Accent3 28 4" xfId="9818" xr:uid="{00000000-0005-0000-0000-000006100000}"/>
    <cellStyle name="40% - Accent3 28 5" xfId="9819" xr:uid="{00000000-0005-0000-0000-000007100000}"/>
    <cellStyle name="40% - Accent3 28 6" xfId="9820" xr:uid="{00000000-0005-0000-0000-000008100000}"/>
    <cellStyle name="40% - Accent3 28 7" xfId="9821" xr:uid="{00000000-0005-0000-0000-000009100000}"/>
    <cellStyle name="40% - Accent3 28 8" xfId="9822" xr:uid="{00000000-0005-0000-0000-00000A100000}"/>
    <cellStyle name="40% - Accent3 28 9" xfId="9823" xr:uid="{00000000-0005-0000-0000-00000B100000}"/>
    <cellStyle name="40% - Accent3 29" xfId="9824" xr:uid="{00000000-0005-0000-0000-00000C100000}"/>
    <cellStyle name="40% - Accent3 29 10" xfId="9825" xr:uid="{00000000-0005-0000-0000-00000D100000}"/>
    <cellStyle name="40% - Accent3 29 11" xfId="9826" xr:uid="{00000000-0005-0000-0000-00000E100000}"/>
    <cellStyle name="40% - Accent3 29 2" xfId="9827" xr:uid="{00000000-0005-0000-0000-00000F100000}"/>
    <cellStyle name="40% - Accent3 29 3" xfId="9828" xr:uid="{00000000-0005-0000-0000-000010100000}"/>
    <cellStyle name="40% - Accent3 29 4" xfId="9829" xr:uid="{00000000-0005-0000-0000-000011100000}"/>
    <cellStyle name="40% - Accent3 29 5" xfId="9830" xr:uid="{00000000-0005-0000-0000-000012100000}"/>
    <cellStyle name="40% - Accent3 29 6" xfId="9831" xr:uid="{00000000-0005-0000-0000-000013100000}"/>
    <cellStyle name="40% - Accent3 29 7" xfId="9832" xr:uid="{00000000-0005-0000-0000-000014100000}"/>
    <cellStyle name="40% - Accent3 29 8" xfId="9833" xr:uid="{00000000-0005-0000-0000-000015100000}"/>
    <cellStyle name="40% - Accent3 29 9" xfId="9834" xr:uid="{00000000-0005-0000-0000-000016100000}"/>
    <cellStyle name="40% - Accent3 3" xfId="45" xr:uid="{00000000-0005-0000-0000-000017100000}"/>
    <cellStyle name="40% - Accent3 3 10" xfId="2484" xr:uid="{00000000-0005-0000-0000-000018100000}"/>
    <cellStyle name="40% - Accent3 3 10 2" xfId="4554" xr:uid="{00000000-0005-0000-0000-000019100000}"/>
    <cellStyle name="40% - Accent3 3 11" xfId="2483" xr:uid="{00000000-0005-0000-0000-00001A100000}"/>
    <cellStyle name="40% - Accent3 3 11 2" xfId="4555" xr:uid="{00000000-0005-0000-0000-00001B100000}"/>
    <cellStyle name="40% - Accent3 3 12" xfId="2485" xr:uid="{00000000-0005-0000-0000-00001C100000}"/>
    <cellStyle name="40% - Accent3 3 2" xfId="2482" xr:uid="{00000000-0005-0000-0000-00001D100000}"/>
    <cellStyle name="40% - Accent3 3 2 2" xfId="4556" xr:uid="{00000000-0005-0000-0000-00001E100000}"/>
    <cellStyle name="40% - Accent3 3 3" xfId="2481" xr:uid="{00000000-0005-0000-0000-00001F100000}"/>
    <cellStyle name="40% - Accent3 3 3 2" xfId="4557" xr:uid="{00000000-0005-0000-0000-000020100000}"/>
    <cellStyle name="40% - Accent3 3 4" xfId="2480" xr:uid="{00000000-0005-0000-0000-000021100000}"/>
    <cellStyle name="40% - Accent3 3 4 2" xfId="4558" xr:uid="{00000000-0005-0000-0000-000022100000}"/>
    <cellStyle name="40% - Accent3 3 5" xfId="2479" xr:uid="{00000000-0005-0000-0000-000023100000}"/>
    <cellStyle name="40% - Accent3 3 5 2" xfId="4559" xr:uid="{00000000-0005-0000-0000-000024100000}"/>
    <cellStyle name="40% - Accent3 3 6" xfId="2478" xr:uid="{00000000-0005-0000-0000-000025100000}"/>
    <cellStyle name="40% - Accent3 3 6 2" xfId="4560" xr:uid="{00000000-0005-0000-0000-000026100000}"/>
    <cellStyle name="40% - Accent3 3 7" xfId="2477" xr:uid="{00000000-0005-0000-0000-000027100000}"/>
    <cellStyle name="40% - Accent3 3 7 2" xfId="4561" xr:uid="{00000000-0005-0000-0000-000028100000}"/>
    <cellStyle name="40% - Accent3 3 8" xfId="2476" xr:uid="{00000000-0005-0000-0000-000029100000}"/>
    <cellStyle name="40% - Accent3 3 8 2" xfId="4562" xr:uid="{00000000-0005-0000-0000-00002A100000}"/>
    <cellStyle name="40% - Accent3 3 9" xfId="2475" xr:uid="{00000000-0005-0000-0000-00002B100000}"/>
    <cellStyle name="40% - Accent3 3 9 2" xfId="4563" xr:uid="{00000000-0005-0000-0000-00002C100000}"/>
    <cellStyle name="40% - Accent3 30" xfId="9835" xr:uid="{00000000-0005-0000-0000-00002D100000}"/>
    <cellStyle name="40% - Accent3 30 10" xfId="9836" xr:uid="{00000000-0005-0000-0000-00002E100000}"/>
    <cellStyle name="40% - Accent3 30 11" xfId="9837" xr:uid="{00000000-0005-0000-0000-00002F100000}"/>
    <cellStyle name="40% - Accent3 30 2" xfId="9838" xr:uid="{00000000-0005-0000-0000-000030100000}"/>
    <cellStyle name="40% - Accent3 30 3" xfId="9839" xr:uid="{00000000-0005-0000-0000-000031100000}"/>
    <cellStyle name="40% - Accent3 30 4" xfId="9840" xr:uid="{00000000-0005-0000-0000-000032100000}"/>
    <cellStyle name="40% - Accent3 30 5" xfId="9841" xr:uid="{00000000-0005-0000-0000-000033100000}"/>
    <cellStyle name="40% - Accent3 30 6" xfId="9842" xr:uid="{00000000-0005-0000-0000-000034100000}"/>
    <cellStyle name="40% - Accent3 30 7" xfId="9843" xr:uid="{00000000-0005-0000-0000-000035100000}"/>
    <cellStyle name="40% - Accent3 30 8" xfId="9844" xr:uid="{00000000-0005-0000-0000-000036100000}"/>
    <cellStyle name="40% - Accent3 30 9" xfId="9845" xr:uid="{00000000-0005-0000-0000-000037100000}"/>
    <cellStyle name="40% - Accent3 31" xfId="9846" xr:uid="{00000000-0005-0000-0000-000038100000}"/>
    <cellStyle name="40% - Accent3 31 10" xfId="9847" xr:uid="{00000000-0005-0000-0000-000039100000}"/>
    <cellStyle name="40% - Accent3 31 11" xfId="9848" xr:uid="{00000000-0005-0000-0000-00003A100000}"/>
    <cellStyle name="40% - Accent3 31 2" xfId="9849" xr:uid="{00000000-0005-0000-0000-00003B100000}"/>
    <cellStyle name="40% - Accent3 31 3" xfId="9850" xr:uid="{00000000-0005-0000-0000-00003C100000}"/>
    <cellStyle name="40% - Accent3 31 4" xfId="9851" xr:uid="{00000000-0005-0000-0000-00003D100000}"/>
    <cellStyle name="40% - Accent3 31 5" xfId="9852" xr:uid="{00000000-0005-0000-0000-00003E100000}"/>
    <cellStyle name="40% - Accent3 31 6" xfId="9853" xr:uid="{00000000-0005-0000-0000-00003F100000}"/>
    <cellStyle name="40% - Accent3 31 7" xfId="9854" xr:uid="{00000000-0005-0000-0000-000040100000}"/>
    <cellStyle name="40% - Accent3 31 8" xfId="9855" xr:uid="{00000000-0005-0000-0000-000041100000}"/>
    <cellStyle name="40% - Accent3 31 9" xfId="9856" xr:uid="{00000000-0005-0000-0000-000042100000}"/>
    <cellStyle name="40% - Accent3 32" xfId="9857" xr:uid="{00000000-0005-0000-0000-000043100000}"/>
    <cellStyle name="40% - Accent3 32 10" xfId="9858" xr:uid="{00000000-0005-0000-0000-000044100000}"/>
    <cellStyle name="40% - Accent3 32 11" xfId="9859" xr:uid="{00000000-0005-0000-0000-000045100000}"/>
    <cellStyle name="40% - Accent3 32 2" xfId="9860" xr:uid="{00000000-0005-0000-0000-000046100000}"/>
    <cellStyle name="40% - Accent3 32 3" xfId="9861" xr:uid="{00000000-0005-0000-0000-000047100000}"/>
    <cellStyle name="40% - Accent3 32 4" xfId="9862" xr:uid="{00000000-0005-0000-0000-000048100000}"/>
    <cellStyle name="40% - Accent3 32 5" xfId="9863" xr:uid="{00000000-0005-0000-0000-000049100000}"/>
    <cellStyle name="40% - Accent3 32 6" xfId="9864" xr:uid="{00000000-0005-0000-0000-00004A100000}"/>
    <cellStyle name="40% - Accent3 32 7" xfId="9865" xr:uid="{00000000-0005-0000-0000-00004B100000}"/>
    <cellStyle name="40% - Accent3 32 8" xfId="9866" xr:uid="{00000000-0005-0000-0000-00004C100000}"/>
    <cellStyle name="40% - Accent3 32 9" xfId="9867" xr:uid="{00000000-0005-0000-0000-00004D100000}"/>
    <cellStyle name="40% - Accent3 33" xfId="9868" xr:uid="{00000000-0005-0000-0000-00004E100000}"/>
    <cellStyle name="40% - Accent3 33 10" xfId="9869" xr:uid="{00000000-0005-0000-0000-00004F100000}"/>
    <cellStyle name="40% - Accent3 33 11" xfId="9870" xr:uid="{00000000-0005-0000-0000-000050100000}"/>
    <cellStyle name="40% - Accent3 33 2" xfId="9871" xr:uid="{00000000-0005-0000-0000-000051100000}"/>
    <cellStyle name="40% - Accent3 33 3" xfId="9872" xr:uid="{00000000-0005-0000-0000-000052100000}"/>
    <cellStyle name="40% - Accent3 33 4" xfId="9873" xr:uid="{00000000-0005-0000-0000-000053100000}"/>
    <cellStyle name="40% - Accent3 33 5" xfId="9874" xr:uid="{00000000-0005-0000-0000-000054100000}"/>
    <cellStyle name="40% - Accent3 33 6" xfId="9875" xr:uid="{00000000-0005-0000-0000-000055100000}"/>
    <cellStyle name="40% - Accent3 33 7" xfId="9876" xr:uid="{00000000-0005-0000-0000-000056100000}"/>
    <cellStyle name="40% - Accent3 33 8" xfId="9877" xr:uid="{00000000-0005-0000-0000-000057100000}"/>
    <cellStyle name="40% - Accent3 33 9" xfId="9878" xr:uid="{00000000-0005-0000-0000-000058100000}"/>
    <cellStyle name="40% - Accent3 34" xfId="9879" xr:uid="{00000000-0005-0000-0000-000059100000}"/>
    <cellStyle name="40% - Accent3 34 10" xfId="9880" xr:uid="{00000000-0005-0000-0000-00005A100000}"/>
    <cellStyle name="40% - Accent3 34 11" xfId="9881" xr:uid="{00000000-0005-0000-0000-00005B100000}"/>
    <cellStyle name="40% - Accent3 34 2" xfId="9882" xr:uid="{00000000-0005-0000-0000-00005C100000}"/>
    <cellStyle name="40% - Accent3 34 3" xfId="9883" xr:uid="{00000000-0005-0000-0000-00005D100000}"/>
    <cellStyle name="40% - Accent3 34 4" xfId="9884" xr:uid="{00000000-0005-0000-0000-00005E100000}"/>
    <cellStyle name="40% - Accent3 34 5" xfId="9885" xr:uid="{00000000-0005-0000-0000-00005F100000}"/>
    <cellStyle name="40% - Accent3 34 6" xfId="9886" xr:uid="{00000000-0005-0000-0000-000060100000}"/>
    <cellStyle name="40% - Accent3 34 7" xfId="9887" xr:uid="{00000000-0005-0000-0000-000061100000}"/>
    <cellStyle name="40% - Accent3 34 8" xfId="9888" xr:uid="{00000000-0005-0000-0000-000062100000}"/>
    <cellStyle name="40% - Accent3 34 9" xfId="9889" xr:uid="{00000000-0005-0000-0000-000063100000}"/>
    <cellStyle name="40% - Accent3 35" xfId="9890" xr:uid="{00000000-0005-0000-0000-000064100000}"/>
    <cellStyle name="40% - Accent3 35 10" xfId="9891" xr:uid="{00000000-0005-0000-0000-000065100000}"/>
    <cellStyle name="40% - Accent3 35 11" xfId="9892" xr:uid="{00000000-0005-0000-0000-000066100000}"/>
    <cellStyle name="40% - Accent3 35 2" xfId="9893" xr:uid="{00000000-0005-0000-0000-000067100000}"/>
    <cellStyle name="40% - Accent3 35 3" xfId="9894" xr:uid="{00000000-0005-0000-0000-000068100000}"/>
    <cellStyle name="40% - Accent3 35 4" xfId="9895" xr:uid="{00000000-0005-0000-0000-000069100000}"/>
    <cellStyle name="40% - Accent3 35 5" xfId="9896" xr:uid="{00000000-0005-0000-0000-00006A100000}"/>
    <cellStyle name="40% - Accent3 35 6" xfId="9897" xr:uid="{00000000-0005-0000-0000-00006B100000}"/>
    <cellStyle name="40% - Accent3 35 7" xfId="9898" xr:uid="{00000000-0005-0000-0000-00006C100000}"/>
    <cellStyle name="40% - Accent3 35 8" xfId="9899" xr:uid="{00000000-0005-0000-0000-00006D100000}"/>
    <cellStyle name="40% - Accent3 35 9" xfId="9900" xr:uid="{00000000-0005-0000-0000-00006E100000}"/>
    <cellStyle name="40% - Accent3 36" xfId="9901" xr:uid="{00000000-0005-0000-0000-00006F100000}"/>
    <cellStyle name="40% - Accent3 36 10" xfId="9902" xr:uid="{00000000-0005-0000-0000-000070100000}"/>
    <cellStyle name="40% - Accent3 36 11" xfId="9903" xr:uid="{00000000-0005-0000-0000-000071100000}"/>
    <cellStyle name="40% - Accent3 36 2" xfId="9904" xr:uid="{00000000-0005-0000-0000-000072100000}"/>
    <cellStyle name="40% - Accent3 36 3" xfId="9905" xr:uid="{00000000-0005-0000-0000-000073100000}"/>
    <cellStyle name="40% - Accent3 36 4" xfId="9906" xr:uid="{00000000-0005-0000-0000-000074100000}"/>
    <cellStyle name="40% - Accent3 36 5" xfId="9907" xr:uid="{00000000-0005-0000-0000-000075100000}"/>
    <cellStyle name="40% - Accent3 36 6" xfId="9908" xr:uid="{00000000-0005-0000-0000-000076100000}"/>
    <cellStyle name="40% - Accent3 36 7" xfId="9909" xr:uid="{00000000-0005-0000-0000-000077100000}"/>
    <cellStyle name="40% - Accent3 36 8" xfId="9910" xr:uid="{00000000-0005-0000-0000-000078100000}"/>
    <cellStyle name="40% - Accent3 36 9" xfId="9911" xr:uid="{00000000-0005-0000-0000-000079100000}"/>
    <cellStyle name="40% - Accent3 37" xfId="9912" xr:uid="{00000000-0005-0000-0000-00007A100000}"/>
    <cellStyle name="40% - Accent3 37 10" xfId="9913" xr:uid="{00000000-0005-0000-0000-00007B100000}"/>
    <cellStyle name="40% - Accent3 37 11" xfId="9914" xr:uid="{00000000-0005-0000-0000-00007C100000}"/>
    <cellStyle name="40% - Accent3 37 2" xfId="9915" xr:uid="{00000000-0005-0000-0000-00007D100000}"/>
    <cellStyle name="40% - Accent3 37 3" xfId="9916" xr:uid="{00000000-0005-0000-0000-00007E100000}"/>
    <cellStyle name="40% - Accent3 37 4" xfId="9917" xr:uid="{00000000-0005-0000-0000-00007F100000}"/>
    <cellStyle name="40% - Accent3 37 5" xfId="9918" xr:uid="{00000000-0005-0000-0000-000080100000}"/>
    <cellStyle name="40% - Accent3 37 6" xfId="9919" xr:uid="{00000000-0005-0000-0000-000081100000}"/>
    <cellStyle name="40% - Accent3 37 7" xfId="9920" xr:uid="{00000000-0005-0000-0000-000082100000}"/>
    <cellStyle name="40% - Accent3 37 8" xfId="9921" xr:uid="{00000000-0005-0000-0000-000083100000}"/>
    <cellStyle name="40% - Accent3 37 9" xfId="9922" xr:uid="{00000000-0005-0000-0000-000084100000}"/>
    <cellStyle name="40% - Accent3 38" xfId="9923" xr:uid="{00000000-0005-0000-0000-000085100000}"/>
    <cellStyle name="40% - Accent3 38 10" xfId="9924" xr:uid="{00000000-0005-0000-0000-000086100000}"/>
    <cellStyle name="40% - Accent3 38 11" xfId="9925" xr:uid="{00000000-0005-0000-0000-000087100000}"/>
    <cellStyle name="40% - Accent3 38 2" xfId="9926" xr:uid="{00000000-0005-0000-0000-000088100000}"/>
    <cellStyle name="40% - Accent3 38 3" xfId="9927" xr:uid="{00000000-0005-0000-0000-000089100000}"/>
    <cellStyle name="40% - Accent3 38 4" xfId="9928" xr:uid="{00000000-0005-0000-0000-00008A100000}"/>
    <cellStyle name="40% - Accent3 38 5" xfId="9929" xr:uid="{00000000-0005-0000-0000-00008B100000}"/>
    <cellStyle name="40% - Accent3 38 6" xfId="9930" xr:uid="{00000000-0005-0000-0000-00008C100000}"/>
    <cellStyle name="40% - Accent3 38 7" xfId="9931" xr:uid="{00000000-0005-0000-0000-00008D100000}"/>
    <cellStyle name="40% - Accent3 38 8" xfId="9932" xr:uid="{00000000-0005-0000-0000-00008E100000}"/>
    <cellStyle name="40% - Accent3 38 9" xfId="9933" xr:uid="{00000000-0005-0000-0000-00008F100000}"/>
    <cellStyle name="40% - Accent3 39" xfId="9934" xr:uid="{00000000-0005-0000-0000-000090100000}"/>
    <cellStyle name="40% - Accent3 39 10" xfId="9935" xr:uid="{00000000-0005-0000-0000-000091100000}"/>
    <cellStyle name="40% - Accent3 39 11" xfId="9936" xr:uid="{00000000-0005-0000-0000-000092100000}"/>
    <cellStyle name="40% - Accent3 39 2" xfId="9937" xr:uid="{00000000-0005-0000-0000-000093100000}"/>
    <cellStyle name="40% - Accent3 39 3" xfId="9938" xr:uid="{00000000-0005-0000-0000-000094100000}"/>
    <cellStyle name="40% - Accent3 39 4" xfId="9939" xr:uid="{00000000-0005-0000-0000-000095100000}"/>
    <cellStyle name="40% - Accent3 39 5" xfId="9940" xr:uid="{00000000-0005-0000-0000-000096100000}"/>
    <cellStyle name="40% - Accent3 39 6" xfId="9941" xr:uid="{00000000-0005-0000-0000-000097100000}"/>
    <cellStyle name="40% - Accent3 39 7" xfId="9942" xr:uid="{00000000-0005-0000-0000-000098100000}"/>
    <cellStyle name="40% - Accent3 39 8" xfId="9943" xr:uid="{00000000-0005-0000-0000-000099100000}"/>
    <cellStyle name="40% - Accent3 39 9" xfId="9944" xr:uid="{00000000-0005-0000-0000-00009A100000}"/>
    <cellStyle name="40% - Accent3 4" xfId="2474" xr:uid="{00000000-0005-0000-0000-00009B100000}"/>
    <cellStyle name="40% - Accent3 4 10" xfId="2473" xr:uid="{00000000-0005-0000-0000-00009C100000}"/>
    <cellStyle name="40% - Accent3 4 10 2" xfId="4564" xr:uid="{00000000-0005-0000-0000-00009D100000}"/>
    <cellStyle name="40% - Accent3 4 11" xfId="2472" xr:uid="{00000000-0005-0000-0000-00009E100000}"/>
    <cellStyle name="40% - Accent3 4 11 2" xfId="4565" xr:uid="{00000000-0005-0000-0000-00009F100000}"/>
    <cellStyle name="40% - Accent3 4 12" xfId="4566" xr:uid="{00000000-0005-0000-0000-0000A0100000}"/>
    <cellStyle name="40% - Accent3 4 2" xfId="2471" xr:uid="{00000000-0005-0000-0000-0000A1100000}"/>
    <cellStyle name="40% - Accent3 4 2 2" xfId="4567" xr:uid="{00000000-0005-0000-0000-0000A2100000}"/>
    <cellStyle name="40% - Accent3 4 3" xfId="2470" xr:uid="{00000000-0005-0000-0000-0000A3100000}"/>
    <cellStyle name="40% - Accent3 4 3 2" xfId="4568" xr:uid="{00000000-0005-0000-0000-0000A4100000}"/>
    <cellStyle name="40% - Accent3 4 4" xfId="2469" xr:uid="{00000000-0005-0000-0000-0000A5100000}"/>
    <cellStyle name="40% - Accent3 4 4 2" xfId="4569" xr:uid="{00000000-0005-0000-0000-0000A6100000}"/>
    <cellStyle name="40% - Accent3 4 5" xfId="2468" xr:uid="{00000000-0005-0000-0000-0000A7100000}"/>
    <cellStyle name="40% - Accent3 4 5 2" xfId="4570" xr:uid="{00000000-0005-0000-0000-0000A8100000}"/>
    <cellStyle name="40% - Accent3 4 6" xfId="2467" xr:uid="{00000000-0005-0000-0000-0000A9100000}"/>
    <cellStyle name="40% - Accent3 4 6 2" xfId="4571" xr:uid="{00000000-0005-0000-0000-0000AA100000}"/>
    <cellStyle name="40% - Accent3 4 7" xfId="2466" xr:uid="{00000000-0005-0000-0000-0000AB100000}"/>
    <cellStyle name="40% - Accent3 4 7 2" xfId="4572" xr:uid="{00000000-0005-0000-0000-0000AC100000}"/>
    <cellStyle name="40% - Accent3 4 8" xfId="2465" xr:uid="{00000000-0005-0000-0000-0000AD100000}"/>
    <cellStyle name="40% - Accent3 4 8 2" xfId="4573" xr:uid="{00000000-0005-0000-0000-0000AE100000}"/>
    <cellStyle name="40% - Accent3 4 9" xfId="2464" xr:uid="{00000000-0005-0000-0000-0000AF100000}"/>
    <cellStyle name="40% - Accent3 4 9 2" xfId="4574" xr:uid="{00000000-0005-0000-0000-0000B0100000}"/>
    <cellStyle name="40% - Accent3 40" xfId="9945" xr:uid="{00000000-0005-0000-0000-0000B1100000}"/>
    <cellStyle name="40% - Accent3 40 10" xfId="9946" xr:uid="{00000000-0005-0000-0000-0000B2100000}"/>
    <cellStyle name="40% - Accent3 40 2" xfId="9947" xr:uid="{00000000-0005-0000-0000-0000B3100000}"/>
    <cellStyle name="40% - Accent3 40 3" xfId="9948" xr:uid="{00000000-0005-0000-0000-0000B4100000}"/>
    <cellStyle name="40% - Accent3 40 4" xfId="9949" xr:uid="{00000000-0005-0000-0000-0000B5100000}"/>
    <cellStyle name="40% - Accent3 40 5" xfId="9950" xr:uid="{00000000-0005-0000-0000-0000B6100000}"/>
    <cellStyle name="40% - Accent3 40 6" xfId="9951" xr:uid="{00000000-0005-0000-0000-0000B7100000}"/>
    <cellStyle name="40% - Accent3 40 7" xfId="9952" xr:uid="{00000000-0005-0000-0000-0000B8100000}"/>
    <cellStyle name="40% - Accent3 40 8" xfId="9953" xr:uid="{00000000-0005-0000-0000-0000B9100000}"/>
    <cellStyle name="40% - Accent3 40 9" xfId="9954" xr:uid="{00000000-0005-0000-0000-0000BA100000}"/>
    <cellStyle name="40% - Accent3 41" xfId="9955" xr:uid="{00000000-0005-0000-0000-0000BB100000}"/>
    <cellStyle name="40% - Accent3 42" xfId="9956" xr:uid="{00000000-0005-0000-0000-0000BC100000}"/>
    <cellStyle name="40% - Accent3 43" xfId="9957" xr:uid="{00000000-0005-0000-0000-0000BD100000}"/>
    <cellStyle name="40% - Accent3 44" xfId="9958" xr:uid="{00000000-0005-0000-0000-0000BE100000}"/>
    <cellStyle name="40% - Accent3 45" xfId="9959" xr:uid="{00000000-0005-0000-0000-0000BF100000}"/>
    <cellStyle name="40% - Accent3 46" xfId="9960" xr:uid="{00000000-0005-0000-0000-0000C0100000}"/>
    <cellStyle name="40% - Accent3 47" xfId="9961" xr:uid="{00000000-0005-0000-0000-0000C1100000}"/>
    <cellStyle name="40% - Accent3 48" xfId="9962" xr:uid="{00000000-0005-0000-0000-0000C2100000}"/>
    <cellStyle name="40% - Accent3 49" xfId="9963" xr:uid="{00000000-0005-0000-0000-0000C3100000}"/>
    <cellStyle name="40% - Accent3 5" xfId="2463" xr:uid="{00000000-0005-0000-0000-0000C4100000}"/>
    <cellStyle name="40% - Accent3 5 10" xfId="2462" xr:uid="{00000000-0005-0000-0000-0000C5100000}"/>
    <cellStyle name="40% - Accent3 5 10 2" xfId="4575" xr:uid="{00000000-0005-0000-0000-0000C6100000}"/>
    <cellStyle name="40% - Accent3 5 11" xfId="2461" xr:uid="{00000000-0005-0000-0000-0000C7100000}"/>
    <cellStyle name="40% - Accent3 5 11 2" xfId="4576" xr:uid="{00000000-0005-0000-0000-0000C8100000}"/>
    <cellStyle name="40% - Accent3 5 12" xfId="4577" xr:uid="{00000000-0005-0000-0000-0000C9100000}"/>
    <cellStyle name="40% - Accent3 5 2" xfId="2460" xr:uid="{00000000-0005-0000-0000-0000CA100000}"/>
    <cellStyle name="40% - Accent3 5 2 2" xfId="4578" xr:uid="{00000000-0005-0000-0000-0000CB100000}"/>
    <cellStyle name="40% - Accent3 5 3" xfId="2459" xr:uid="{00000000-0005-0000-0000-0000CC100000}"/>
    <cellStyle name="40% - Accent3 5 3 2" xfId="4579" xr:uid="{00000000-0005-0000-0000-0000CD100000}"/>
    <cellStyle name="40% - Accent3 5 4" xfId="2458" xr:uid="{00000000-0005-0000-0000-0000CE100000}"/>
    <cellStyle name="40% - Accent3 5 4 2" xfId="4580" xr:uid="{00000000-0005-0000-0000-0000CF100000}"/>
    <cellStyle name="40% - Accent3 5 5" xfId="2457" xr:uid="{00000000-0005-0000-0000-0000D0100000}"/>
    <cellStyle name="40% - Accent3 5 5 2" xfId="4581" xr:uid="{00000000-0005-0000-0000-0000D1100000}"/>
    <cellStyle name="40% - Accent3 5 6" xfId="2456" xr:uid="{00000000-0005-0000-0000-0000D2100000}"/>
    <cellStyle name="40% - Accent3 5 6 2" xfId="4582" xr:uid="{00000000-0005-0000-0000-0000D3100000}"/>
    <cellStyle name="40% - Accent3 5 7" xfId="2455" xr:uid="{00000000-0005-0000-0000-0000D4100000}"/>
    <cellStyle name="40% - Accent3 5 7 2" xfId="4583" xr:uid="{00000000-0005-0000-0000-0000D5100000}"/>
    <cellStyle name="40% - Accent3 5 8" xfId="2454" xr:uid="{00000000-0005-0000-0000-0000D6100000}"/>
    <cellStyle name="40% - Accent3 5 8 2" xfId="4584" xr:uid="{00000000-0005-0000-0000-0000D7100000}"/>
    <cellStyle name="40% - Accent3 5 9" xfId="2453" xr:uid="{00000000-0005-0000-0000-0000D8100000}"/>
    <cellStyle name="40% - Accent3 5 9 2" xfId="4585" xr:uid="{00000000-0005-0000-0000-0000D9100000}"/>
    <cellStyle name="40% - Accent3 50" xfId="43" xr:uid="{00000000-0005-0000-0000-0000DA100000}"/>
    <cellStyle name="40% - Accent3 6" xfId="2452" xr:uid="{00000000-0005-0000-0000-0000DB100000}"/>
    <cellStyle name="40% - Accent3 6 10" xfId="9964" xr:uid="{00000000-0005-0000-0000-0000DC100000}"/>
    <cellStyle name="40% - Accent3 6 11" xfId="9965" xr:uid="{00000000-0005-0000-0000-0000DD100000}"/>
    <cellStyle name="40% - Accent3 6 2" xfId="4586" xr:uid="{00000000-0005-0000-0000-0000DE100000}"/>
    <cellStyle name="40% - Accent3 6 3" xfId="9966" xr:uid="{00000000-0005-0000-0000-0000DF100000}"/>
    <cellStyle name="40% - Accent3 6 4" xfId="9967" xr:uid="{00000000-0005-0000-0000-0000E0100000}"/>
    <cellStyle name="40% - Accent3 6 5" xfId="9968" xr:uid="{00000000-0005-0000-0000-0000E1100000}"/>
    <cellStyle name="40% - Accent3 6 6" xfId="9969" xr:uid="{00000000-0005-0000-0000-0000E2100000}"/>
    <cellStyle name="40% - Accent3 6 7" xfId="9970" xr:uid="{00000000-0005-0000-0000-0000E3100000}"/>
    <cellStyle name="40% - Accent3 6 8" xfId="9971" xr:uid="{00000000-0005-0000-0000-0000E4100000}"/>
    <cellStyle name="40% - Accent3 6 9" xfId="9972" xr:uid="{00000000-0005-0000-0000-0000E5100000}"/>
    <cellStyle name="40% - Accent3 7" xfId="2451" xr:uid="{00000000-0005-0000-0000-0000E6100000}"/>
    <cellStyle name="40% - Accent3 7 10" xfId="9973" xr:uid="{00000000-0005-0000-0000-0000E7100000}"/>
    <cellStyle name="40% - Accent3 7 11" xfId="9974" xr:uid="{00000000-0005-0000-0000-0000E8100000}"/>
    <cellStyle name="40% - Accent3 7 2" xfId="4587" xr:uid="{00000000-0005-0000-0000-0000E9100000}"/>
    <cellStyle name="40% - Accent3 7 3" xfId="9975" xr:uid="{00000000-0005-0000-0000-0000EA100000}"/>
    <cellStyle name="40% - Accent3 7 4" xfId="9976" xr:uid="{00000000-0005-0000-0000-0000EB100000}"/>
    <cellStyle name="40% - Accent3 7 5" xfId="9977" xr:uid="{00000000-0005-0000-0000-0000EC100000}"/>
    <cellStyle name="40% - Accent3 7 6" xfId="9978" xr:uid="{00000000-0005-0000-0000-0000ED100000}"/>
    <cellStyle name="40% - Accent3 7 7" xfId="9979" xr:uid="{00000000-0005-0000-0000-0000EE100000}"/>
    <cellStyle name="40% - Accent3 7 8" xfId="9980" xr:uid="{00000000-0005-0000-0000-0000EF100000}"/>
    <cellStyle name="40% - Accent3 7 9" xfId="9981" xr:uid="{00000000-0005-0000-0000-0000F0100000}"/>
    <cellStyle name="40% - Accent3 8" xfId="2450" xr:uid="{00000000-0005-0000-0000-0000F1100000}"/>
    <cellStyle name="40% - Accent3 8 10" xfId="9982" xr:uid="{00000000-0005-0000-0000-0000F2100000}"/>
    <cellStyle name="40% - Accent3 8 11" xfId="9983" xr:uid="{00000000-0005-0000-0000-0000F3100000}"/>
    <cellStyle name="40% - Accent3 8 2" xfId="4588" xr:uid="{00000000-0005-0000-0000-0000F4100000}"/>
    <cellStyle name="40% - Accent3 8 3" xfId="9984" xr:uid="{00000000-0005-0000-0000-0000F5100000}"/>
    <cellStyle name="40% - Accent3 8 4" xfId="9985" xr:uid="{00000000-0005-0000-0000-0000F6100000}"/>
    <cellStyle name="40% - Accent3 8 5" xfId="9986" xr:uid="{00000000-0005-0000-0000-0000F7100000}"/>
    <cellStyle name="40% - Accent3 8 6" xfId="9987" xr:uid="{00000000-0005-0000-0000-0000F8100000}"/>
    <cellStyle name="40% - Accent3 8 7" xfId="9988" xr:uid="{00000000-0005-0000-0000-0000F9100000}"/>
    <cellStyle name="40% - Accent3 8 8" xfId="9989" xr:uid="{00000000-0005-0000-0000-0000FA100000}"/>
    <cellStyle name="40% - Accent3 8 9" xfId="9990" xr:uid="{00000000-0005-0000-0000-0000FB100000}"/>
    <cellStyle name="40% - Accent3 9" xfId="2449" xr:uid="{00000000-0005-0000-0000-0000FC100000}"/>
    <cellStyle name="40% - Accent3 9 10" xfId="9991" xr:uid="{00000000-0005-0000-0000-0000FD100000}"/>
    <cellStyle name="40% - Accent3 9 11" xfId="9992" xr:uid="{00000000-0005-0000-0000-0000FE100000}"/>
    <cellStyle name="40% - Accent3 9 2" xfId="4589" xr:uid="{00000000-0005-0000-0000-0000FF100000}"/>
    <cellStyle name="40% - Accent3 9 3" xfId="9993" xr:uid="{00000000-0005-0000-0000-000000110000}"/>
    <cellStyle name="40% - Accent3 9 4" xfId="9994" xr:uid="{00000000-0005-0000-0000-000001110000}"/>
    <cellStyle name="40% - Accent3 9 5" xfId="9995" xr:uid="{00000000-0005-0000-0000-000002110000}"/>
    <cellStyle name="40% - Accent3 9 6" xfId="9996" xr:uid="{00000000-0005-0000-0000-000003110000}"/>
    <cellStyle name="40% - Accent3 9 7" xfId="9997" xr:uid="{00000000-0005-0000-0000-000004110000}"/>
    <cellStyle name="40% - Accent3 9 8" xfId="9998" xr:uid="{00000000-0005-0000-0000-000005110000}"/>
    <cellStyle name="40% - Accent3 9 9" xfId="9999" xr:uid="{00000000-0005-0000-0000-000006110000}"/>
    <cellStyle name="40% - Accent4 10" xfId="2448" xr:uid="{00000000-0005-0000-0000-000007110000}"/>
    <cellStyle name="40% - Accent4 10 10" xfId="10000" xr:uid="{00000000-0005-0000-0000-000008110000}"/>
    <cellStyle name="40% - Accent4 10 11" xfId="10001" xr:uid="{00000000-0005-0000-0000-000009110000}"/>
    <cellStyle name="40% - Accent4 10 2" xfId="4590" xr:uid="{00000000-0005-0000-0000-00000A110000}"/>
    <cellStyle name="40% - Accent4 10 3" xfId="10002" xr:uid="{00000000-0005-0000-0000-00000B110000}"/>
    <cellStyle name="40% - Accent4 10 4" xfId="10003" xr:uid="{00000000-0005-0000-0000-00000C110000}"/>
    <cellStyle name="40% - Accent4 10 5" xfId="10004" xr:uid="{00000000-0005-0000-0000-00000D110000}"/>
    <cellStyle name="40% - Accent4 10 6" xfId="10005" xr:uid="{00000000-0005-0000-0000-00000E110000}"/>
    <cellStyle name="40% - Accent4 10 7" xfId="10006" xr:uid="{00000000-0005-0000-0000-00000F110000}"/>
    <cellStyle name="40% - Accent4 10 8" xfId="10007" xr:uid="{00000000-0005-0000-0000-000010110000}"/>
    <cellStyle name="40% - Accent4 10 9" xfId="10008" xr:uid="{00000000-0005-0000-0000-000011110000}"/>
    <cellStyle name="40% - Accent4 11" xfId="2447" xr:uid="{00000000-0005-0000-0000-000012110000}"/>
    <cellStyle name="40% - Accent4 11 10" xfId="10009" xr:uid="{00000000-0005-0000-0000-000013110000}"/>
    <cellStyle name="40% - Accent4 11 11" xfId="10010" xr:uid="{00000000-0005-0000-0000-000014110000}"/>
    <cellStyle name="40% - Accent4 11 2" xfId="4591" xr:uid="{00000000-0005-0000-0000-000015110000}"/>
    <cellStyle name="40% - Accent4 11 3" xfId="10011" xr:uid="{00000000-0005-0000-0000-000016110000}"/>
    <cellStyle name="40% - Accent4 11 4" xfId="10012" xr:uid="{00000000-0005-0000-0000-000017110000}"/>
    <cellStyle name="40% - Accent4 11 5" xfId="10013" xr:uid="{00000000-0005-0000-0000-000018110000}"/>
    <cellStyle name="40% - Accent4 11 6" xfId="10014" xr:uid="{00000000-0005-0000-0000-000019110000}"/>
    <cellStyle name="40% - Accent4 11 7" xfId="10015" xr:uid="{00000000-0005-0000-0000-00001A110000}"/>
    <cellStyle name="40% - Accent4 11 8" xfId="10016" xr:uid="{00000000-0005-0000-0000-00001B110000}"/>
    <cellStyle name="40% - Accent4 11 9" xfId="10017" xr:uid="{00000000-0005-0000-0000-00001C110000}"/>
    <cellStyle name="40% - Accent4 12" xfId="2446" xr:uid="{00000000-0005-0000-0000-00001D110000}"/>
    <cellStyle name="40% - Accent4 12 10" xfId="10018" xr:uid="{00000000-0005-0000-0000-00001E110000}"/>
    <cellStyle name="40% - Accent4 12 11" xfId="10019" xr:uid="{00000000-0005-0000-0000-00001F110000}"/>
    <cellStyle name="40% - Accent4 12 2" xfId="4592" xr:uid="{00000000-0005-0000-0000-000020110000}"/>
    <cellStyle name="40% - Accent4 12 3" xfId="10020" xr:uid="{00000000-0005-0000-0000-000021110000}"/>
    <cellStyle name="40% - Accent4 12 4" xfId="10021" xr:uid="{00000000-0005-0000-0000-000022110000}"/>
    <cellStyle name="40% - Accent4 12 5" xfId="10022" xr:uid="{00000000-0005-0000-0000-000023110000}"/>
    <cellStyle name="40% - Accent4 12 6" xfId="10023" xr:uid="{00000000-0005-0000-0000-000024110000}"/>
    <cellStyle name="40% - Accent4 12 7" xfId="10024" xr:uid="{00000000-0005-0000-0000-000025110000}"/>
    <cellStyle name="40% - Accent4 12 8" xfId="10025" xr:uid="{00000000-0005-0000-0000-000026110000}"/>
    <cellStyle name="40% - Accent4 12 9" xfId="10026" xr:uid="{00000000-0005-0000-0000-000027110000}"/>
    <cellStyle name="40% - Accent4 13" xfId="2445" xr:uid="{00000000-0005-0000-0000-000028110000}"/>
    <cellStyle name="40% - Accent4 13 10" xfId="10027" xr:uid="{00000000-0005-0000-0000-000029110000}"/>
    <cellStyle name="40% - Accent4 13 11" xfId="10028" xr:uid="{00000000-0005-0000-0000-00002A110000}"/>
    <cellStyle name="40% - Accent4 13 2" xfId="4593" xr:uid="{00000000-0005-0000-0000-00002B110000}"/>
    <cellStyle name="40% - Accent4 13 3" xfId="10029" xr:uid="{00000000-0005-0000-0000-00002C110000}"/>
    <cellStyle name="40% - Accent4 13 4" xfId="10030" xr:uid="{00000000-0005-0000-0000-00002D110000}"/>
    <cellStyle name="40% - Accent4 13 5" xfId="10031" xr:uid="{00000000-0005-0000-0000-00002E110000}"/>
    <cellStyle name="40% - Accent4 13 6" xfId="10032" xr:uid="{00000000-0005-0000-0000-00002F110000}"/>
    <cellStyle name="40% - Accent4 13 7" xfId="10033" xr:uid="{00000000-0005-0000-0000-000030110000}"/>
    <cellStyle name="40% - Accent4 13 8" xfId="10034" xr:uid="{00000000-0005-0000-0000-000031110000}"/>
    <cellStyle name="40% - Accent4 13 9" xfId="10035" xr:uid="{00000000-0005-0000-0000-000032110000}"/>
    <cellStyle name="40% - Accent4 14" xfId="2444" xr:uid="{00000000-0005-0000-0000-000033110000}"/>
    <cellStyle name="40% - Accent4 14 10" xfId="10036" xr:uid="{00000000-0005-0000-0000-000034110000}"/>
    <cellStyle name="40% - Accent4 14 11" xfId="10037" xr:uid="{00000000-0005-0000-0000-000035110000}"/>
    <cellStyle name="40% - Accent4 14 2" xfId="4594" xr:uid="{00000000-0005-0000-0000-000036110000}"/>
    <cellStyle name="40% - Accent4 14 3" xfId="10038" xr:uid="{00000000-0005-0000-0000-000037110000}"/>
    <cellStyle name="40% - Accent4 14 4" xfId="10039" xr:uid="{00000000-0005-0000-0000-000038110000}"/>
    <cellStyle name="40% - Accent4 14 5" xfId="10040" xr:uid="{00000000-0005-0000-0000-000039110000}"/>
    <cellStyle name="40% - Accent4 14 6" xfId="10041" xr:uid="{00000000-0005-0000-0000-00003A110000}"/>
    <cellStyle name="40% - Accent4 14 7" xfId="10042" xr:uid="{00000000-0005-0000-0000-00003B110000}"/>
    <cellStyle name="40% - Accent4 14 8" xfId="10043" xr:uid="{00000000-0005-0000-0000-00003C110000}"/>
    <cellStyle name="40% - Accent4 14 9" xfId="10044" xr:uid="{00000000-0005-0000-0000-00003D110000}"/>
    <cellStyle name="40% - Accent4 15" xfId="2443" xr:uid="{00000000-0005-0000-0000-00003E110000}"/>
    <cellStyle name="40% - Accent4 15 10" xfId="10045" xr:uid="{00000000-0005-0000-0000-00003F110000}"/>
    <cellStyle name="40% - Accent4 15 11" xfId="10046" xr:uid="{00000000-0005-0000-0000-000040110000}"/>
    <cellStyle name="40% - Accent4 15 2" xfId="4595" xr:uid="{00000000-0005-0000-0000-000041110000}"/>
    <cellStyle name="40% - Accent4 15 3" xfId="10047" xr:uid="{00000000-0005-0000-0000-000042110000}"/>
    <cellStyle name="40% - Accent4 15 4" xfId="10048" xr:uid="{00000000-0005-0000-0000-000043110000}"/>
    <cellStyle name="40% - Accent4 15 5" xfId="10049" xr:uid="{00000000-0005-0000-0000-000044110000}"/>
    <cellStyle name="40% - Accent4 15 6" xfId="10050" xr:uid="{00000000-0005-0000-0000-000045110000}"/>
    <cellStyle name="40% - Accent4 15 7" xfId="10051" xr:uid="{00000000-0005-0000-0000-000046110000}"/>
    <cellStyle name="40% - Accent4 15 8" xfId="10052" xr:uid="{00000000-0005-0000-0000-000047110000}"/>
    <cellStyle name="40% - Accent4 15 9" xfId="10053" xr:uid="{00000000-0005-0000-0000-000048110000}"/>
    <cellStyle name="40% - Accent4 16" xfId="10054" xr:uid="{00000000-0005-0000-0000-000049110000}"/>
    <cellStyle name="40% - Accent4 16 10" xfId="10055" xr:uid="{00000000-0005-0000-0000-00004A110000}"/>
    <cellStyle name="40% - Accent4 16 11" xfId="10056" xr:uid="{00000000-0005-0000-0000-00004B110000}"/>
    <cellStyle name="40% - Accent4 16 2" xfId="10057" xr:uid="{00000000-0005-0000-0000-00004C110000}"/>
    <cellStyle name="40% - Accent4 16 3" xfId="10058" xr:uid="{00000000-0005-0000-0000-00004D110000}"/>
    <cellStyle name="40% - Accent4 16 4" xfId="10059" xr:uid="{00000000-0005-0000-0000-00004E110000}"/>
    <cellStyle name="40% - Accent4 16 5" xfId="10060" xr:uid="{00000000-0005-0000-0000-00004F110000}"/>
    <cellStyle name="40% - Accent4 16 6" xfId="10061" xr:uid="{00000000-0005-0000-0000-000050110000}"/>
    <cellStyle name="40% - Accent4 16 7" xfId="10062" xr:uid="{00000000-0005-0000-0000-000051110000}"/>
    <cellStyle name="40% - Accent4 16 8" xfId="10063" xr:uid="{00000000-0005-0000-0000-000052110000}"/>
    <cellStyle name="40% - Accent4 16 9" xfId="10064" xr:uid="{00000000-0005-0000-0000-000053110000}"/>
    <cellStyle name="40% - Accent4 17" xfId="10065" xr:uid="{00000000-0005-0000-0000-000054110000}"/>
    <cellStyle name="40% - Accent4 17 10" xfId="10066" xr:uid="{00000000-0005-0000-0000-000055110000}"/>
    <cellStyle name="40% - Accent4 17 11" xfId="10067" xr:uid="{00000000-0005-0000-0000-000056110000}"/>
    <cellStyle name="40% - Accent4 17 2" xfId="10068" xr:uid="{00000000-0005-0000-0000-000057110000}"/>
    <cellStyle name="40% - Accent4 17 3" xfId="10069" xr:uid="{00000000-0005-0000-0000-000058110000}"/>
    <cellStyle name="40% - Accent4 17 4" xfId="10070" xr:uid="{00000000-0005-0000-0000-000059110000}"/>
    <cellStyle name="40% - Accent4 17 5" xfId="10071" xr:uid="{00000000-0005-0000-0000-00005A110000}"/>
    <cellStyle name="40% - Accent4 17 6" xfId="10072" xr:uid="{00000000-0005-0000-0000-00005B110000}"/>
    <cellStyle name="40% - Accent4 17 7" xfId="10073" xr:uid="{00000000-0005-0000-0000-00005C110000}"/>
    <cellStyle name="40% - Accent4 17 8" xfId="10074" xr:uid="{00000000-0005-0000-0000-00005D110000}"/>
    <cellStyle name="40% - Accent4 17 9" xfId="10075" xr:uid="{00000000-0005-0000-0000-00005E110000}"/>
    <cellStyle name="40% - Accent4 18" xfId="10076" xr:uid="{00000000-0005-0000-0000-00005F110000}"/>
    <cellStyle name="40% - Accent4 18 10" xfId="10077" xr:uid="{00000000-0005-0000-0000-000060110000}"/>
    <cellStyle name="40% - Accent4 18 11" xfId="10078" xr:uid="{00000000-0005-0000-0000-000061110000}"/>
    <cellStyle name="40% - Accent4 18 2" xfId="10079" xr:uid="{00000000-0005-0000-0000-000062110000}"/>
    <cellStyle name="40% - Accent4 18 3" xfId="10080" xr:uid="{00000000-0005-0000-0000-000063110000}"/>
    <cellStyle name="40% - Accent4 18 4" xfId="10081" xr:uid="{00000000-0005-0000-0000-000064110000}"/>
    <cellStyle name="40% - Accent4 18 5" xfId="10082" xr:uid="{00000000-0005-0000-0000-000065110000}"/>
    <cellStyle name="40% - Accent4 18 6" xfId="10083" xr:uid="{00000000-0005-0000-0000-000066110000}"/>
    <cellStyle name="40% - Accent4 18 7" xfId="10084" xr:uid="{00000000-0005-0000-0000-000067110000}"/>
    <cellStyle name="40% - Accent4 18 8" xfId="10085" xr:uid="{00000000-0005-0000-0000-000068110000}"/>
    <cellStyle name="40% - Accent4 18 9" xfId="10086" xr:uid="{00000000-0005-0000-0000-000069110000}"/>
    <cellStyle name="40% - Accent4 19" xfId="10087" xr:uid="{00000000-0005-0000-0000-00006A110000}"/>
    <cellStyle name="40% - Accent4 19 10" xfId="10088" xr:uid="{00000000-0005-0000-0000-00006B110000}"/>
    <cellStyle name="40% - Accent4 19 11" xfId="10089" xr:uid="{00000000-0005-0000-0000-00006C110000}"/>
    <cellStyle name="40% - Accent4 19 2" xfId="10090" xr:uid="{00000000-0005-0000-0000-00006D110000}"/>
    <cellStyle name="40% - Accent4 19 3" xfId="10091" xr:uid="{00000000-0005-0000-0000-00006E110000}"/>
    <cellStyle name="40% - Accent4 19 4" xfId="10092" xr:uid="{00000000-0005-0000-0000-00006F110000}"/>
    <cellStyle name="40% - Accent4 19 5" xfId="10093" xr:uid="{00000000-0005-0000-0000-000070110000}"/>
    <cellStyle name="40% - Accent4 19 6" xfId="10094" xr:uid="{00000000-0005-0000-0000-000071110000}"/>
    <cellStyle name="40% - Accent4 19 7" xfId="10095" xr:uid="{00000000-0005-0000-0000-000072110000}"/>
    <cellStyle name="40% - Accent4 19 8" xfId="10096" xr:uid="{00000000-0005-0000-0000-000073110000}"/>
    <cellStyle name="40% - Accent4 19 9" xfId="10097" xr:uid="{00000000-0005-0000-0000-000074110000}"/>
    <cellStyle name="40% - Accent4 2" xfId="47" xr:uid="{00000000-0005-0000-0000-000075110000}"/>
    <cellStyle name="40% - Accent4 2 10" xfId="2441" xr:uid="{00000000-0005-0000-0000-000076110000}"/>
    <cellStyle name="40% - Accent4 2 10 2" xfId="4596" xr:uid="{00000000-0005-0000-0000-000077110000}"/>
    <cellStyle name="40% - Accent4 2 11" xfId="2440" xr:uid="{00000000-0005-0000-0000-000078110000}"/>
    <cellStyle name="40% - Accent4 2 11 2" xfId="4597" xr:uid="{00000000-0005-0000-0000-000079110000}"/>
    <cellStyle name="40% - Accent4 2 12" xfId="2442" xr:uid="{00000000-0005-0000-0000-00007A110000}"/>
    <cellStyle name="40% - Accent4 2 2" xfId="468" xr:uid="{00000000-0005-0000-0000-00007B110000}"/>
    <cellStyle name="40% - Accent4 2 2 2" xfId="2439" xr:uid="{00000000-0005-0000-0000-00007C110000}"/>
    <cellStyle name="40% - Accent4 2 3" xfId="2438" xr:uid="{00000000-0005-0000-0000-00007D110000}"/>
    <cellStyle name="40% - Accent4 2 3 2" xfId="4598" xr:uid="{00000000-0005-0000-0000-00007E110000}"/>
    <cellStyle name="40% - Accent4 2 4" xfId="2437" xr:uid="{00000000-0005-0000-0000-00007F110000}"/>
    <cellStyle name="40% - Accent4 2 4 2" xfId="4599" xr:uid="{00000000-0005-0000-0000-000080110000}"/>
    <cellStyle name="40% - Accent4 2 5" xfId="2436" xr:uid="{00000000-0005-0000-0000-000081110000}"/>
    <cellStyle name="40% - Accent4 2 5 2" xfId="4600" xr:uid="{00000000-0005-0000-0000-000082110000}"/>
    <cellStyle name="40% - Accent4 2 6" xfId="2435" xr:uid="{00000000-0005-0000-0000-000083110000}"/>
    <cellStyle name="40% - Accent4 2 6 2" xfId="4601" xr:uid="{00000000-0005-0000-0000-000084110000}"/>
    <cellStyle name="40% - Accent4 2 7" xfId="2434" xr:uid="{00000000-0005-0000-0000-000085110000}"/>
    <cellStyle name="40% - Accent4 2 7 2" xfId="4602" xr:uid="{00000000-0005-0000-0000-000086110000}"/>
    <cellStyle name="40% - Accent4 2 8" xfId="2433" xr:uid="{00000000-0005-0000-0000-000087110000}"/>
    <cellStyle name="40% - Accent4 2 8 2" xfId="4603" xr:uid="{00000000-0005-0000-0000-000088110000}"/>
    <cellStyle name="40% - Accent4 2 9" xfId="2432" xr:uid="{00000000-0005-0000-0000-000089110000}"/>
    <cellStyle name="40% - Accent4 2 9 2" xfId="4604" xr:uid="{00000000-0005-0000-0000-00008A110000}"/>
    <cellStyle name="40% - Accent4 20" xfId="10098" xr:uid="{00000000-0005-0000-0000-00008B110000}"/>
    <cellStyle name="40% - Accent4 20 10" xfId="10099" xr:uid="{00000000-0005-0000-0000-00008C110000}"/>
    <cellStyle name="40% - Accent4 20 11" xfId="10100" xr:uid="{00000000-0005-0000-0000-00008D110000}"/>
    <cellStyle name="40% - Accent4 20 2" xfId="10101" xr:uid="{00000000-0005-0000-0000-00008E110000}"/>
    <cellStyle name="40% - Accent4 20 3" xfId="10102" xr:uid="{00000000-0005-0000-0000-00008F110000}"/>
    <cellStyle name="40% - Accent4 20 4" xfId="10103" xr:uid="{00000000-0005-0000-0000-000090110000}"/>
    <cellStyle name="40% - Accent4 20 5" xfId="10104" xr:uid="{00000000-0005-0000-0000-000091110000}"/>
    <cellStyle name="40% - Accent4 20 6" xfId="10105" xr:uid="{00000000-0005-0000-0000-000092110000}"/>
    <cellStyle name="40% - Accent4 20 7" xfId="10106" xr:uid="{00000000-0005-0000-0000-000093110000}"/>
    <cellStyle name="40% - Accent4 20 8" xfId="10107" xr:uid="{00000000-0005-0000-0000-000094110000}"/>
    <cellStyle name="40% - Accent4 20 9" xfId="10108" xr:uid="{00000000-0005-0000-0000-000095110000}"/>
    <cellStyle name="40% - Accent4 21" xfId="10109" xr:uid="{00000000-0005-0000-0000-000096110000}"/>
    <cellStyle name="40% - Accent4 21 10" xfId="10110" xr:uid="{00000000-0005-0000-0000-000097110000}"/>
    <cellStyle name="40% - Accent4 21 11" xfId="10111" xr:uid="{00000000-0005-0000-0000-000098110000}"/>
    <cellStyle name="40% - Accent4 21 2" xfId="10112" xr:uid="{00000000-0005-0000-0000-000099110000}"/>
    <cellStyle name="40% - Accent4 21 3" xfId="10113" xr:uid="{00000000-0005-0000-0000-00009A110000}"/>
    <cellStyle name="40% - Accent4 21 4" xfId="10114" xr:uid="{00000000-0005-0000-0000-00009B110000}"/>
    <cellStyle name="40% - Accent4 21 5" xfId="10115" xr:uid="{00000000-0005-0000-0000-00009C110000}"/>
    <cellStyle name="40% - Accent4 21 6" xfId="10116" xr:uid="{00000000-0005-0000-0000-00009D110000}"/>
    <cellStyle name="40% - Accent4 21 7" xfId="10117" xr:uid="{00000000-0005-0000-0000-00009E110000}"/>
    <cellStyle name="40% - Accent4 21 8" xfId="10118" xr:uid="{00000000-0005-0000-0000-00009F110000}"/>
    <cellStyle name="40% - Accent4 21 9" xfId="10119" xr:uid="{00000000-0005-0000-0000-0000A0110000}"/>
    <cellStyle name="40% - Accent4 22" xfId="10120" xr:uid="{00000000-0005-0000-0000-0000A1110000}"/>
    <cellStyle name="40% - Accent4 22 10" xfId="10121" xr:uid="{00000000-0005-0000-0000-0000A2110000}"/>
    <cellStyle name="40% - Accent4 22 11" xfId="10122" xr:uid="{00000000-0005-0000-0000-0000A3110000}"/>
    <cellStyle name="40% - Accent4 22 2" xfId="10123" xr:uid="{00000000-0005-0000-0000-0000A4110000}"/>
    <cellStyle name="40% - Accent4 22 3" xfId="10124" xr:uid="{00000000-0005-0000-0000-0000A5110000}"/>
    <cellStyle name="40% - Accent4 22 4" xfId="10125" xr:uid="{00000000-0005-0000-0000-0000A6110000}"/>
    <cellStyle name="40% - Accent4 22 5" xfId="10126" xr:uid="{00000000-0005-0000-0000-0000A7110000}"/>
    <cellStyle name="40% - Accent4 22 6" xfId="10127" xr:uid="{00000000-0005-0000-0000-0000A8110000}"/>
    <cellStyle name="40% - Accent4 22 7" xfId="10128" xr:uid="{00000000-0005-0000-0000-0000A9110000}"/>
    <cellStyle name="40% - Accent4 22 8" xfId="10129" xr:uid="{00000000-0005-0000-0000-0000AA110000}"/>
    <cellStyle name="40% - Accent4 22 9" xfId="10130" xr:uid="{00000000-0005-0000-0000-0000AB110000}"/>
    <cellStyle name="40% - Accent4 23" xfId="10131" xr:uid="{00000000-0005-0000-0000-0000AC110000}"/>
    <cellStyle name="40% - Accent4 23 10" xfId="10132" xr:uid="{00000000-0005-0000-0000-0000AD110000}"/>
    <cellStyle name="40% - Accent4 23 11" xfId="10133" xr:uid="{00000000-0005-0000-0000-0000AE110000}"/>
    <cellStyle name="40% - Accent4 23 2" xfId="10134" xr:uid="{00000000-0005-0000-0000-0000AF110000}"/>
    <cellStyle name="40% - Accent4 23 3" xfId="10135" xr:uid="{00000000-0005-0000-0000-0000B0110000}"/>
    <cellStyle name="40% - Accent4 23 4" xfId="10136" xr:uid="{00000000-0005-0000-0000-0000B1110000}"/>
    <cellStyle name="40% - Accent4 23 5" xfId="10137" xr:uid="{00000000-0005-0000-0000-0000B2110000}"/>
    <cellStyle name="40% - Accent4 23 6" xfId="10138" xr:uid="{00000000-0005-0000-0000-0000B3110000}"/>
    <cellStyle name="40% - Accent4 23 7" xfId="10139" xr:uid="{00000000-0005-0000-0000-0000B4110000}"/>
    <cellStyle name="40% - Accent4 23 8" xfId="10140" xr:uid="{00000000-0005-0000-0000-0000B5110000}"/>
    <cellStyle name="40% - Accent4 23 9" xfId="10141" xr:uid="{00000000-0005-0000-0000-0000B6110000}"/>
    <cellStyle name="40% - Accent4 24" xfId="10142" xr:uid="{00000000-0005-0000-0000-0000B7110000}"/>
    <cellStyle name="40% - Accent4 24 10" xfId="10143" xr:uid="{00000000-0005-0000-0000-0000B8110000}"/>
    <cellStyle name="40% - Accent4 24 11" xfId="10144" xr:uid="{00000000-0005-0000-0000-0000B9110000}"/>
    <cellStyle name="40% - Accent4 24 2" xfId="10145" xr:uid="{00000000-0005-0000-0000-0000BA110000}"/>
    <cellStyle name="40% - Accent4 24 3" xfId="10146" xr:uid="{00000000-0005-0000-0000-0000BB110000}"/>
    <cellStyle name="40% - Accent4 24 4" xfId="10147" xr:uid="{00000000-0005-0000-0000-0000BC110000}"/>
    <cellStyle name="40% - Accent4 24 5" xfId="10148" xr:uid="{00000000-0005-0000-0000-0000BD110000}"/>
    <cellStyle name="40% - Accent4 24 6" xfId="10149" xr:uid="{00000000-0005-0000-0000-0000BE110000}"/>
    <cellStyle name="40% - Accent4 24 7" xfId="10150" xr:uid="{00000000-0005-0000-0000-0000BF110000}"/>
    <cellStyle name="40% - Accent4 24 8" xfId="10151" xr:uid="{00000000-0005-0000-0000-0000C0110000}"/>
    <cellStyle name="40% - Accent4 24 9" xfId="10152" xr:uid="{00000000-0005-0000-0000-0000C1110000}"/>
    <cellStyle name="40% - Accent4 25" xfId="10153" xr:uid="{00000000-0005-0000-0000-0000C2110000}"/>
    <cellStyle name="40% - Accent4 25 10" xfId="10154" xr:uid="{00000000-0005-0000-0000-0000C3110000}"/>
    <cellStyle name="40% - Accent4 25 11" xfId="10155" xr:uid="{00000000-0005-0000-0000-0000C4110000}"/>
    <cellStyle name="40% - Accent4 25 2" xfId="10156" xr:uid="{00000000-0005-0000-0000-0000C5110000}"/>
    <cellStyle name="40% - Accent4 25 3" xfId="10157" xr:uid="{00000000-0005-0000-0000-0000C6110000}"/>
    <cellStyle name="40% - Accent4 25 4" xfId="10158" xr:uid="{00000000-0005-0000-0000-0000C7110000}"/>
    <cellStyle name="40% - Accent4 25 5" xfId="10159" xr:uid="{00000000-0005-0000-0000-0000C8110000}"/>
    <cellStyle name="40% - Accent4 25 6" xfId="10160" xr:uid="{00000000-0005-0000-0000-0000C9110000}"/>
    <cellStyle name="40% - Accent4 25 7" xfId="10161" xr:uid="{00000000-0005-0000-0000-0000CA110000}"/>
    <cellStyle name="40% - Accent4 25 8" xfId="10162" xr:uid="{00000000-0005-0000-0000-0000CB110000}"/>
    <cellStyle name="40% - Accent4 25 9" xfId="10163" xr:uid="{00000000-0005-0000-0000-0000CC110000}"/>
    <cellStyle name="40% - Accent4 26" xfId="10164" xr:uid="{00000000-0005-0000-0000-0000CD110000}"/>
    <cellStyle name="40% - Accent4 26 10" xfId="10165" xr:uid="{00000000-0005-0000-0000-0000CE110000}"/>
    <cellStyle name="40% - Accent4 26 11" xfId="10166" xr:uid="{00000000-0005-0000-0000-0000CF110000}"/>
    <cellStyle name="40% - Accent4 26 2" xfId="10167" xr:uid="{00000000-0005-0000-0000-0000D0110000}"/>
    <cellStyle name="40% - Accent4 26 3" xfId="10168" xr:uid="{00000000-0005-0000-0000-0000D1110000}"/>
    <cellStyle name="40% - Accent4 26 4" xfId="10169" xr:uid="{00000000-0005-0000-0000-0000D2110000}"/>
    <cellStyle name="40% - Accent4 26 5" xfId="10170" xr:uid="{00000000-0005-0000-0000-0000D3110000}"/>
    <cellStyle name="40% - Accent4 26 6" xfId="10171" xr:uid="{00000000-0005-0000-0000-0000D4110000}"/>
    <cellStyle name="40% - Accent4 26 7" xfId="10172" xr:uid="{00000000-0005-0000-0000-0000D5110000}"/>
    <cellStyle name="40% - Accent4 26 8" xfId="10173" xr:uid="{00000000-0005-0000-0000-0000D6110000}"/>
    <cellStyle name="40% - Accent4 26 9" xfId="10174" xr:uid="{00000000-0005-0000-0000-0000D7110000}"/>
    <cellStyle name="40% - Accent4 27" xfId="10175" xr:uid="{00000000-0005-0000-0000-0000D8110000}"/>
    <cellStyle name="40% - Accent4 27 10" xfId="10176" xr:uid="{00000000-0005-0000-0000-0000D9110000}"/>
    <cellStyle name="40% - Accent4 27 11" xfId="10177" xr:uid="{00000000-0005-0000-0000-0000DA110000}"/>
    <cellStyle name="40% - Accent4 27 2" xfId="10178" xr:uid="{00000000-0005-0000-0000-0000DB110000}"/>
    <cellStyle name="40% - Accent4 27 3" xfId="10179" xr:uid="{00000000-0005-0000-0000-0000DC110000}"/>
    <cellStyle name="40% - Accent4 27 4" xfId="10180" xr:uid="{00000000-0005-0000-0000-0000DD110000}"/>
    <cellStyle name="40% - Accent4 27 5" xfId="10181" xr:uid="{00000000-0005-0000-0000-0000DE110000}"/>
    <cellStyle name="40% - Accent4 27 6" xfId="10182" xr:uid="{00000000-0005-0000-0000-0000DF110000}"/>
    <cellStyle name="40% - Accent4 27 7" xfId="10183" xr:uid="{00000000-0005-0000-0000-0000E0110000}"/>
    <cellStyle name="40% - Accent4 27 8" xfId="10184" xr:uid="{00000000-0005-0000-0000-0000E1110000}"/>
    <cellStyle name="40% - Accent4 27 9" xfId="10185" xr:uid="{00000000-0005-0000-0000-0000E2110000}"/>
    <cellStyle name="40% - Accent4 28" xfId="10186" xr:uid="{00000000-0005-0000-0000-0000E3110000}"/>
    <cellStyle name="40% - Accent4 28 10" xfId="10187" xr:uid="{00000000-0005-0000-0000-0000E4110000}"/>
    <cellStyle name="40% - Accent4 28 11" xfId="10188" xr:uid="{00000000-0005-0000-0000-0000E5110000}"/>
    <cellStyle name="40% - Accent4 28 2" xfId="10189" xr:uid="{00000000-0005-0000-0000-0000E6110000}"/>
    <cellStyle name="40% - Accent4 28 3" xfId="10190" xr:uid="{00000000-0005-0000-0000-0000E7110000}"/>
    <cellStyle name="40% - Accent4 28 4" xfId="10191" xr:uid="{00000000-0005-0000-0000-0000E8110000}"/>
    <cellStyle name="40% - Accent4 28 5" xfId="10192" xr:uid="{00000000-0005-0000-0000-0000E9110000}"/>
    <cellStyle name="40% - Accent4 28 6" xfId="10193" xr:uid="{00000000-0005-0000-0000-0000EA110000}"/>
    <cellStyle name="40% - Accent4 28 7" xfId="10194" xr:uid="{00000000-0005-0000-0000-0000EB110000}"/>
    <cellStyle name="40% - Accent4 28 8" xfId="10195" xr:uid="{00000000-0005-0000-0000-0000EC110000}"/>
    <cellStyle name="40% - Accent4 28 9" xfId="10196" xr:uid="{00000000-0005-0000-0000-0000ED110000}"/>
    <cellStyle name="40% - Accent4 29" xfId="10197" xr:uid="{00000000-0005-0000-0000-0000EE110000}"/>
    <cellStyle name="40% - Accent4 29 10" xfId="10198" xr:uid="{00000000-0005-0000-0000-0000EF110000}"/>
    <cellStyle name="40% - Accent4 29 11" xfId="10199" xr:uid="{00000000-0005-0000-0000-0000F0110000}"/>
    <cellStyle name="40% - Accent4 29 2" xfId="10200" xr:uid="{00000000-0005-0000-0000-0000F1110000}"/>
    <cellStyle name="40% - Accent4 29 3" xfId="10201" xr:uid="{00000000-0005-0000-0000-0000F2110000}"/>
    <cellStyle name="40% - Accent4 29 4" xfId="10202" xr:uid="{00000000-0005-0000-0000-0000F3110000}"/>
    <cellStyle name="40% - Accent4 29 5" xfId="10203" xr:uid="{00000000-0005-0000-0000-0000F4110000}"/>
    <cellStyle name="40% - Accent4 29 6" xfId="10204" xr:uid="{00000000-0005-0000-0000-0000F5110000}"/>
    <cellStyle name="40% - Accent4 29 7" xfId="10205" xr:uid="{00000000-0005-0000-0000-0000F6110000}"/>
    <cellStyle name="40% - Accent4 29 8" xfId="10206" xr:uid="{00000000-0005-0000-0000-0000F7110000}"/>
    <cellStyle name="40% - Accent4 29 9" xfId="10207" xr:uid="{00000000-0005-0000-0000-0000F8110000}"/>
    <cellStyle name="40% - Accent4 3" xfId="48" xr:uid="{00000000-0005-0000-0000-0000F9110000}"/>
    <cellStyle name="40% - Accent4 3 10" xfId="2430" xr:uid="{00000000-0005-0000-0000-0000FA110000}"/>
    <cellStyle name="40% - Accent4 3 10 2" xfId="4605" xr:uid="{00000000-0005-0000-0000-0000FB110000}"/>
    <cellStyle name="40% - Accent4 3 11" xfId="2429" xr:uid="{00000000-0005-0000-0000-0000FC110000}"/>
    <cellStyle name="40% - Accent4 3 11 2" xfId="4606" xr:uid="{00000000-0005-0000-0000-0000FD110000}"/>
    <cellStyle name="40% - Accent4 3 12" xfId="2431" xr:uid="{00000000-0005-0000-0000-0000FE110000}"/>
    <cellStyle name="40% - Accent4 3 2" xfId="2428" xr:uid="{00000000-0005-0000-0000-0000FF110000}"/>
    <cellStyle name="40% - Accent4 3 2 2" xfId="4607" xr:uid="{00000000-0005-0000-0000-000000120000}"/>
    <cellStyle name="40% - Accent4 3 3" xfId="2427" xr:uid="{00000000-0005-0000-0000-000001120000}"/>
    <cellStyle name="40% - Accent4 3 3 2" xfId="4608" xr:uid="{00000000-0005-0000-0000-000002120000}"/>
    <cellStyle name="40% - Accent4 3 4" xfId="2426" xr:uid="{00000000-0005-0000-0000-000003120000}"/>
    <cellStyle name="40% - Accent4 3 4 2" xfId="4609" xr:uid="{00000000-0005-0000-0000-000004120000}"/>
    <cellStyle name="40% - Accent4 3 5" xfId="2425" xr:uid="{00000000-0005-0000-0000-000005120000}"/>
    <cellStyle name="40% - Accent4 3 5 2" xfId="4610" xr:uid="{00000000-0005-0000-0000-000006120000}"/>
    <cellStyle name="40% - Accent4 3 6" xfId="2424" xr:uid="{00000000-0005-0000-0000-000007120000}"/>
    <cellStyle name="40% - Accent4 3 6 2" xfId="4611" xr:uid="{00000000-0005-0000-0000-000008120000}"/>
    <cellStyle name="40% - Accent4 3 7" xfId="2423" xr:uid="{00000000-0005-0000-0000-000009120000}"/>
    <cellStyle name="40% - Accent4 3 7 2" xfId="4612" xr:uid="{00000000-0005-0000-0000-00000A120000}"/>
    <cellStyle name="40% - Accent4 3 8" xfId="2422" xr:uid="{00000000-0005-0000-0000-00000B120000}"/>
    <cellStyle name="40% - Accent4 3 8 2" xfId="4613" xr:uid="{00000000-0005-0000-0000-00000C120000}"/>
    <cellStyle name="40% - Accent4 3 9" xfId="2421" xr:uid="{00000000-0005-0000-0000-00000D120000}"/>
    <cellStyle name="40% - Accent4 3 9 2" xfId="4614" xr:uid="{00000000-0005-0000-0000-00000E120000}"/>
    <cellStyle name="40% - Accent4 30" xfId="10208" xr:uid="{00000000-0005-0000-0000-00000F120000}"/>
    <cellStyle name="40% - Accent4 30 10" xfId="10209" xr:uid="{00000000-0005-0000-0000-000010120000}"/>
    <cellStyle name="40% - Accent4 30 11" xfId="10210" xr:uid="{00000000-0005-0000-0000-000011120000}"/>
    <cellStyle name="40% - Accent4 30 2" xfId="10211" xr:uid="{00000000-0005-0000-0000-000012120000}"/>
    <cellStyle name="40% - Accent4 30 3" xfId="10212" xr:uid="{00000000-0005-0000-0000-000013120000}"/>
    <cellStyle name="40% - Accent4 30 4" xfId="10213" xr:uid="{00000000-0005-0000-0000-000014120000}"/>
    <cellStyle name="40% - Accent4 30 5" xfId="10214" xr:uid="{00000000-0005-0000-0000-000015120000}"/>
    <cellStyle name="40% - Accent4 30 6" xfId="10215" xr:uid="{00000000-0005-0000-0000-000016120000}"/>
    <cellStyle name="40% - Accent4 30 7" xfId="10216" xr:uid="{00000000-0005-0000-0000-000017120000}"/>
    <cellStyle name="40% - Accent4 30 8" xfId="10217" xr:uid="{00000000-0005-0000-0000-000018120000}"/>
    <cellStyle name="40% - Accent4 30 9" xfId="10218" xr:uid="{00000000-0005-0000-0000-000019120000}"/>
    <cellStyle name="40% - Accent4 31" xfId="10219" xr:uid="{00000000-0005-0000-0000-00001A120000}"/>
    <cellStyle name="40% - Accent4 31 10" xfId="10220" xr:uid="{00000000-0005-0000-0000-00001B120000}"/>
    <cellStyle name="40% - Accent4 31 11" xfId="10221" xr:uid="{00000000-0005-0000-0000-00001C120000}"/>
    <cellStyle name="40% - Accent4 31 2" xfId="10222" xr:uid="{00000000-0005-0000-0000-00001D120000}"/>
    <cellStyle name="40% - Accent4 31 3" xfId="10223" xr:uid="{00000000-0005-0000-0000-00001E120000}"/>
    <cellStyle name="40% - Accent4 31 4" xfId="10224" xr:uid="{00000000-0005-0000-0000-00001F120000}"/>
    <cellStyle name="40% - Accent4 31 5" xfId="10225" xr:uid="{00000000-0005-0000-0000-000020120000}"/>
    <cellStyle name="40% - Accent4 31 6" xfId="10226" xr:uid="{00000000-0005-0000-0000-000021120000}"/>
    <cellStyle name="40% - Accent4 31 7" xfId="10227" xr:uid="{00000000-0005-0000-0000-000022120000}"/>
    <cellStyle name="40% - Accent4 31 8" xfId="10228" xr:uid="{00000000-0005-0000-0000-000023120000}"/>
    <cellStyle name="40% - Accent4 31 9" xfId="10229" xr:uid="{00000000-0005-0000-0000-000024120000}"/>
    <cellStyle name="40% - Accent4 32" xfId="10230" xr:uid="{00000000-0005-0000-0000-000025120000}"/>
    <cellStyle name="40% - Accent4 32 10" xfId="10231" xr:uid="{00000000-0005-0000-0000-000026120000}"/>
    <cellStyle name="40% - Accent4 32 11" xfId="10232" xr:uid="{00000000-0005-0000-0000-000027120000}"/>
    <cellStyle name="40% - Accent4 32 2" xfId="10233" xr:uid="{00000000-0005-0000-0000-000028120000}"/>
    <cellStyle name="40% - Accent4 32 3" xfId="10234" xr:uid="{00000000-0005-0000-0000-000029120000}"/>
    <cellStyle name="40% - Accent4 32 4" xfId="10235" xr:uid="{00000000-0005-0000-0000-00002A120000}"/>
    <cellStyle name="40% - Accent4 32 5" xfId="10236" xr:uid="{00000000-0005-0000-0000-00002B120000}"/>
    <cellStyle name="40% - Accent4 32 6" xfId="10237" xr:uid="{00000000-0005-0000-0000-00002C120000}"/>
    <cellStyle name="40% - Accent4 32 7" xfId="10238" xr:uid="{00000000-0005-0000-0000-00002D120000}"/>
    <cellStyle name="40% - Accent4 32 8" xfId="10239" xr:uid="{00000000-0005-0000-0000-00002E120000}"/>
    <cellStyle name="40% - Accent4 32 9" xfId="10240" xr:uid="{00000000-0005-0000-0000-00002F120000}"/>
    <cellStyle name="40% - Accent4 33" xfId="10241" xr:uid="{00000000-0005-0000-0000-000030120000}"/>
    <cellStyle name="40% - Accent4 33 10" xfId="10242" xr:uid="{00000000-0005-0000-0000-000031120000}"/>
    <cellStyle name="40% - Accent4 33 11" xfId="10243" xr:uid="{00000000-0005-0000-0000-000032120000}"/>
    <cellStyle name="40% - Accent4 33 2" xfId="10244" xr:uid="{00000000-0005-0000-0000-000033120000}"/>
    <cellStyle name="40% - Accent4 33 3" xfId="10245" xr:uid="{00000000-0005-0000-0000-000034120000}"/>
    <cellStyle name="40% - Accent4 33 4" xfId="10246" xr:uid="{00000000-0005-0000-0000-000035120000}"/>
    <cellStyle name="40% - Accent4 33 5" xfId="10247" xr:uid="{00000000-0005-0000-0000-000036120000}"/>
    <cellStyle name="40% - Accent4 33 6" xfId="10248" xr:uid="{00000000-0005-0000-0000-000037120000}"/>
    <cellStyle name="40% - Accent4 33 7" xfId="10249" xr:uid="{00000000-0005-0000-0000-000038120000}"/>
    <cellStyle name="40% - Accent4 33 8" xfId="10250" xr:uid="{00000000-0005-0000-0000-000039120000}"/>
    <cellStyle name="40% - Accent4 33 9" xfId="10251" xr:uid="{00000000-0005-0000-0000-00003A120000}"/>
    <cellStyle name="40% - Accent4 34" xfId="10252" xr:uid="{00000000-0005-0000-0000-00003B120000}"/>
    <cellStyle name="40% - Accent4 34 10" xfId="10253" xr:uid="{00000000-0005-0000-0000-00003C120000}"/>
    <cellStyle name="40% - Accent4 34 11" xfId="10254" xr:uid="{00000000-0005-0000-0000-00003D120000}"/>
    <cellStyle name="40% - Accent4 34 2" xfId="10255" xr:uid="{00000000-0005-0000-0000-00003E120000}"/>
    <cellStyle name="40% - Accent4 34 3" xfId="10256" xr:uid="{00000000-0005-0000-0000-00003F120000}"/>
    <cellStyle name="40% - Accent4 34 4" xfId="10257" xr:uid="{00000000-0005-0000-0000-000040120000}"/>
    <cellStyle name="40% - Accent4 34 5" xfId="10258" xr:uid="{00000000-0005-0000-0000-000041120000}"/>
    <cellStyle name="40% - Accent4 34 6" xfId="10259" xr:uid="{00000000-0005-0000-0000-000042120000}"/>
    <cellStyle name="40% - Accent4 34 7" xfId="10260" xr:uid="{00000000-0005-0000-0000-000043120000}"/>
    <cellStyle name="40% - Accent4 34 8" xfId="10261" xr:uid="{00000000-0005-0000-0000-000044120000}"/>
    <cellStyle name="40% - Accent4 34 9" xfId="10262" xr:uid="{00000000-0005-0000-0000-000045120000}"/>
    <cellStyle name="40% - Accent4 35" xfId="10263" xr:uid="{00000000-0005-0000-0000-000046120000}"/>
    <cellStyle name="40% - Accent4 35 10" xfId="10264" xr:uid="{00000000-0005-0000-0000-000047120000}"/>
    <cellStyle name="40% - Accent4 35 11" xfId="10265" xr:uid="{00000000-0005-0000-0000-000048120000}"/>
    <cellStyle name="40% - Accent4 35 2" xfId="10266" xr:uid="{00000000-0005-0000-0000-000049120000}"/>
    <cellStyle name="40% - Accent4 35 3" xfId="10267" xr:uid="{00000000-0005-0000-0000-00004A120000}"/>
    <cellStyle name="40% - Accent4 35 4" xfId="10268" xr:uid="{00000000-0005-0000-0000-00004B120000}"/>
    <cellStyle name="40% - Accent4 35 5" xfId="10269" xr:uid="{00000000-0005-0000-0000-00004C120000}"/>
    <cellStyle name="40% - Accent4 35 6" xfId="10270" xr:uid="{00000000-0005-0000-0000-00004D120000}"/>
    <cellStyle name="40% - Accent4 35 7" xfId="10271" xr:uid="{00000000-0005-0000-0000-00004E120000}"/>
    <cellStyle name="40% - Accent4 35 8" xfId="10272" xr:uid="{00000000-0005-0000-0000-00004F120000}"/>
    <cellStyle name="40% - Accent4 35 9" xfId="10273" xr:uid="{00000000-0005-0000-0000-000050120000}"/>
    <cellStyle name="40% - Accent4 36" xfId="10274" xr:uid="{00000000-0005-0000-0000-000051120000}"/>
    <cellStyle name="40% - Accent4 36 10" xfId="10275" xr:uid="{00000000-0005-0000-0000-000052120000}"/>
    <cellStyle name="40% - Accent4 36 11" xfId="10276" xr:uid="{00000000-0005-0000-0000-000053120000}"/>
    <cellStyle name="40% - Accent4 36 2" xfId="10277" xr:uid="{00000000-0005-0000-0000-000054120000}"/>
    <cellStyle name="40% - Accent4 36 3" xfId="10278" xr:uid="{00000000-0005-0000-0000-000055120000}"/>
    <cellStyle name="40% - Accent4 36 4" xfId="10279" xr:uid="{00000000-0005-0000-0000-000056120000}"/>
    <cellStyle name="40% - Accent4 36 5" xfId="10280" xr:uid="{00000000-0005-0000-0000-000057120000}"/>
    <cellStyle name="40% - Accent4 36 6" xfId="10281" xr:uid="{00000000-0005-0000-0000-000058120000}"/>
    <cellStyle name="40% - Accent4 36 7" xfId="10282" xr:uid="{00000000-0005-0000-0000-000059120000}"/>
    <cellStyle name="40% - Accent4 36 8" xfId="10283" xr:uid="{00000000-0005-0000-0000-00005A120000}"/>
    <cellStyle name="40% - Accent4 36 9" xfId="10284" xr:uid="{00000000-0005-0000-0000-00005B120000}"/>
    <cellStyle name="40% - Accent4 37" xfId="10285" xr:uid="{00000000-0005-0000-0000-00005C120000}"/>
    <cellStyle name="40% - Accent4 37 10" xfId="10286" xr:uid="{00000000-0005-0000-0000-00005D120000}"/>
    <cellStyle name="40% - Accent4 37 11" xfId="10287" xr:uid="{00000000-0005-0000-0000-00005E120000}"/>
    <cellStyle name="40% - Accent4 37 2" xfId="10288" xr:uid="{00000000-0005-0000-0000-00005F120000}"/>
    <cellStyle name="40% - Accent4 37 3" xfId="10289" xr:uid="{00000000-0005-0000-0000-000060120000}"/>
    <cellStyle name="40% - Accent4 37 4" xfId="10290" xr:uid="{00000000-0005-0000-0000-000061120000}"/>
    <cellStyle name="40% - Accent4 37 5" xfId="10291" xr:uid="{00000000-0005-0000-0000-000062120000}"/>
    <cellStyle name="40% - Accent4 37 6" xfId="10292" xr:uid="{00000000-0005-0000-0000-000063120000}"/>
    <cellStyle name="40% - Accent4 37 7" xfId="10293" xr:uid="{00000000-0005-0000-0000-000064120000}"/>
    <cellStyle name="40% - Accent4 37 8" xfId="10294" xr:uid="{00000000-0005-0000-0000-000065120000}"/>
    <cellStyle name="40% - Accent4 37 9" xfId="10295" xr:uid="{00000000-0005-0000-0000-000066120000}"/>
    <cellStyle name="40% - Accent4 38" xfId="10296" xr:uid="{00000000-0005-0000-0000-000067120000}"/>
    <cellStyle name="40% - Accent4 38 10" xfId="10297" xr:uid="{00000000-0005-0000-0000-000068120000}"/>
    <cellStyle name="40% - Accent4 38 11" xfId="10298" xr:uid="{00000000-0005-0000-0000-000069120000}"/>
    <cellStyle name="40% - Accent4 38 2" xfId="10299" xr:uid="{00000000-0005-0000-0000-00006A120000}"/>
    <cellStyle name="40% - Accent4 38 3" xfId="10300" xr:uid="{00000000-0005-0000-0000-00006B120000}"/>
    <cellStyle name="40% - Accent4 38 4" xfId="10301" xr:uid="{00000000-0005-0000-0000-00006C120000}"/>
    <cellStyle name="40% - Accent4 38 5" xfId="10302" xr:uid="{00000000-0005-0000-0000-00006D120000}"/>
    <cellStyle name="40% - Accent4 38 6" xfId="10303" xr:uid="{00000000-0005-0000-0000-00006E120000}"/>
    <cellStyle name="40% - Accent4 38 7" xfId="10304" xr:uid="{00000000-0005-0000-0000-00006F120000}"/>
    <cellStyle name="40% - Accent4 38 8" xfId="10305" xr:uid="{00000000-0005-0000-0000-000070120000}"/>
    <cellStyle name="40% - Accent4 38 9" xfId="10306" xr:uid="{00000000-0005-0000-0000-000071120000}"/>
    <cellStyle name="40% - Accent4 39" xfId="10307" xr:uid="{00000000-0005-0000-0000-000072120000}"/>
    <cellStyle name="40% - Accent4 39 10" xfId="10308" xr:uid="{00000000-0005-0000-0000-000073120000}"/>
    <cellStyle name="40% - Accent4 39 11" xfId="10309" xr:uid="{00000000-0005-0000-0000-000074120000}"/>
    <cellStyle name="40% - Accent4 39 2" xfId="10310" xr:uid="{00000000-0005-0000-0000-000075120000}"/>
    <cellStyle name="40% - Accent4 39 3" xfId="10311" xr:uid="{00000000-0005-0000-0000-000076120000}"/>
    <cellStyle name="40% - Accent4 39 4" xfId="10312" xr:uid="{00000000-0005-0000-0000-000077120000}"/>
    <cellStyle name="40% - Accent4 39 5" xfId="10313" xr:uid="{00000000-0005-0000-0000-000078120000}"/>
    <cellStyle name="40% - Accent4 39 6" xfId="10314" xr:uid="{00000000-0005-0000-0000-000079120000}"/>
    <cellStyle name="40% - Accent4 39 7" xfId="10315" xr:uid="{00000000-0005-0000-0000-00007A120000}"/>
    <cellStyle name="40% - Accent4 39 8" xfId="10316" xr:uid="{00000000-0005-0000-0000-00007B120000}"/>
    <cellStyle name="40% - Accent4 39 9" xfId="10317" xr:uid="{00000000-0005-0000-0000-00007C120000}"/>
    <cellStyle name="40% - Accent4 4" xfId="2420" xr:uid="{00000000-0005-0000-0000-00007D120000}"/>
    <cellStyle name="40% - Accent4 4 10" xfId="2419" xr:uid="{00000000-0005-0000-0000-00007E120000}"/>
    <cellStyle name="40% - Accent4 4 10 2" xfId="4615" xr:uid="{00000000-0005-0000-0000-00007F120000}"/>
    <cellStyle name="40% - Accent4 4 11" xfId="2418" xr:uid="{00000000-0005-0000-0000-000080120000}"/>
    <cellStyle name="40% - Accent4 4 11 2" xfId="4616" xr:uid="{00000000-0005-0000-0000-000081120000}"/>
    <cellStyle name="40% - Accent4 4 12" xfId="4617" xr:uid="{00000000-0005-0000-0000-000082120000}"/>
    <cellStyle name="40% - Accent4 4 2" xfId="2417" xr:uid="{00000000-0005-0000-0000-000083120000}"/>
    <cellStyle name="40% - Accent4 4 2 2" xfId="4618" xr:uid="{00000000-0005-0000-0000-000084120000}"/>
    <cellStyle name="40% - Accent4 4 3" xfId="2416" xr:uid="{00000000-0005-0000-0000-000085120000}"/>
    <cellStyle name="40% - Accent4 4 3 2" xfId="4619" xr:uid="{00000000-0005-0000-0000-000086120000}"/>
    <cellStyle name="40% - Accent4 4 4" xfId="2415" xr:uid="{00000000-0005-0000-0000-000087120000}"/>
    <cellStyle name="40% - Accent4 4 4 2" xfId="4620" xr:uid="{00000000-0005-0000-0000-000088120000}"/>
    <cellStyle name="40% - Accent4 4 5" xfId="2414" xr:uid="{00000000-0005-0000-0000-000089120000}"/>
    <cellStyle name="40% - Accent4 4 5 2" xfId="4621" xr:uid="{00000000-0005-0000-0000-00008A120000}"/>
    <cellStyle name="40% - Accent4 4 6" xfId="2413" xr:uid="{00000000-0005-0000-0000-00008B120000}"/>
    <cellStyle name="40% - Accent4 4 6 2" xfId="4622" xr:uid="{00000000-0005-0000-0000-00008C120000}"/>
    <cellStyle name="40% - Accent4 4 7" xfId="2412" xr:uid="{00000000-0005-0000-0000-00008D120000}"/>
    <cellStyle name="40% - Accent4 4 7 2" xfId="4623" xr:uid="{00000000-0005-0000-0000-00008E120000}"/>
    <cellStyle name="40% - Accent4 4 8" xfId="2411" xr:uid="{00000000-0005-0000-0000-00008F120000}"/>
    <cellStyle name="40% - Accent4 4 8 2" xfId="4624" xr:uid="{00000000-0005-0000-0000-000090120000}"/>
    <cellStyle name="40% - Accent4 4 9" xfId="2410" xr:uid="{00000000-0005-0000-0000-000091120000}"/>
    <cellStyle name="40% - Accent4 4 9 2" xfId="4625" xr:uid="{00000000-0005-0000-0000-000092120000}"/>
    <cellStyle name="40% - Accent4 40" xfId="10318" xr:uid="{00000000-0005-0000-0000-000093120000}"/>
    <cellStyle name="40% - Accent4 40 10" xfId="10319" xr:uid="{00000000-0005-0000-0000-000094120000}"/>
    <cellStyle name="40% - Accent4 40 2" xfId="10320" xr:uid="{00000000-0005-0000-0000-000095120000}"/>
    <cellStyle name="40% - Accent4 40 3" xfId="10321" xr:uid="{00000000-0005-0000-0000-000096120000}"/>
    <cellStyle name="40% - Accent4 40 4" xfId="10322" xr:uid="{00000000-0005-0000-0000-000097120000}"/>
    <cellStyle name="40% - Accent4 40 5" xfId="10323" xr:uid="{00000000-0005-0000-0000-000098120000}"/>
    <cellStyle name="40% - Accent4 40 6" xfId="10324" xr:uid="{00000000-0005-0000-0000-000099120000}"/>
    <cellStyle name="40% - Accent4 40 7" xfId="10325" xr:uid="{00000000-0005-0000-0000-00009A120000}"/>
    <cellStyle name="40% - Accent4 40 8" xfId="10326" xr:uid="{00000000-0005-0000-0000-00009B120000}"/>
    <cellStyle name="40% - Accent4 40 9" xfId="10327" xr:uid="{00000000-0005-0000-0000-00009C120000}"/>
    <cellStyle name="40% - Accent4 41" xfId="10328" xr:uid="{00000000-0005-0000-0000-00009D120000}"/>
    <cellStyle name="40% - Accent4 42" xfId="10329" xr:uid="{00000000-0005-0000-0000-00009E120000}"/>
    <cellStyle name="40% - Accent4 43" xfId="10330" xr:uid="{00000000-0005-0000-0000-00009F120000}"/>
    <cellStyle name="40% - Accent4 44" xfId="10331" xr:uid="{00000000-0005-0000-0000-0000A0120000}"/>
    <cellStyle name="40% - Accent4 45" xfId="10332" xr:uid="{00000000-0005-0000-0000-0000A1120000}"/>
    <cellStyle name="40% - Accent4 46" xfId="10333" xr:uid="{00000000-0005-0000-0000-0000A2120000}"/>
    <cellStyle name="40% - Accent4 47" xfId="10334" xr:uid="{00000000-0005-0000-0000-0000A3120000}"/>
    <cellStyle name="40% - Accent4 48" xfId="10335" xr:uid="{00000000-0005-0000-0000-0000A4120000}"/>
    <cellStyle name="40% - Accent4 49" xfId="10336" xr:uid="{00000000-0005-0000-0000-0000A5120000}"/>
    <cellStyle name="40% - Accent4 5" xfId="2409" xr:uid="{00000000-0005-0000-0000-0000A6120000}"/>
    <cellStyle name="40% - Accent4 5 10" xfId="2408" xr:uid="{00000000-0005-0000-0000-0000A7120000}"/>
    <cellStyle name="40% - Accent4 5 10 2" xfId="4626" xr:uid="{00000000-0005-0000-0000-0000A8120000}"/>
    <cellStyle name="40% - Accent4 5 11" xfId="2407" xr:uid="{00000000-0005-0000-0000-0000A9120000}"/>
    <cellStyle name="40% - Accent4 5 11 2" xfId="4627" xr:uid="{00000000-0005-0000-0000-0000AA120000}"/>
    <cellStyle name="40% - Accent4 5 12" xfId="4628" xr:uid="{00000000-0005-0000-0000-0000AB120000}"/>
    <cellStyle name="40% - Accent4 5 2" xfId="2406" xr:uid="{00000000-0005-0000-0000-0000AC120000}"/>
    <cellStyle name="40% - Accent4 5 2 2" xfId="4629" xr:uid="{00000000-0005-0000-0000-0000AD120000}"/>
    <cellStyle name="40% - Accent4 5 3" xfId="2405" xr:uid="{00000000-0005-0000-0000-0000AE120000}"/>
    <cellStyle name="40% - Accent4 5 3 2" xfId="4630" xr:uid="{00000000-0005-0000-0000-0000AF120000}"/>
    <cellStyle name="40% - Accent4 5 4" xfId="2404" xr:uid="{00000000-0005-0000-0000-0000B0120000}"/>
    <cellStyle name="40% - Accent4 5 4 2" xfId="4631" xr:uid="{00000000-0005-0000-0000-0000B1120000}"/>
    <cellStyle name="40% - Accent4 5 5" xfId="2403" xr:uid="{00000000-0005-0000-0000-0000B2120000}"/>
    <cellStyle name="40% - Accent4 5 5 2" xfId="4632" xr:uid="{00000000-0005-0000-0000-0000B3120000}"/>
    <cellStyle name="40% - Accent4 5 6" xfId="2402" xr:uid="{00000000-0005-0000-0000-0000B4120000}"/>
    <cellStyle name="40% - Accent4 5 6 2" xfId="4633" xr:uid="{00000000-0005-0000-0000-0000B5120000}"/>
    <cellStyle name="40% - Accent4 5 7" xfId="2401" xr:uid="{00000000-0005-0000-0000-0000B6120000}"/>
    <cellStyle name="40% - Accent4 5 7 2" xfId="4634" xr:uid="{00000000-0005-0000-0000-0000B7120000}"/>
    <cellStyle name="40% - Accent4 5 8" xfId="2400" xr:uid="{00000000-0005-0000-0000-0000B8120000}"/>
    <cellStyle name="40% - Accent4 5 8 2" xfId="4635" xr:uid="{00000000-0005-0000-0000-0000B9120000}"/>
    <cellStyle name="40% - Accent4 5 9" xfId="2399" xr:uid="{00000000-0005-0000-0000-0000BA120000}"/>
    <cellStyle name="40% - Accent4 5 9 2" xfId="4636" xr:uid="{00000000-0005-0000-0000-0000BB120000}"/>
    <cellStyle name="40% - Accent4 50" xfId="46" xr:uid="{00000000-0005-0000-0000-0000BC120000}"/>
    <cellStyle name="40% - Accent4 6" xfId="2398" xr:uid="{00000000-0005-0000-0000-0000BD120000}"/>
    <cellStyle name="40% - Accent4 6 10" xfId="10337" xr:uid="{00000000-0005-0000-0000-0000BE120000}"/>
    <cellStyle name="40% - Accent4 6 11" xfId="10338" xr:uid="{00000000-0005-0000-0000-0000BF120000}"/>
    <cellStyle name="40% - Accent4 6 2" xfId="4637" xr:uid="{00000000-0005-0000-0000-0000C0120000}"/>
    <cellStyle name="40% - Accent4 6 3" xfId="10339" xr:uid="{00000000-0005-0000-0000-0000C1120000}"/>
    <cellStyle name="40% - Accent4 6 4" xfId="10340" xr:uid="{00000000-0005-0000-0000-0000C2120000}"/>
    <cellStyle name="40% - Accent4 6 5" xfId="10341" xr:uid="{00000000-0005-0000-0000-0000C3120000}"/>
    <cellStyle name="40% - Accent4 6 6" xfId="10342" xr:uid="{00000000-0005-0000-0000-0000C4120000}"/>
    <cellStyle name="40% - Accent4 6 7" xfId="10343" xr:uid="{00000000-0005-0000-0000-0000C5120000}"/>
    <cellStyle name="40% - Accent4 6 8" xfId="10344" xr:uid="{00000000-0005-0000-0000-0000C6120000}"/>
    <cellStyle name="40% - Accent4 6 9" xfId="10345" xr:uid="{00000000-0005-0000-0000-0000C7120000}"/>
    <cellStyle name="40% - Accent4 7" xfId="2397" xr:uid="{00000000-0005-0000-0000-0000C8120000}"/>
    <cellStyle name="40% - Accent4 7 10" xfId="10346" xr:uid="{00000000-0005-0000-0000-0000C9120000}"/>
    <cellStyle name="40% - Accent4 7 11" xfId="10347" xr:uid="{00000000-0005-0000-0000-0000CA120000}"/>
    <cellStyle name="40% - Accent4 7 2" xfId="4638" xr:uid="{00000000-0005-0000-0000-0000CB120000}"/>
    <cellStyle name="40% - Accent4 7 3" xfId="10348" xr:uid="{00000000-0005-0000-0000-0000CC120000}"/>
    <cellStyle name="40% - Accent4 7 4" xfId="10349" xr:uid="{00000000-0005-0000-0000-0000CD120000}"/>
    <cellStyle name="40% - Accent4 7 5" xfId="10350" xr:uid="{00000000-0005-0000-0000-0000CE120000}"/>
    <cellStyle name="40% - Accent4 7 6" xfId="10351" xr:uid="{00000000-0005-0000-0000-0000CF120000}"/>
    <cellStyle name="40% - Accent4 7 7" xfId="10352" xr:uid="{00000000-0005-0000-0000-0000D0120000}"/>
    <cellStyle name="40% - Accent4 7 8" xfId="10353" xr:uid="{00000000-0005-0000-0000-0000D1120000}"/>
    <cellStyle name="40% - Accent4 7 9" xfId="10354" xr:uid="{00000000-0005-0000-0000-0000D2120000}"/>
    <cellStyle name="40% - Accent4 8" xfId="2396" xr:uid="{00000000-0005-0000-0000-0000D3120000}"/>
    <cellStyle name="40% - Accent4 8 10" xfId="10355" xr:uid="{00000000-0005-0000-0000-0000D4120000}"/>
    <cellStyle name="40% - Accent4 8 11" xfId="10356" xr:uid="{00000000-0005-0000-0000-0000D5120000}"/>
    <cellStyle name="40% - Accent4 8 2" xfId="4639" xr:uid="{00000000-0005-0000-0000-0000D6120000}"/>
    <cellStyle name="40% - Accent4 8 3" xfId="10357" xr:uid="{00000000-0005-0000-0000-0000D7120000}"/>
    <cellStyle name="40% - Accent4 8 4" xfId="10358" xr:uid="{00000000-0005-0000-0000-0000D8120000}"/>
    <cellStyle name="40% - Accent4 8 5" xfId="10359" xr:uid="{00000000-0005-0000-0000-0000D9120000}"/>
    <cellStyle name="40% - Accent4 8 6" xfId="10360" xr:uid="{00000000-0005-0000-0000-0000DA120000}"/>
    <cellStyle name="40% - Accent4 8 7" xfId="10361" xr:uid="{00000000-0005-0000-0000-0000DB120000}"/>
    <cellStyle name="40% - Accent4 8 8" xfId="10362" xr:uid="{00000000-0005-0000-0000-0000DC120000}"/>
    <cellStyle name="40% - Accent4 8 9" xfId="10363" xr:uid="{00000000-0005-0000-0000-0000DD120000}"/>
    <cellStyle name="40% - Accent4 9" xfId="2395" xr:uid="{00000000-0005-0000-0000-0000DE120000}"/>
    <cellStyle name="40% - Accent4 9 10" xfId="10364" xr:uid="{00000000-0005-0000-0000-0000DF120000}"/>
    <cellStyle name="40% - Accent4 9 11" xfId="10365" xr:uid="{00000000-0005-0000-0000-0000E0120000}"/>
    <cellStyle name="40% - Accent4 9 2" xfId="4640" xr:uid="{00000000-0005-0000-0000-0000E1120000}"/>
    <cellStyle name="40% - Accent4 9 3" xfId="10366" xr:uid="{00000000-0005-0000-0000-0000E2120000}"/>
    <cellStyle name="40% - Accent4 9 4" xfId="10367" xr:uid="{00000000-0005-0000-0000-0000E3120000}"/>
    <cellStyle name="40% - Accent4 9 5" xfId="10368" xr:uid="{00000000-0005-0000-0000-0000E4120000}"/>
    <cellStyle name="40% - Accent4 9 6" xfId="10369" xr:uid="{00000000-0005-0000-0000-0000E5120000}"/>
    <cellStyle name="40% - Accent4 9 7" xfId="10370" xr:uid="{00000000-0005-0000-0000-0000E6120000}"/>
    <cellStyle name="40% - Accent4 9 8" xfId="10371" xr:uid="{00000000-0005-0000-0000-0000E7120000}"/>
    <cellStyle name="40% - Accent4 9 9" xfId="10372" xr:uid="{00000000-0005-0000-0000-0000E8120000}"/>
    <cellStyle name="40% - Accent5 10" xfId="2394" xr:uid="{00000000-0005-0000-0000-0000E9120000}"/>
    <cellStyle name="40% - Accent5 10 10" xfId="10373" xr:uid="{00000000-0005-0000-0000-0000EA120000}"/>
    <cellStyle name="40% - Accent5 10 11" xfId="10374" xr:uid="{00000000-0005-0000-0000-0000EB120000}"/>
    <cellStyle name="40% - Accent5 10 2" xfId="4641" xr:uid="{00000000-0005-0000-0000-0000EC120000}"/>
    <cellStyle name="40% - Accent5 10 3" xfId="10375" xr:uid="{00000000-0005-0000-0000-0000ED120000}"/>
    <cellStyle name="40% - Accent5 10 4" xfId="10376" xr:uid="{00000000-0005-0000-0000-0000EE120000}"/>
    <cellStyle name="40% - Accent5 10 5" xfId="10377" xr:uid="{00000000-0005-0000-0000-0000EF120000}"/>
    <cellStyle name="40% - Accent5 10 6" xfId="10378" xr:uid="{00000000-0005-0000-0000-0000F0120000}"/>
    <cellStyle name="40% - Accent5 10 7" xfId="10379" xr:uid="{00000000-0005-0000-0000-0000F1120000}"/>
    <cellStyle name="40% - Accent5 10 8" xfId="10380" xr:uid="{00000000-0005-0000-0000-0000F2120000}"/>
    <cellStyle name="40% - Accent5 10 9" xfId="10381" xr:uid="{00000000-0005-0000-0000-0000F3120000}"/>
    <cellStyle name="40% - Accent5 11" xfId="2393" xr:uid="{00000000-0005-0000-0000-0000F4120000}"/>
    <cellStyle name="40% - Accent5 11 10" xfId="10382" xr:uid="{00000000-0005-0000-0000-0000F5120000}"/>
    <cellStyle name="40% - Accent5 11 11" xfId="10383" xr:uid="{00000000-0005-0000-0000-0000F6120000}"/>
    <cellStyle name="40% - Accent5 11 2" xfId="4642" xr:uid="{00000000-0005-0000-0000-0000F7120000}"/>
    <cellStyle name="40% - Accent5 11 3" xfId="10384" xr:uid="{00000000-0005-0000-0000-0000F8120000}"/>
    <cellStyle name="40% - Accent5 11 4" xfId="10385" xr:uid="{00000000-0005-0000-0000-0000F9120000}"/>
    <cellStyle name="40% - Accent5 11 5" xfId="10386" xr:uid="{00000000-0005-0000-0000-0000FA120000}"/>
    <cellStyle name="40% - Accent5 11 6" xfId="10387" xr:uid="{00000000-0005-0000-0000-0000FB120000}"/>
    <cellStyle name="40% - Accent5 11 7" xfId="10388" xr:uid="{00000000-0005-0000-0000-0000FC120000}"/>
    <cellStyle name="40% - Accent5 11 8" xfId="10389" xr:uid="{00000000-0005-0000-0000-0000FD120000}"/>
    <cellStyle name="40% - Accent5 11 9" xfId="10390" xr:uid="{00000000-0005-0000-0000-0000FE120000}"/>
    <cellStyle name="40% - Accent5 12" xfId="2392" xr:uid="{00000000-0005-0000-0000-0000FF120000}"/>
    <cellStyle name="40% - Accent5 12 10" xfId="10391" xr:uid="{00000000-0005-0000-0000-000000130000}"/>
    <cellStyle name="40% - Accent5 12 11" xfId="10392" xr:uid="{00000000-0005-0000-0000-000001130000}"/>
    <cellStyle name="40% - Accent5 12 2" xfId="4643" xr:uid="{00000000-0005-0000-0000-000002130000}"/>
    <cellStyle name="40% - Accent5 12 3" xfId="10393" xr:uid="{00000000-0005-0000-0000-000003130000}"/>
    <cellStyle name="40% - Accent5 12 4" xfId="10394" xr:uid="{00000000-0005-0000-0000-000004130000}"/>
    <cellStyle name="40% - Accent5 12 5" xfId="10395" xr:uid="{00000000-0005-0000-0000-000005130000}"/>
    <cellStyle name="40% - Accent5 12 6" xfId="10396" xr:uid="{00000000-0005-0000-0000-000006130000}"/>
    <cellStyle name="40% - Accent5 12 7" xfId="10397" xr:uid="{00000000-0005-0000-0000-000007130000}"/>
    <cellStyle name="40% - Accent5 12 8" xfId="10398" xr:uid="{00000000-0005-0000-0000-000008130000}"/>
    <cellStyle name="40% - Accent5 12 9" xfId="10399" xr:uid="{00000000-0005-0000-0000-000009130000}"/>
    <cellStyle name="40% - Accent5 13" xfId="2391" xr:uid="{00000000-0005-0000-0000-00000A130000}"/>
    <cellStyle name="40% - Accent5 13 10" xfId="10400" xr:uid="{00000000-0005-0000-0000-00000B130000}"/>
    <cellStyle name="40% - Accent5 13 11" xfId="10401" xr:uid="{00000000-0005-0000-0000-00000C130000}"/>
    <cellStyle name="40% - Accent5 13 2" xfId="4644" xr:uid="{00000000-0005-0000-0000-00000D130000}"/>
    <cellStyle name="40% - Accent5 13 3" xfId="10402" xr:uid="{00000000-0005-0000-0000-00000E130000}"/>
    <cellStyle name="40% - Accent5 13 4" xfId="10403" xr:uid="{00000000-0005-0000-0000-00000F130000}"/>
    <cellStyle name="40% - Accent5 13 5" xfId="10404" xr:uid="{00000000-0005-0000-0000-000010130000}"/>
    <cellStyle name="40% - Accent5 13 6" xfId="10405" xr:uid="{00000000-0005-0000-0000-000011130000}"/>
    <cellStyle name="40% - Accent5 13 7" xfId="10406" xr:uid="{00000000-0005-0000-0000-000012130000}"/>
    <cellStyle name="40% - Accent5 13 8" xfId="10407" xr:uid="{00000000-0005-0000-0000-000013130000}"/>
    <cellStyle name="40% - Accent5 13 9" xfId="10408" xr:uid="{00000000-0005-0000-0000-000014130000}"/>
    <cellStyle name="40% - Accent5 14" xfId="2390" xr:uid="{00000000-0005-0000-0000-000015130000}"/>
    <cellStyle name="40% - Accent5 14 10" xfId="10409" xr:uid="{00000000-0005-0000-0000-000016130000}"/>
    <cellStyle name="40% - Accent5 14 11" xfId="10410" xr:uid="{00000000-0005-0000-0000-000017130000}"/>
    <cellStyle name="40% - Accent5 14 2" xfId="4645" xr:uid="{00000000-0005-0000-0000-000018130000}"/>
    <cellStyle name="40% - Accent5 14 3" xfId="10411" xr:uid="{00000000-0005-0000-0000-000019130000}"/>
    <cellStyle name="40% - Accent5 14 4" xfId="10412" xr:uid="{00000000-0005-0000-0000-00001A130000}"/>
    <cellStyle name="40% - Accent5 14 5" xfId="10413" xr:uid="{00000000-0005-0000-0000-00001B130000}"/>
    <cellStyle name="40% - Accent5 14 6" xfId="10414" xr:uid="{00000000-0005-0000-0000-00001C130000}"/>
    <cellStyle name="40% - Accent5 14 7" xfId="10415" xr:uid="{00000000-0005-0000-0000-00001D130000}"/>
    <cellStyle name="40% - Accent5 14 8" xfId="10416" xr:uid="{00000000-0005-0000-0000-00001E130000}"/>
    <cellStyle name="40% - Accent5 14 9" xfId="10417" xr:uid="{00000000-0005-0000-0000-00001F130000}"/>
    <cellStyle name="40% - Accent5 15" xfId="2389" xr:uid="{00000000-0005-0000-0000-000020130000}"/>
    <cellStyle name="40% - Accent5 15 10" xfId="10418" xr:uid="{00000000-0005-0000-0000-000021130000}"/>
    <cellStyle name="40% - Accent5 15 11" xfId="10419" xr:uid="{00000000-0005-0000-0000-000022130000}"/>
    <cellStyle name="40% - Accent5 15 2" xfId="4646" xr:uid="{00000000-0005-0000-0000-000023130000}"/>
    <cellStyle name="40% - Accent5 15 3" xfId="10420" xr:uid="{00000000-0005-0000-0000-000024130000}"/>
    <cellStyle name="40% - Accent5 15 4" xfId="10421" xr:uid="{00000000-0005-0000-0000-000025130000}"/>
    <cellStyle name="40% - Accent5 15 5" xfId="10422" xr:uid="{00000000-0005-0000-0000-000026130000}"/>
    <cellStyle name="40% - Accent5 15 6" xfId="10423" xr:uid="{00000000-0005-0000-0000-000027130000}"/>
    <cellStyle name="40% - Accent5 15 7" xfId="10424" xr:uid="{00000000-0005-0000-0000-000028130000}"/>
    <cellStyle name="40% - Accent5 15 8" xfId="10425" xr:uid="{00000000-0005-0000-0000-000029130000}"/>
    <cellStyle name="40% - Accent5 15 9" xfId="10426" xr:uid="{00000000-0005-0000-0000-00002A130000}"/>
    <cellStyle name="40% - Accent5 16" xfId="10427" xr:uid="{00000000-0005-0000-0000-00002B130000}"/>
    <cellStyle name="40% - Accent5 16 10" xfId="10428" xr:uid="{00000000-0005-0000-0000-00002C130000}"/>
    <cellStyle name="40% - Accent5 16 11" xfId="10429" xr:uid="{00000000-0005-0000-0000-00002D130000}"/>
    <cellStyle name="40% - Accent5 16 2" xfId="10430" xr:uid="{00000000-0005-0000-0000-00002E130000}"/>
    <cellStyle name="40% - Accent5 16 3" xfId="10431" xr:uid="{00000000-0005-0000-0000-00002F130000}"/>
    <cellStyle name="40% - Accent5 16 4" xfId="10432" xr:uid="{00000000-0005-0000-0000-000030130000}"/>
    <cellStyle name="40% - Accent5 16 5" xfId="10433" xr:uid="{00000000-0005-0000-0000-000031130000}"/>
    <cellStyle name="40% - Accent5 16 6" xfId="10434" xr:uid="{00000000-0005-0000-0000-000032130000}"/>
    <cellStyle name="40% - Accent5 16 7" xfId="10435" xr:uid="{00000000-0005-0000-0000-000033130000}"/>
    <cellStyle name="40% - Accent5 16 8" xfId="10436" xr:uid="{00000000-0005-0000-0000-000034130000}"/>
    <cellStyle name="40% - Accent5 16 9" xfId="10437" xr:uid="{00000000-0005-0000-0000-000035130000}"/>
    <cellStyle name="40% - Accent5 17" xfId="10438" xr:uid="{00000000-0005-0000-0000-000036130000}"/>
    <cellStyle name="40% - Accent5 17 10" xfId="10439" xr:uid="{00000000-0005-0000-0000-000037130000}"/>
    <cellStyle name="40% - Accent5 17 11" xfId="10440" xr:uid="{00000000-0005-0000-0000-000038130000}"/>
    <cellStyle name="40% - Accent5 17 2" xfId="10441" xr:uid="{00000000-0005-0000-0000-000039130000}"/>
    <cellStyle name="40% - Accent5 17 3" xfId="10442" xr:uid="{00000000-0005-0000-0000-00003A130000}"/>
    <cellStyle name="40% - Accent5 17 4" xfId="10443" xr:uid="{00000000-0005-0000-0000-00003B130000}"/>
    <cellStyle name="40% - Accent5 17 5" xfId="10444" xr:uid="{00000000-0005-0000-0000-00003C130000}"/>
    <cellStyle name="40% - Accent5 17 6" xfId="10445" xr:uid="{00000000-0005-0000-0000-00003D130000}"/>
    <cellStyle name="40% - Accent5 17 7" xfId="10446" xr:uid="{00000000-0005-0000-0000-00003E130000}"/>
    <cellStyle name="40% - Accent5 17 8" xfId="10447" xr:uid="{00000000-0005-0000-0000-00003F130000}"/>
    <cellStyle name="40% - Accent5 17 9" xfId="10448" xr:uid="{00000000-0005-0000-0000-000040130000}"/>
    <cellStyle name="40% - Accent5 18" xfId="10449" xr:uid="{00000000-0005-0000-0000-000041130000}"/>
    <cellStyle name="40% - Accent5 18 10" xfId="10450" xr:uid="{00000000-0005-0000-0000-000042130000}"/>
    <cellStyle name="40% - Accent5 18 11" xfId="10451" xr:uid="{00000000-0005-0000-0000-000043130000}"/>
    <cellStyle name="40% - Accent5 18 2" xfId="10452" xr:uid="{00000000-0005-0000-0000-000044130000}"/>
    <cellStyle name="40% - Accent5 18 3" xfId="10453" xr:uid="{00000000-0005-0000-0000-000045130000}"/>
    <cellStyle name="40% - Accent5 18 4" xfId="10454" xr:uid="{00000000-0005-0000-0000-000046130000}"/>
    <cellStyle name="40% - Accent5 18 5" xfId="10455" xr:uid="{00000000-0005-0000-0000-000047130000}"/>
    <cellStyle name="40% - Accent5 18 6" xfId="10456" xr:uid="{00000000-0005-0000-0000-000048130000}"/>
    <cellStyle name="40% - Accent5 18 7" xfId="10457" xr:uid="{00000000-0005-0000-0000-000049130000}"/>
    <cellStyle name="40% - Accent5 18 8" xfId="10458" xr:uid="{00000000-0005-0000-0000-00004A130000}"/>
    <cellStyle name="40% - Accent5 18 9" xfId="10459" xr:uid="{00000000-0005-0000-0000-00004B130000}"/>
    <cellStyle name="40% - Accent5 19" xfId="10460" xr:uid="{00000000-0005-0000-0000-00004C130000}"/>
    <cellStyle name="40% - Accent5 19 10" xfId="10461" xr:uid="{00000000-0005-0000-0000-00004D130000}"/>
    <cellStyle name="40% - Accent5 19 11" xfId="10462" xr:uid="{00000000-0005-0000-0000-00004E130000}"/>
    <cellStyle name="40% - Accent5 19 2" xfId="10463" xr:uid="{00000000-0005-0000-0000-00004F130000}"/>
    <cellStyle name="40% - Accent5 19 3" xfId="10464" xr:uid="{00000000-0005-0000-0000-000050130000}"/>
    <cellStyle name="40% - Accent5 19 4" xfId="10465" xr:uid="{00000000-0005-0000-0000-000051130000}"/>
    <cellStyle name="40% - Accent5 19 5" xfId="10466" xr:uid="{00000000-0005-0000-0000-000052130000}"/>
    <cellStyle name="40% - Accent5 19 6" xfId="10467" xr:uid="{00000000-0005-0000-0000-000053130000}"/>
    <cellStyle name="40% - Accent5 19 7" xfId="10468" xr:uid="{00000000-0005-0000-0000-000054130000}"/>
    <cellStyle name="40% - Accent5 19 8" xfId="10469" xr:uid="{00000000-0005-0000-0000-000055130000}"/>
    <cellStyle name="40% - Accent5 19 9" xfId="10470" xr:uid="{00000000-0005-0000-0000-000056130000}"/>
    <cellStyle name="40% - Accent5 2" xfId="50" xr:uid="{00000000-0005-0000-0000-000057130000}"/>
    <cellStyle name="40% - Accent5 2 10" xfId="2387" xr:uid="{00000000-0005-0000-0000-000058130000}"/>
    <cellStyle name="40% - Accent5 2 10 2" xfId="4647" xr:uid="{00000000-0005-0000-0000-000059130000}"/>
    <cellStyle name="40% - Accent5 2 11" xfId="2386" xr:uid="{00000000-0005-0000-0000-00005A130000}"/>
    <cellStyle name="40% - Accent5 2 11 2" xfId="4648" xr:uid="{00000000-0005-0000-0000-00005B130000}"/>
    <cellStyle name="40% - Accent5 2 12" xfId="2388" xr:uid="{00000000-0005-0000-0000-00005C130000}"/>
    <cellStyle name="40% - Accent5 2 2" xfId="470" xr:uid="{00000000-0005-0000-0000-00005D130000}"/>
    <cellStyle name="40% - Accent5 2 2 2" xfId="2385" xr:uid="{00000000-0005-0000-0000-00005E130000}"/>
    <cellStyle name="40% - Accent5 2 3" xfId="2384" xr:uid="{00000000-0005-0000-0000-00005F130000}"/>
    <cellStyle name="40% - Accent5 2 3 2" xfId="4649" xr:uid="{00000000-0005-0000-0000-000060130000}"/>
    <cellStyle name="40% - Accent5 2 4" xfId="2383" xr:uid="{00000000-0005-0000-0000-000061130000}"/>
    <cellStyle name="40% - Accent5 2 4 2" xfId="4650" xr:uid="{00000000-0005-0000-0000-000062130000}"/>
    <cellStyle name="40% - Accent5 2 5" xfId="2382" xr:uid="{00000000-0005-0000-0000-000063130000}"/>
    <cellStyle name="40% - Accent5 2 5 2" xfId="4651" xr:uid="{00000000-0005-0000-0000-000064130000}"/>
    <cellStyle name="40% - Accent5 2 6" xfId="2381" xr:uid="{00000000-0005-0000-0000-000065130000}"/>
    <cellStyle name="40% - Accent5 2 6 2" xfId="4652" xr:uid="{00000000-0005-0000-0000-000066130000}"/>
    <cellStyle name="40% - Accent5 2 7" xfId="2380" xr:uid="{00000000-0005-0000-0000-000067130000}"/>
    <cellStyle name="40% - Accent5 2 7 2" xfId="4653" xr:uid="{00000000-0005-0000-0000-000068130000}"/>
    <cellStyle name="40% - Accent5 2 8" xfId="2379" xr:uid="{00000000-0005-0000-0000-000069130000}"/>
    <cellStyle name="40% - Accent5 2 8 2" xfId="4654" xr:uid="{00000000-0005-0000-0000-00006A130000}"/>
    <cellStyle name="40% - Accent5 2 9" xfId="2378" xr:uid="{00000000-0005-0000-0000-00006B130000}"/>
    <cellStyle name="40% - Accent5 2 9 2" xfId="4655" xr:uid="{00000000-0005-0000-0000-00006C130000}"/>
    <cellStyle name="40% - Accent5 20" xfId="10471" xr:uid="{00000000-0005-0000-0000-00006D130000}"/>
    <cellStyle name="40% - Accent5 20 10" xfId="10472" xr:uid="{00000000-0005-0000-0000-00006E130000}"/>
    <cellStyle name="40% - Accent5 20 11" xfId="10473" xr:uid="{00000000-0005-0000-0000-00006F130000}"/>
    <cellStyle name="40% - Accent5 20 2" xfId="10474" xr:uid="{00000000-0005-0000-0000-000070130000}"/>
    <cellStyle name="40% - Accent5 20 3" xfId="10475" xr:uid="{00000000-0005-0000-0000-000071130000}"/>
    <cellStyle name="40% - Accent5 20 4" xfId="10476" xr:uid="{00000000-0005-0000-0000-000072130000}"/>
    <cellStyle name="40% - Accent5 20 5" xfId="10477" xr:uid="{00000000-0005-0000-0000-000073130000}"/>
    <cellStyle name="40% - Accent5 20 6" xfId="10478" xr:uid="{00000000-0005-0000-0000-000074130000}"/>
    <cellStyle name="40% - Accent5 20 7" xfId="10479" xr:uid="{00000000-0005-0000-0000-000075130000}"/>
    <cellStyle name="40% - Accent5 20 8" xfId="10480" xr:uid="{00000000-0005-0000-0000-000076130000}"/>
    <cellStyle name="40% - Accent5 20 9" xfId="10481" xr:uid="{00000000-0005-0000-0000-000077130000}"/>
    <cellStyle name="40% - Accent5 21" xfId="10482" xr:uid="{00000000-0005-0000-0000-000078130000}"/>
    <cellStyle name="40% - Accent5 21 10" xfId="10483" xr:uid="{00000000-0005-0000-0000-000079130000}"/>
    <cellStyle name="40% - Accent5 21 11" xfId="10484" xr:uid="{00000000-0005-0000-0000-00007A130000}"/>
    <cellStyle name="40% - Accent5 21 2" xfId="10485" xr:uid="{00000000-0005-0000-0000-00007B130000}"/>
    <cellStyle name="40% - Accent5 21 3" xfId="10486" xr:uid="{00000000-0005-0000-0000-00007C130000}"/>
    <cellStyle name="40% - Accent5 21 4" xfId="10487" xr:uid="{00000000-0005-0000-0000-00007D130000}"/>
    <cellStyle name="40% - Accent5 21 5" xfId="10488" xr:uid="{00000000-0005-0000-0000-00007E130000}"/>
    <cellStyle name="40% - Accent5 21 6" xfId="10489" xr:uid="{00000000-0005-0000-0000-00007F130000}"/>
    <cellStyle name="40% - Accent5 21 7" xfId="10490" xr:uid="{00000000-0005-0000-0000-000080130000}"/>
    <cellStyle name="40% - Accent5 21 8" xfId="10491" xr:uid="{00000000-0005-0000-0000-000081130000}"/>
    <cellStyle name="40% - Accent5 21 9" xfId="10492" xr:uid="{00000000-0005-0000-0000-000082130000}"/>
    <cellStyle name="40% - Accent5 22" xfId="10493" xr:uid="{00000000-0005-0000-0000-000083130000}"/>
    <cellStyle name="40% - Accent5 22 10" xfId="10494" xr:uid="{00000000-0005-0000-0000-000084130000}"/>
    <cellStyle name="40% - Accent5 22 11" xfId="10495" xr:uid="{00000000-0005-0000-0000-000085130000}"/>
    <cellStyle name="40% - Accent5 22 2" xfId="10496" xr:uid="{00000000-0005-0000-0000-000086130000}"/>
    <cellStyle name="40% - Accent5 22 3" xfId="10497" xr:uid="{00000000-0005-0000-0000-000087130000}"/>
    <cellStyle name="40% - Accent5 22 4" xfId="10498" xr:uid="{00000000-0005-0000-0000-000088130000}"/>
    <cellStyle name="40% - Accent5 22 5" xfId="10499" xr:uid="{00000000-0005-0000-0000-000089130000}"/>
    <cellStyle name="40% - Accent5 22 6" xfId="10500" xr:uid="{00000000-0005-0000-0000-00008A130000}"/>
    <cellStyle name="40% - Accent5 22 7" xfId="10501" xr:uid="{00000000-0005-0000-0000-00008B130000}"/>
    <cellStyle name="40% - Accent5 22 8" xfId="10502" xr:uid="{00000000-0005-0000-0000-00008C130000}"/>
    <cellStyle name="40% - Accent5 22 9" xfId="10503" xr:uid="{00000000-0005-0000-0000-00008D130000}"/>
    <cellStyle name="40% - Accent5 23" xfId="10504" xr:uid="{00000000-0005-0000-0000-00008E130000}"/>
    <cellStyle name="40% - Accent5 23 10" xfId="10505" xr:uid="{00000000-0005-0000-0000-00008F130000}"/>
    <cellStyle name="40% - Accent5 23 11" xfId="10506" xr:uid="{00000000-0005-0000-0000-000090130000}"/>
    <cellStyle name="40% - Accent5 23 2" xfId="10507" xr:uid="{00000000-0005-0000-0000-000091130000}"/>
    <cellStyle name="40% - Accent5 23 3" xfId="10508" xr:uid="{00000000-0005-0000-0000-000092130000}"/>
    <cellStyle name="40% - Accent5 23 4" xfId="10509" xr:uid="{00000000-0005-0000-0000-000093130000}"/>
    <cellStyle name="40% - Accent5 23 5" xfId="10510" xr:uid="{00000000-0005-0000-0000-000094130000}"/>
    <cellStyle name="40% - Accent5 23 6" xfId="10511" xr:uid="{00000000-0005-0000-0000-000095130000}"/>
    <cellStyle name="40% - Accent5 23 7" xfId="10512" xr:uid="{00000000-0005-0000-0000-000096130000}"/>
    <cellStyle name="40% - Accent5 23 8" xfId="10513" xr:uid="{00000000-0005-0000-0000-000097130000}"/>
    <cellStyle name="40% - Accent5 23 9" xfId="10514" xr:uid="{00000000-0005-0000-0000-000098130000}"/>
    <cellStyle name="40% - Accent5 24" xfId="10515" xr:uid="{00000000-0005-0000-0000-000099130000}"/>
    <cellStyle name="40% - Accent5 24 10" xfId="10516" xr:uid="{00000000-0005-0000-0000-00009A130000}"/>
    <cellStyle name="40% - Accent5 24 11" xfId="10517" xr:uid="{00000000-0005-0000-0000-00009B130000}"/>
    <cellStyle name="40% - Accent5 24 2" xfId="10518" xr:uid="{00000000-0005-0000-0000-00009C130000}"/>
    <cellStyle name="40% - Accent5 24 3" xfId="10519" xr:uid="{00000000-0005-0000-0000-00009D130000}"/>
    <cellStyle name="40% - Accent5 24 4" xfId="10520" xr:uid="{00000000-0005-0000-0000-00009E130000}"/>
    <cellStyle name="40% - Accent5 24 5" xfId="10521" xr:uid="{00000000-0005-0000-0000-00009F130000}"/>
    <cellStyle name="40% - Accent5 24 6" xfId="10522" xr:uid="{00000000-0005-0000-0000-0000A0130000}"/>
    <cellStyle name="40% - Accent5 24 7" xfId="10523" xr:uid="{00000000-0005-0000-0000-0000A1130000}"/>
    <cellStyle name="40% - Accent5 24 8" xfId="10524" xr:uid="{00000000-0005-0000-0000-0000A2130000}"/>
    <cellStyle name="40% - Accent5 24 9" xfId="10525" xr:uid="{00000000-0005-0000-0000-0000A3130000}"/>
    <cellStyle name="40% - Accent5 25" xfId="10526" xr:uid="{00000000-0005-0000-0000-0000A4130000}"/>
    <cellStyle name="40% - Accent5 25 10" xfId="10527" xr:uid="{00000000-0005-0000-0000-0000A5130000}"/>
    <cellStyle name="40% - Accent5 25 11" xfId="10528" xr:uid="{00000000-0005-0000-0000-0000A6130000}"/>
    <cellStyle name="40% - Accent5 25 2" xfId="10529" xr:uid="{00000000-0005-0000-0000-0000A7130000}"/>
    <cellStyle name="40% - Accent5 25 3" xfId="10530" xr:uid="{00000000-0005-0000-0000-0000A8130000}"/>
    <cellStyle name="40% - Accent5 25 4" xfId="10531" xr:uid="{00000000-0005-0000-0000-0000A9130000}"/>
    <cellStyle name="40% - Accent5 25 5" xfId="10532" xr:uid="{00000000-0005-0000-0000-0000AA130000}"/>
    <cellStyle name="40% - Accent5 25 6" xfId="10533" xr:uid="{00000000-0005-0000-0000-0000AB130000}"/>
    <cellStyle name="40% - Accent5 25 7" xfId="10534" xr:uid="{00000000-0005-0000-0000-0000AC130000}"/>
    <cellStyle name="40% - Accent5 25 8" xfId="10535" xr:uid="{00000000-0005-0000-0000-0000AD130000}"/>
    <cellStyle name="40% - Accent5 25 9" xfId="10536" xr:uid="{00000000-0005-0000-0000-0000AE130000}"/>
    <cellStyle name="40% - Accent5 26" xfId="10537" xr:uid="{00000000-0005-0000-0000-0000AF130000}"/>
    <cellStyle name="40% - Accent5 26 10" xfId="10538" xr:uid="{00000000-0005-0000-0000-0000B0130000}"/>
    <cellStyle name="40% - Accent5 26 11" xfId="10539" xr:uid="{00000000-0005-0000-0000-0000B1130000}"/>
    <cellStyle name="40% - Accent5 26 2" xfId="10540" xr:uid="{00000000-0005-0000-0000-0000B2130000}"/>
    <cellStyle name="40% - Accent5 26 3" xfId="10541" xr:uid="{00000000-0005-0000-0000-0000B3130000}"/>
    <cellStyle name="40% - Accent5 26 4" xfId="10542" xr:uid="{00000000-0005-0000-0000-0000B4130000}"/>
    <cellStyle name="40% - Accent5 26 5" xfId="10543" xr:uid="{00000000-0005-0000-0000-0000B5130000}"/>
    <cellStyle name="40% - Accent5 26 6" xfId="10544" xr:uid="{00000000-0005-0000-0000-0000B6130000}"/>
    <cellStyle name="40% - Accent5 26 7" xfId="10545" xr:uid="{00000000-0005-0000-0000-0000B7130000}"/>
    <cellStyle name="40% - Accent5 26 8" xfId="10546" xr:uid="{00000000-0005-0000-0000-0000B8130000}"/>
    <cellStyle name="40% - Accent5 26 9" xfId="10547" xr:uid="{00000000-0005-0000-0000-0000B9130000}"/>
    <cellStyle name="40% - Accent5 27" xfId="10548" xr:uid="{00000000-0005-0000-0000-0000BA130000}"/>
    <cellStyle name="40% - Accent5 27 10" xfId="10549" xr:uid="{00000000-0005-0000-0000-0000BB130000}"/>
    <cellStyle name="40% - Accent5 27 11" xfId="10550" xr:uid="{00000000-0005-0000-0000-0000BC130000}"/>
    <cellStyle name="40% - Accent5 27 2" xfId="10551" xr:uid="{00000000-0005-0000-0000-0000BD130000}"/>
    <cellStyle name="40% - Accent5 27 3" xfId="10552" xr:uid="{00000000-0005-0000-0000-0000BE130000}"/>
    <cellStyle name="40% - Accent5 27 4" xfId="10553" xr:uid="{00000000-0005-0000-0000-0000BF130000}"/>
    <cellStyle name="40% - Accent5 27 5" xfId="10554" xr:uid="{00000000-0005-0000-0000-0000C0130000}"/>
    <cellStyle name="40% - Accent5 27 6" xfId="10555" xr:uid="{00000000-0005-0000-0000-0000C1130000}"/>
    <cellStyle name="40% - Accent5 27 7" xfId="10556" xr:uid="{00000000-0005-0000-0000-0000C2130000}"/>
    <cellStyle name="40% - Accent5 27 8" xfId="10557" xr:uid="{00000000-0005-0000-0000-0000C3130000}"/>
    <cellStyle name="40% - Accent5 27 9" xfId="10558" xr:uid="{00000000-0005-0000-0000-0000C4130000}"/>
    <cellStyle name="40% - Accent5 28" xfId="10559" xr:uid="{00000000-0005-0000-0000-0000C5130000}"/>
    <cellStyle name="40% - Accent5 28 10" xfId="10560" xr:uid="{00000000-0005-0000-0000-0000C6130000}"/>
    <cellStyle name="40% - Accent5 28 11" xfId="10561" xr:uid="{00000000-0005-0000-0000-0000C7130000}"/>
    <cellStyle name="40% - Accent5 28 2" xfId="10562" xr:uid="{00000000-0005-0000-0000-0000C8130000}"/>
    <cellStyle name="40% - Accent5 28 3" xfId="10563" xr:uid="{00000000-0005-0000-0000-0000C9130000}"/>
    <cellStyle name="40% - Accent5 28 4" xfId="10564" xr:uid="{00000000-0005-0000-0000-0000CA130000}"/>
    <cellStyle name="40% - Accent5 28 5" xfId="10565" xr:uid="{00000000-0005-0000-0000-0000CB130000}"/>
    <cellStyle name="40% - Accent5 28 6" xfId="10566" xr:uid="{00000000-0005-0000-0000-0000CC130000}"/>
    <cellStyle name="40% - Accent5 28 7" xfId="10567" xr:uid="{00000000-0005-0000-0000-0000CD130000}"/>
    <cellStyle name="40% - Accent5 28 8" xfId="10568" xr:uid="{00000000-0005-0000-0000-0000CE130000}"/>
    <cellStyle name="40% - Accent5 28 9" xfId="10569" xr:uid="{00000000-0005-0000-0000-0000CF130000}"/>
    <cellStyle name="40% - Accent5 29" xfId="10570" xr:uid="{00000000-0005-0000-0000-0000D0130000}"/>
    <cellStyle name="40% - Accent5 29 10" xfId="10571" xr:uid="{00000000-0005-0000-0000-0000D1130000}"/>
    <cellStyle name="40% - Accent5 29 11" xfId="10572" xr:uid="{00000000-0005-0000-0000-0000D2130000}"/>
    <cellStyle name="40% - Accent5 29 2" xfId="10573" xr:uid="{00000000-0005-0000-0000-0000D3130000}"/>
    <cellStyle name="40% - Accent5 29 3" xfId="10574" xr:uid="{00000000-0005-0000-0000-0000D4130000}"/>
    <cellStyle name="40% - Accent5 29 4" xfId="10575" xr:uid="{00000000-0005-0000-0000-0000D5130000}"/>
    <cellStyle name="40% - Accent5 29 5" xfId="10576" xr:uid="{00000000-0005-0000-0000-0000D6130000}"/>
    <cellStyle name="40% - Accent5 29 6" xfId="10577" xr:uid="{00000000-0005-0000-0000-0000D7130000}"/>
    <cellStyle name="40% - Accent5 29 7" xfId="10578" xr:uid="{00000000-0005-0000-0000-0000D8130000}"/>
    <cellStyle name="40% - Accent5 29 8" xfId="10579" xr:uid="{00000000-0005-0000-0000-0000D9130000}"/>
    <cellStyle name="40% - Accent5 29 9" xfId="10580" xr:uid="{00000000-0005-0000-0000-0000DA130000}"/>
    <cellStyle name="40% - Accent5 3" xfId="51" xr:uid="{00000000-0005-0000-0000-0000DB130000}"/>
    <cellStyle name="40% - Accent5 3 10" xfId="2376" xr:uid="{00000000-0005-0000-0000-0000DC130000}"/>
    <cellStyle name="40% - Accent5 3 10 2" xfId="4656" xr:uid="{00000000-0005-0000-0000-0000DD130000}"/>
    <cellStyle name="40% - Accent5 3 11" xfId="2375" xr:uid="{00000000-0005-0000-0000-0000DE130000}"/>
    <cellStyle name="40% - Accent5 3 11 2" xfId="4657" xr:uid="{00000000-0005-0000-0000-0000DF130000}"/>
    <cellStyle name="40% - Accent5 3 12" xfId="2377" xr:uid="{00000000-0005-0000-0000-0000E0130000}"/>
    <cellStyle name="40% - Accent5 3 2" xfId="2374" xr:uid="{00000000-0005-0000-0000-0000E1130000}"/>
    <cellStyle name="40% - Accent5 3 2 2" xfId="4658" xr:uid="{00000000-0005-0000-0000-0000E2130000}"/>
    <cellStyle name="40% - Accent5 3 3" xfId="2373" xr:uid="{00000000-0005-0000-0000-0000E3130000}"/>
    <cellStyle name="40% - Accent5 3 3 2" xfId="4659" xr:uid="{00000000-0005-0000-0000-0000E4130000}"/>
    <cellStyle name="40% - Accent5 3 4" xfId="2372" xr:uid="{00000000-0005-0000-0000-0000E5130000}"/>
    <cellStyle name="40% - Accent5 3 4 2" xfId="4660" xr:uid="{00000000-0005-0000-0000-0000E6130000}"/>
    <cellStyle name="40% - Accent5 3 5" xfId="2371" xr:uid="{00000000-0005-0000-0000-0000E7130000}"/>
    <cellStyle name="40% - Accent5 3 5 2" xfId="4661" xr:uid="{00000000-0005-0000-0000-0000E8130000}"/>
    <cellStyle name="40% - Accent5 3 6" xfId="2370" xr:uid="{00000000-0005-0000-0000-0000E9130000}"/>
    <cellStyle name="40% - Accent5 3 6 2" xfId="4662" xr:uid="{00000000-0005-0000-0000-0000EA130000}"/>
    <cellStyle name="40% - Accent5 3 7" xfId="2369" xr:uid="{00000000-0005-0000-0000-0000EB130000}"/>
    <cellStyle name="40% - Accent5 3 7 2" xfId="4663" xr:uid="{00000000-0005-0000-0000-0000EC130000}"/>
    <cellStyle name="40% - Accent5 3 8" xfId="2368" xr:uid="{00000000-0005-0000-0000-0000ED130000}"/>
    <cellStyle name="40% - Accent5 3 8 2" xfId="4664" xr:uid="{00000000-0005-0000-0000-0000EE130000}"/>
    <cellStyle name="40% - Accent5 3 9" xfId="2367" xr:uid="{00000000-0005-0000-0000-0000EF130000}"/>
    <cellStyle name="40% - Accent5 3 9 2" xfId="4665" xr:uid="{00000000-0005-0000-0000-0000F0130000}"/>
    <cellStyle name="40% - Accent5 30" xfId="10581" xr:uid="{00000000-0005-0000-0000-0000F1130000}"/>
    <cellStyle name="40% - Accent5 30 10" xfId="10582" xr:uid="{00000000-0005-0000-0000-0000F2130000}"/>
    <cellStyle name="40% - Accent5 30 11" xfId="10583" xr:uid="{00000000-0005-0000-0000-0000F3130000}"/>
    <cellStyle name="40% - Accent5 30 2" xfId="10584" xr:uid="{00000000-0005-0000-0000-0000F4130000}"/>
    <cellStyle name="40% - Accent5 30 3" xfId="10585" xr:uid="{00000000-0005-0000-0000-0000F5130000}"/>
    <cellStyle name="40% - Accent5 30 4" xfId="10586" xr:uid="{00000000-0005-0000-0000-0000F6130000}"/>
    <cellStyle name="40% - Accent5 30 5" xfId="10587" xr:uid="{00000000-0005-0000-0000-0000F7130000}"/>
    <cellStyle name="40% - Accent5 30 6" xfId="10588" xr:uid="{00000000-0005-0000-0000-0000F8130000}"/>
    <cellStyle name="40% - Accent5 30 7" xfId="10589" xr:uid="{00000000-0005-0000-0000-0000F9130000}"/>
    <cellStyle name="40% - Accent5 30 8" xfId="10590" xr:uid="{00000000-0005-0000-0000-0000FA130000}"/>
    <cellStyle name="40% - Accent5 30 9" xfId="10591" xr:uid="{00000000-0005-0000-0000-0000FB130000}"/>
    <cellStyle name="40% - Accent5 31" xfId="10592" xr:uid="{00000000-0005-0000-0000-0000FC130000}"/>
    <cellStyle name="40% - Accent5 31 10" xfId="10593" xr:uid="{00000000-0005-0000-0000-0000FD130000}"/>
    <cellStyle name="40% - Accent5 31 11" xfId="10594" xr:uid="{00000000-0005-0000-0000-0000FE130000}"/>
    <cellStyle name="40% - Accent5 31 2" xfId="10595" xr:uid="{00000000-0005-0000-0000-0000FF130000}"/>
    <cellStyle name="40% - Accent5 31 3" xfId="10596" xr:uid="{00000000-0005-0000-0000-000000140000}"/>
    <cellStyle name="40% - Accent5 31 4" xfId="10597" xr:uid="{00000000-0005-0000-0000-000001140000}"/>
    <cellStyle name="40% - Accent5 31 5" xfId="10598" xr:uid="{00000000-0005-0000-0000-000002140000}"/>
    <cellStyle name="40% - Accent5 31 6" xfId="10599" xr:uid="{00000000-0005-0000-0000-000003140000}"/>
    <cellStyle name="40% - Accent5 31 7" xfId="10600" xr:uid="{00000000-0005-0000-0000-000004140000}"/>
    <cellStyle name="40% - Accent5 31 8" xfId="10601" xr:uid="{00000000-0005-0000-0000-000005140000}"/>
    <cellStyle name="40% - Accent5 31 9" xfId="10602" xr:uid="{00000000-0005-0000-0000-000006140000}"/>
    <cellStyle name="40% - Accent5 32" xfId="10603" xr:uid="{00000000-0005-0000-0000-000007140000}"/>
    <cellStyle name="40% - Accent5 32 10" xfId="10604" xr:uid="{00000000-0005-0000-0000-000008140000}"/>
    <cellStyle name="40% - Accent5 32 11" xfId="10605" xr:uid="{00000000-0005-0000-0000-000009140000}"/>
    <cellStyle name="40% - Accent5 32 2" xfId="10606" xr:uid="{00000000-0005-0000-0000-00000A140000}"/>
    <cellStyle name="40% - Accent5 32 3" xfId="10607" xr:uid="{00000000-0005-0000-0000-00000B140000}"/>
    <cellStyle name="40% - Accent5 32 4" xfId="10608" xr:uid="{00000000-0005-0000-0000-00000C140000}"/>
    <cellStyle name="40% - Accent5 32 5" xfId="10609" xr:uid="{00000000-0005-0000-0000-00000D140000}"/>
    <cellStyle name="40% - Accent5 32 6" xfId="10610" xr:uid="{00000000-0005-0000-0000-00000E140000}"/>
    <cellStyle name="40% - Accent5 32 7" xfId="10611" xr:uid="{00000000-0005-0000-0000-00000F140000}"/>
    <cellStyle name="40% - Accent5 32 8" xfId="10612" xr:uid="{00000000-0005-0000-0000-000010140000}"/>
    <cellStyle name="40% - Accent5 32 9" xfId="10613" xr:uid="{00000000-0005-0000-0000-000011140000}"/>
    <cellStyle name="40% - Accent5 33" xfId="10614" xr:uid="{00000000-0005-0000-0000-000012140000}"/>
    <cellStyle name="40% - Accent5 33 10" xfId="10615" xr:uid="{00000000-0005-0000-0000-000013140000}"/>
    <cellStyle name="40% - Accent5 33 11" xfId="10616" xr:uid="{00000000-0005-0000-0000-000014140000}"/>
    <cellStyle name="40% - Accent5 33 2" xfId="10617" xr:uid="{00000000-0005-0000-0000-000015140000}"/>
    <cellStyle name="40% - Accent5 33 3" xfId="10618" xr:uid="{00000000-0005-0000-0000-000016140000}"/>
    <cellStyle name="40% - Accent5 33 4" xfId="10619" xr:uid="{00000000-0005-0000-0000-000017140000}"/>
    <cellStyle name="40% - Accent5 33 5" xfId="10620" xr:uid="{00000000-0005-0000-0000-000018140000}"/>
    <cellStyle name="40% - Accent5 33 6" xfId="10621" xr:uid="{00000000-0005-0000-0000-000019140000}"/>
    <cellStyle name="40% - Accent5 33 7" xfId="10622" xr:uid="{00000000-0005-0000-0000-00001A140000}"/>
    <cellStyle name="40% - Accent5 33 8" xfId="10623" xr:uid="{00000000-0005-0000-0000-00001B140000}"/>
    <cellStyle name="40% - Accent5 33 9" xfId="10624" xr:uid="{00000000-0005-0000-0000-00001C140000}"/>
    <cellStyle name="40% - Accent5 34" xfId="10625" xr:uid="{00000000-0005-0000-0000-00001D140000}"/>
    <cellStyle name="40% - Accent5 34 10" xfId="10626" xr:uid="{00000000-0005-0000-0000-00001E140000}"/>
    <cellStyle name="40% - Accent5 34 11" xfId="10627" xr:uid="{00000000-0005-0000-0000-00001F140000}"/>
    <cellStyle name="40% - Accent5 34 2" xfId="10628" xr:uid="{00000000-0005-0000-0000-000020140000}"/>
    <cellStyle name="40% - Accent5 34 3" xfId="10629" xr:uid="{00000000-0005-0000-0000-000021140000}"/>
    <cellStyle name="40% - Accent5 34 4" xfId="10630" xr:uid="{00000000-0005-0000-0000-000022140000}"/>
    <cellStyle name="40% - Accent5 34 5" xfId="10631" xr:uid="{00000000-0005-0000-0000-000023140000}"/>
    <cellStyle name="40% - Accent5 34 6" xfId="10632" xr:uid="{00000000-0005-0000-0000-000024140000}"/>
    <cellStyle name="40% - Accent5 34 7" xfId="10633" xr:uid="{00000000-0005-0000-0000-000025140000}"/>
    <cellStyle name="40% - Accent5 34 8" xfId="10634" xr:uid="{00000000-0005-0000-0000-000026140000}"/>
    <cellStyle name="40% - Accent5 34 9" xfId="10635" xr:uid="{00000000-0005-0000-0000-000027140000}"/>
    <cellStyle name="40% - Accent5 35" xfId="10636" xr:uid="{00000000-0005-0000-0000-000028140000}"/>
    <cellStyle name="40% - Accent5 35 10" xfId="10637" xr:uid="{00000000-0005-0000-0000-000029140000}"/>
    <cellStyle name="40% - Accent5 35 11" xfId="10638" xr:uid="{00000000-0005-0000-0000-00002A140000}"/>
    <cellStyle name="40% - Accent5 35 2" xfId="10639" xr:uid="{00000000-0005-0000-0000-00002B140000}"/>
    <cellStyle name="40% - Accent5 35 3" xfId="10640" xr:uid="{00000000-0005-0000-0000-00002C140000}"/>
    <cellStyle name="40% - Accent5 35 4" xfId="10641" xr:uid="{00000000-0005-0000-0000-00002D140000}"/>
    <cellStyle name="40% - Accent5 35 5" xfId="10642" xr:uid="{00000000-0005-0000-0000-00002E140000}"/>
    <cellStyle name="40% - Accent5 35 6" xfId="10643" xr:uid="{00000000-0005-0000-0000-00002F140000}"/>
    <cellStyle name="40% - Accent5 35 7" xfId="10644" xr:uid="{00000000-0005-0000-0000-000030140000}"/>
    <cellStyle name="40% - Accent5 35 8" xfId="10645" xr:uid="{00000000-0005-0000-0000-000031140000}"/>
    <cellStyle name="40% - Accent5 35 9" xfId="10646" xr:uid="{00000000-0005-0000-0000-000032140000}"/>
    <cellStyle name="40% - Accent5 36" xfId="10647" xr:uid="{00000000-0005-0000-0000-000033140000}"/>
    <cellStyle name="40% - Accent5 36 10" xfId="10648" xr:uid="{00000000-0005-0000-0000-000034140000}"/>
    <cellStyle name="40% - Accent5 36 11" xfId="10649" xr:uid="{00000000-0005-0000-0000-000035140000}"/>
    <cellStyle name="40% - Accent5 36 2" xfId="10650" xr:uid="{00000000-0005-0000-0000-000036140000}"/>
    <cellStyle name="40% - Accent5 36 3" xfId="10651" xr:uid="{00000000-0005-0000-0000-000037140000}"/>
    <cellStyle name="40% - Accent5 36 4" xfId="10652" xr:uid="{00000000-0005-0000-0000-000038140000}"/>
    <cellStyle name="40% - Accent5 36 5" xfId="10653" xr:uid="{00000000-0005-0000-0000-000039140000}"/>
    <cellStyle name="40% - Accent5 36 6" xfId="10654" xr:uid="{00000000-0005-0000-0000-00003A140000}"/>
    <cellStyle name="40% - Accent5 36 7" xfId="10655" xr:uid="{00000000-0005-0000-0000-00003B140000}"/>
    <cellStyle name="40% - Accent5 36 8" xfId="10656" xr:uid="{00000000-0005-0000-0000-00003C140000}"/>
    <cellStyle name="40% - Accent5 36 9" xfId="10657" xr:uid="{00000000-0005-0000-0000-00003D140000}"/>
    <cellStyle name="40% - Accent5 37" xfId="10658" xr:uid="{00000000-0005-0000-0000-00003E140000}"/>
    <cellStyle name="40% - Accent5 37 10" xfId="10659" xr:uid="{00000000-0005-0000-0000-00003F140000}"/>
    <cellStyle name="40% - Accent5 37 11" xfId="10660" xr:uid="{00000000-0005-0000-0000-000040140000}"/>
    <cellStyle name="40% - Accent5 37 2" xfId="10661" xr:uid="{00000000-0005-0000-0000-000041140000}"/>
    <cellStyle name="40% - Accent5 37 3" xfId="10662" xr:uid="{00000000-0005-0000-0000-000042140000}"/>
    <cellStyle name="40% - Accent5 37 4" xfId="10663" xr:uid="{00000000-0005-0000-0000-000043140000}"/>
    <cellStyle name="40% - Accent5 37 5" xfId="10664" xr:uid="{00000000-0005-0000-0000-000044140000}"/>
    <cellStyle name="40% - Accent5 37 6" xfId="10665" xr:uid="{00000000-0005-0000-0000-000045140000}"/>
    <cellStyle name="40% - Accent5 37 7" xfId="10666" xr:uid="{00000000-0005-0000-0000-000046140000}"/>
    <cellStyle name="40% - Accent5 37 8" xfId="10667" xr:uid="{00000000-0005-0000-0000-000047140000}"/>
    <cellStyle name="40% - Accent5 37 9" xfId="10668" xr:uid="{00000000-0005-0000-0000-000048140000}"/>
    <cellStyle name="40% - Accent5 38" xfId="10669" xr:uid="{00000000-0005-0000-0000-000049140000}"/>
    <cellStyle name="40% - Accent5 38 10" xfId="10670" xr:uid="{00000000-0005-0000-0000-00004A140000}"/>
    <cellStyle name="40% - Accent5 38 11" xfId="10671" xr:uid="{00000000-0005-0000-0000-00004B140000}"/>
    <cellStyle name="40% - Accent5 38 2" xfId="10672" xr:uid="{00000000-0005-0000-0000-00004C140000}"/>
    <cellStyle name="40% - Accent5 38 3" xfId="10673" xr:uid="{00000000-0005-0000-0000-00004D140000}"/>
    <cellStyle name="40% - Accent5 38 4" xfId="10674" xr:uid="{00000000-0005-0000-0000-00004E140000}"/>
    <cellStyle name="40% - Accent5 38 5" xfId="10675" xr:uid="{00000000-0005-0000-0000-00004F140000}"/>
    <cellStyle name="40% - Accent5 38 6" xfId="10676" xr:uid="{00000000-0005-0000-0000-000050140000}"/>
    <cellStyle name="40% - Accent5 38 7" xfId="10677" xr:uid="{00000000-0005-0000-0000-000051140000}"/>
    <cellStyle name="40% - Accent5 38 8" xfId="10678" xr:uid="{00000000-0005-0000-0000-000052140000}"/>
    <cellStyle name="40% - Accent5 38 9" xfId="10679" xr:uid="{00000000-0005-0000-0000-000053140000}"/>
    <cellStyle name="40% - Accent5 39" xfId="10680" xr:uid="{00000000-0005-0000-0000-000054140000}"/>
    <cellStyle name="40% - Accent5 39 10" xfId="10681" xr:uid="{00000000-0005-0000-0000-000055140000}"/>
    <cellStyle name="40% - Accent5 39 11" xfId="10682" xr:uid="{00000000-0005-0000-0000-000056140000}"/>
    <cellStyle name="40% - Accent5 39 2" xfId="10683" xr:uid="{00000000-0005-0000-0000-000057140000}"/>
    <cellStyle name="40% - Accent5 39 3" xfId="10684" xr:uid="{00000000-0005-0000-0000-000058140000}"/>
    <cellStyle name="40% - Accent5 39 4" xfId="10685" xr:uid="{00000000-0005-0000-0000-000059140000}"/>
    <cellStyle name="40% - Accent5 39 5" xfId="10686" xr:uid="{00000000-0005-0000-0000-00005A140000}"/>
    <cellStyle name="40% - Accent5 39 6" xfId="10687" xr:uid="{00000000-0005-0000-0000-00005B140000}"/>
    <cellStyle name="40% - Accent5 39 7" xfId="10688" xr:uid="{00000000-0005-0000-0000-00005C140000}"/>
    <cellStyle name="40% - Accent5 39 8" xfId="10689" xr:uid="{00000000-0005-0000-0000-00005D140000}"/>
    <cellStyle name="40% - Accent5 39 9" xfId="10690" xr:uid="{00000000-0005-0000-0000-00005E140000}"/>
    <cellStyle name="40% - Accent5 4" xfId="2366" xr:uid="{00000000-0005-0000-0000-00005F140000}"/>
    <cellStyle name="40% - Accent5 4 10" xfId="2365" xr:uid="{00000000-0005-0000-0000-000060140000}"/>
    <cellStyle name="40% - Accent5 4 10 2" xfId="4666" xr:uid="{00000000-0005-0000-0000-000061140000}"/>
    <cellStyle name="40% - Accent5 4 11" xfId="2364" xr:uid="{00000000-0005-0000-0000-000062140000}"/>
    <cellStyle name="40% - Accent5 4 11 2" xfId="4667" xr:uid="{00000000-0005-0000-0000-000063140000}"/>
    <cellStyle name="40% - Accent5 4 12" xfId="4668" xr:uid="{00000000-0005-0000-0000-000064140000}"/>
    <cellStyle name="40% - Accent5 4 2" xfId="2363" xr:uid="{00000000-0005-0000-0000-000065140000}"/>
    <cellStyle name="40% - Accent5 4 2 2" xfId="4669" xr:uid="{00000000-0005-0000-0000-000066140000}"/>
    <cellStyle name="40% - Accent5 4 3" xfId="2362" xr:uid="{00000000-0005-0000-0000-000067140000}"/>
    <cellStyle name="40% - Accent5 4 3 2" xfId="4670" xr:uid="{00000000-0005-0000-0000-000068140000}"/>
    <cellStyle name="40% - Accent5 4 4" xfId="2361" xr:uid="{00000000-0005-0000-0000-000069140000}"/>
    <cellStyle name="40% - Accent5 4 4 2" xfId="4671" xr:uid="{00000000-0005-0000-0000-00006A140000}"/>
    <cellStyle name="40% - Accent5 4 5" xfId="2360" xr:uid="{00000000-0005-0000-0000-00006B140000}"/>
    <cellStyle name="40% - Accent5 4 5 2" xfId="4672" xr:uid="{00000000-0005-0000-0000-00006C140000}"/>
    <cellStyle name="40% - Accent5 4 6" xfId="2359" xr:uid="{00000000-0005-0000-0000-00006D140000}"/>
    <cellStyle name="40% - Accent5 4 6 2" xfId="4673" xr:uid="{00000000-0005-0000-0000-00006E140000}"/>
    <cellStyle name="40% - Accent5 4 7" xfId="2358" xr:uid="{00000000-0005-0000-0000-00006F140000}"/>
    <cellStyle name="40% - Accent5 4 7 2" xfId="4674" xr:uid="{00000000-0005-0000-0000-000070140000}"/>
    <cellStyle name="40% - Accent5 4 8" xfId="2357" xr:uid="{00000000-0005-0000-0000-000071140000}"/>
    <cellStyle name="40% - Accent5 4 8 2" xfId="4675" xr:uid="{00000000-0005-0000-0000-000072140000}"/>
    <cellStyle name="40% - Accent5 4 9" xfId="2356" xr:uid="{00000000-0005-0000-0000-000073140000}"/>
    <cellStyle name="40% - Accent5 4 9 2" xfId="4676" xr:uid="{00000000-0005-0000-0000-000074140000}"/>
    <cellStyle name="40% - Accent5 40" xfId="10691" xr:uid="{00000000-0005-0000-0000-000075140000}"/>
    <cellStyle name="40% - Accent5 40 10" xfId="10692" xr:uid="{00000000-0005-0000-0000-000076140000}"/>
    <cellStyle name="40% - Accent5 40 2" xfId="10693" xr:uid="{00000000-0005-0000-0000-000077140000}"/>
    <cellStyle name="40% - Accent5 40 3" xfId="10694" xr:uid="{00000000-0005-0000-0000-000078140000}"/>
    <cellStyle name="40% - Accent5 40 4" xfId="10695" xr:uid="{00000000-0005-0000-0000-000079140000}"/>
    <cellStyle name="40% - Accent5 40 5" xfId="10696" xr:uid="{00000000-0005-0000-0000-00007A140000}"/>
    <cellStyle name="40% - Accent5 40 6" xfId="10697" xr:uid="{00000000-0005-0000-0000-00007B140000}"/>
    <cellStyle name="40% - Accent5 40 7" xfId="10698" xr:uid="{00000000-0005-0000-0000-00007C140000}"/>
    <cellStyle name="40% - Accent5 40 8" xfId="10699" xr:uid="{00000000-0005-0000-0000-00007D140000}"/>
    <cellStyle name="40% - Accent5 40 9" xfId="10700" xr:uid="{00000000-0005-0000-0000-00007E140000}"/>
    <cellStyle name="40% - Accent5 41" xfId="10701" xr:uid="{00000000-0005-0000-0000-00007F140000}"/>
    <cellStyle name="40% - Accent5 42" xfId="10702" xr:uid="{00000000-0005-0000-0000-000080140000}"/>
    <cellStyle name="40% - Accent5 43" xfId="10703" xr:uid="{00000000-0005-0000-0000-000081140000}"/>
    <cellStyle name="40% - Accent5 44" xfId="10704" xr:uid="{00000000-0005-0000-0000-000082140000}"/>
    <cellStyle name="40% - Accent5 45" xfId="10705" xr:uid="{00000000-0005-0000-0000-000083140000}"/>
    <cellStyle name="40% - Accent5 46" xfId="10706" xr:uid="{00000000-0005-0000-0000-000084140000}"/>
    <cellStyle name="40% - Accent5 47" xfId="10707" xr:uid="{00000000-0005-0000-0000-000085140000}"/>
    <cellStyle name="40% - Accent5 48" xfId="10708" xr:uid="{00000000-0005-0000-0000-000086140000}"/>
    <cellStyle name="40% - Accent5 49" xfId="10709" xr:uid="{00000000-0005-0000-0000-000087140000}"/>
    <cellStyle name="40% - Accent5 5" xfId="2355" xr:uid="{00000000-0005-0000-0000-000088140000}"/>
    <cellStyle name="40% - Accent5 5 10" xfId="2354" xr:uid="{00000000-0005-0000-0000-000089140000}"/>
    <cellStyle name="40% - Accent5 5 10 2" xfId="4677" xr:uid="{00000000-0005-0000-0000-00008A140000}"/>
    <cellStyle name="40% - Accent5 5 11" xfId="2353" xr:uid="{00000000-0005-0000-0000-00008B140000}"/>
    <cellStyle name="40% - Accent5 5 11 2" xfId="4678" xr:uid="{00000000-0005-0000-0000-00008C140000}"/>
    <cellStyle name="40% - Accent5 5 12" xfId="4679" xr:uid="{00000000-0005-0000-0000-00008D140000}"/>
    <cellStyle name="40% - Accent5 5 2" xfId="2352" xr:uid="{00000000-0005-0000-0000-00008E140000}"/>
    <cellStyle name="40% - Accent5 5 2 2" xfId="4680" xr:uid="{00000000-0005-0000-0000-00008F140000}"/>
    <cellStyle name="40% - Accent5 5 3" xfId="2351" xr:uid="{00000000-0005-0000-0000-000090140000}"/>
    <cellStyle name="40% - Accent5 5 3 2" xfId="4681" xr:uid="{00000000-0005-0000-0000-000091140000}"/>
    <cellStyle name="40% - Accent5 5 4" xfId="2350" xr:uid="{00000000-0005-0000-0000-000092140000}"/>
    <cellStyle name="40% - Accent5 5 4 2" xfId="4682" xr:uid="{00000000-0005-0000-0000-000093140000}"/>
    <cellStyle name="40% - Accent5 5 5" xfId="2349" xr:uid="{00000000-0005-0000-0000-000094140000}"/>
    <cellStyle name="40% - Accent5 5 5 2" xfId="4683" xr:uid="{00000000-0005-0000-0000-000095140000}"/>
    <cellStyle name="40% - Accent5 5 6" xfId="2348" xr:uid="{00000000-0005-0000-0000-000096140000}"/>
    <cellStyle name="40% - Accent5 5 6 2" xfId="4684" xr:uid="{00000000-0005-0000-0000-000097140000}"/>
    <cellStyle name="40% - Accent5 5 7" xfId="2347" xr:uid="{00000000-0005-0000-0000-000098140000}"/>
    <cellStyle name="40% - Accent5 5 7 2" xfId="4685" xr:uid="{00000000-0005-0000-0000-000099140000}"/>
    <cellStyle name="40% - Accent5 5 8" xfId="2346" xr:uid="{00000000-0005-0000-0000-00009A140000}"/>
    <cellStyle name="40% - Accent5 5 8 2" xfId="4686" xr:uid="{00000000-0005-0000-0000-00009B140000}"/>
    <cellStyle name="40% - Accent5 5 9" xfId="2345" xr:uid="{00000000-0005-0000-0000-00009C140000}"/>
    <cellStyle name="40% - Accent5 5 9 2" xfId="4687" xr:uid="{00000000-0005-0000-0000-00009D140000}"/>
    <cellStyle name="40% - Accent5 50" xfId="49" xr:uid="{00000000-0005-0000-0000-00009E140000}"/>
    <cellStyle name="40% - Accent5 6" xfId="2344" xr:uid="{00000000-0005-0000-0000-00009F140000}"/>
    <cellStyle name="40% - Accent5 6 10" xfId="10710" xr:uid="{00000000-0005-0000-0000-0000A0140000}"/>
    <cellStyle name="40% - Accent5 6 11" xfId="10711" xr:uid="{00000000-0005-0000-0000-0000A1140000}"/>
    <cellStyle name="40% - Accent5 6 2" xfId="4688" xr:uid="{00000000-0005-0000-0000-0000A2140000}"/>
    <cellStyle name="40% - Accent5 6 3" xfId="10712" xr:uid="{00000000-0005-0000-0000-0000A3140000}"/>
    <cellStyle name="40% - Accent5 6 4" xfId="10713" xr:uid="{00000000-0005-0000-0000-0000A4140000}"/>
    <cellStyle name="40% - Accent5 6 5" xfId="10714" xr:uid="{00000000-0005-0000-0000-0000A5140000}"/>
    <cellStyle name="40% - Accent5 6 6" xfId="10715" xr:uid="{00000000-0005-0000-0000-0000A6140000}"/>
    <cellStyle name="40% - Accent5 6 7" xfId="10716" xr:uid="{00000000-0005-0000-0000-0000A7140000}"/>
    <cellStyle name="40% - Accent5 6 8" xfId="10717" xr:uid="{00000000-0005-0000-0000-0000A8140000}"/>
    <cellStyle name="40% - Accent5 6 9" xfId="10718" xr:uid="{00000000-0005-0000-0000-0000A9140000}"/>
    <cellStyle name="40% - Accent5 7" xfId="2343" xr:uid="{00000000-0005-0000-0000-0000AA140000}"/>
    <cellStyle name="40% - Accent5 7 10" xfId="10719" xr:uid="{00000000-0005-0000-0000-0000AB140000}"/>
    <cellStyle name="40% - Accent5 7 11" xfId="10720" xr:uid="{00000000-0005-0000-0000-0000AC140000}"/>
    <cellStyle name="40% - Accent5 7 2" xfId="4689" xr:uid="{00000000-0005-0000-0000-0000AD140000}"/>
    <cellStyle name="40% - Accent5 7 3" xfId="10721" xr:uid="{00000000-0005-0000-0000-0000AE140000}"/>
    <cellStyle name="40% - Accent5 7 4" xfId="10722" xr:uid="{00000000-0005-0000-0000-0000AF140000}"/>
    <cellStyle name="40% - Accent5 7 5" xfId="10723" xr:uid="{00000000-0005-0000-0000-0000B0140000}"/>
    <cellStyle name="40% - Accent5 7 6" xfId="10724" xr:uid="{00000000-0005-0000-0000-0000B1140000}"/>
    <cellStyle name="40% - Accent5 7 7" xfId="10725" xr:uid="{00000000-0005-0000-0000-0000B2140000}"/>
    <cellStyle name="40% - Accent5 7 8" xfId="10726" xr:uid="{00000000-0005-0000-0000-0000B3140000}"/>
    <cellStyle name="40% - Accent5 7 9" xfId="10727" xr:uid="{00000000-0005-0000-0000-0000B4140000}"/>
    <cellStyle name="40% - Accent5 8" xfId="2342" xr:uid="{00000000-0005-0000-0000-0000B5140000}"/>
    <cellStyle name="40% - Accent5 8 10" xfId="10728" xr:uid="{00000000-0005-0000-0000-0000B6140000}"/>
    <cellStyle name="40% - Accent5 8 11" xfId="10729" xr:uid="{00000000-0005-0000-0000-0000B7140000}"/>
    <cellStyle name="40% - Accent5 8 2" xfId="4690" xr:uid="{00000000-0005-0000-0000-0000B8140000}"/>
    <cellStyle name="40% - Accent5 8 3" xfId="10730" xr:uid="{00000000-0005-0000-0000-0000B9140000}"/>
    <cellStyle name="40% - Accent5 8 4" xfId="10731" xr:uid="{00000000-0005-0000-0000-0000BA140000}"/>
    <cellStyle name="40% - Accent5 8 5" xfId="10732" xr:uid="{00000000-0005-0000-0000-0000BB140000}"/>
    <cellStyle name="40% - Accent5 8 6" xfId="10733" xr:uid="{00000000-0005-0000-0000-0000BC140000}"/>
    <cellStyle name="40% - Accent5 8 7" xfId="10734" xr:uid="{00000000-0005-0000-0000-0000BD140000}"/>
    <cellStyle name="40% - Accent5 8 8" xfId="10735" xr:uid="{00000000-0005-0000-0000-0000BE140000}"/>
    <cellStyle name="40% - Accent5 8 9" xfId="10736" xr:uid="{00000000-0005-0000-0000-0000BF140000}"/>
    <cellStyle name="40% - Accent5 9" xfId="2341" xr:uid="{00000000-0005-0000-0000-0000C0140000}"/>
    <cellStyle name="40% - Accent5 9 10" xfId="10737" xr:uid="{00000000-0005-0000-0000-0000C1140000}"/>
    <cellStyle name="40% - Accent5 9 11" xfId="10738" xr:uid="{00000000-0005-0000-0000-0000C2140000}"/>
    <cellStyle name="40% - Accent5 9 2" xfId="4691" xr:uid="{00000000-0005-0000-0000-0000C3140000}"/>
    <cellStyle name="40% - Accent5 9 3" xfId="10739" xr:uid="{00000000-0005-0000-0000-0000C4140000}"/>
    <cellStyle name="40% - Accent5 9 4" xfId="10740" xr:uid="{00000000-0005-0000-0000-0000C5140000}"/>
    <cellStyle name="40% - Accent5 9 5" xfId="10741" xr:uid="{00000000-0005-0000-0000-0000C6140000}"/>
    <cellStyle name="40% - Accent5 9 6" xfId="10742" xr:uid="{00000000-0005-0000-0000-0000C7140000}"/>
    <cellStyle name="40% - Accent5 9 7" xfId="10743" xr:uid="{00000000-0005-0000-0000-0000C8140000}"/>
    <cellStyle name="40% - Accent5 9 8" xfId="10744" xr:uid="{00000000-0005-0000-0000-0000C9140000}"/>
    <cellStyle name="40% - Accent5 9 9" xfId="10745" xr:uid="{00000000-0005-0000-0000-0000CA140000}"/>
    <cellStyle name="40% - Accent6 10" xfId="2340" xr:uid="{00000000-0005-0000-0000-0000CB140000}"/>
    <cellStyle name="40% - Accent6 10 10" xfId="10746" xr:uid="{00000000-0005-0000-0000-0000CC140000}"/>
    <cellStyle name="40% - Accent6 10 11" xfId="10747" xr:uid="{00000000-0005-0000-0000-0000CD140000}"/>
    <cellStyle name="40% - Accent6 10 2" xfId="4692" xr:uid="{00000000-0005-0000-0000-0000CE140000}"/>
    <cellStyle name="40% - Accent6 10 3" xfId="10748" xr:uid="{00000000-0005-0000-0000-0000CF140000}"/>
    <cellStyle name="40% - Accent6 10 4" xfId="10749" xr:uid="{00000000-0005-0000-0000-0000D0140000}"/>
    <cellStyle name="40% - Accent6 10 5" xfId="10750" xr:uid="{00000000-0005-0000-0000-0000D1140000}"/>
    <cellStyle name="40% - Accent6 10 6" xfId="10751" xr:uid="{00000000-0005-0000-0000-0000D2140000}"/>
    <cellStyle name="40% - Accent6 10 7" xfId="10752" xr:uid="{00000000-0005-0000-0000-0000D3140000}"/>
    <cellStyle name="40% - Accent6 10 8" xfId="10753" xr:uid="{00000000-0005-0000-0000-0000D4140000}"/>
    <cellStyle name="40% - Accent6 10 9" xfId="10754" xr:uid="{00000000-0005-0000-0000-0000D5140000}"/>
    <cellStyle name="40% - Accent6 11" xfId="2339" xr:uid="{00000000-0005-0000-0000-0000D6140000}"/>
    <cellStyle name="40% - Accent6 11 10" xfId="10755" xr:uid="{00000000-0005-0000-0000-0000D7140000}"/>
    <cellStyle name="40% - Accent6 11 11" xfId="10756" xr:uid="{00000000-0005-0000-0000-0000D8140000}"/>
    <cellStyle name="40% - Accent6 11 2" xfId="4693" xr:uid="{00000000-0005-0000-0000-0000D9140000}"/>
    <cellStyle name="40% - Accent6 11 3" xfId="10757" xr:uid="{00000000-0005-0000-0000-0000DA140000}"/>
    <cellStyle name="40% - Accent6 11 4" xfId="10758" xr:uid="{00000000-0005-0000-0000-0000DB140000}"/>
    <cellStyle name="40% - Accent6 11 5" xfId="10759" xr:uid="{00000000-0005-0000-0000-0000DC140000}"/>
    <cellStyle name="40% - Accent6 11 6" xfId="10760" xr:uid="{00000000-0005-0000-0000-0000DD140000}"/>
    <cellStyle name="40% - Accent6 11 7" xfId="10761" xr:uid="{00000000-0005-0000-0000-0000DE140000}"/>
    <cellStyle name="40% - Accent6 11 8" xfId="10762" xr:uid="{00000000-0005-0000-0000-0000DF140000}"/>
    <cellStyle name="40% - Accent6 11 9" xfId="10763" xr:uid="{00000000-0005-0000-0000-0000E0140000}"/>
    <cellStyle name="40% - Accent6 12" xfId="2338" xr:uid="{00000000-0005-0000-0000-0000E1140000}"/>
    <cellStyle name="40% - Accent6 12 10" xfId="10764" xr:uid="{00000000-0005-0000-0000-0000E2140000}"/>
    <cellStyle name="40% - Accent6 12 11" xfId="10765" xr:uid="{00000000-0005-0000-0000-0000E3140000}"/>
    <cellStyle name="40% - Accent6 12 2" xfId="4694" xr:uid="{00000000-0005-0000-0000-0000E4140000}"/>
    <cellStyle name="40% - Accent6 12 3" xfId="10766" xr:uid="{00000000-0005-0000-0000-0000E5140000}"/>
    <cellStyle name="40% - Accent6 12 4" xfId="10767" xr:uid="{00000000-0005-0000-0000-0000E6140000}"/>
    <cellStyle name="40% - Accent6 12 5" xfId="10768" xr:uid="{00000000-0005-0000-0000-0000E7140000}"/>
    <cellStyle name="40% - Accent6 12 6" xfId="10769" xr:uid="{00000000-0005-0000-0000-0000E8140000}"/>
    <cellStyle name="40% - Accent6 12 7" xfId="10770" xr:uid="{00000000-0005-0000-0000-0000E9140000}"/>
    <cellStyle name="40% - Accent6 12 8" xfId="10771" xr:uid="{00000000-0005-0000-0000-0000EA140000}"/>
    <cellStyle name="40% - Accent6 12 9" xfId="10772" xr:uid="{00000000-0005-0000-0000-0000EB140000}"/>
    <cellStyle name="40% - Accent6 13" xfId="2337" xr:uid="{00000000-0005-0000-0000-0000EC140000}"/>
    <cellStyle name="40% - Accent6 13 10" xfId="10773" xr:uid="{00000000-0005-0000-0000-0000ED140000}"/>
    <cellStyle name="40% - Accent6 13 11" xfId="10774" xr:uid="{00000000-0005-0000-0000-0000EE140000}"/>
    <cellStyle name="40% - Accent6 13 2" xfId="4695" xr:uid="{00000000-0005-0000-0000-0000EF140000}"/>
    <cellStyle name="40% - Accent6 13 3" xfId="10775" xr:uid="{00000000-0005-0000-0000-0000F0140000}"/>
    <cellStyle name="40% - Accent6 13 4" xfId="10776" xr:uid="{00000000-0005-0000-0000-0000F1140000}"/>
    <cellStyle name="40% - Accent6 13 5" xfId="10777" xr:uid="{00000000-0005-0000-0000-0000F2140000}"/>
    <cellStyle name="40% - Accent6 13 6" xfId="10778" xr:uid="{00000000-0005-0000-0000-0000F3140000}"/>
    <cellStyle name="40% - Accent6 13 7" xfId="10779" xr:uid="{00000000-0005-0000-0000-0000F4140000}"/>
    <cellStyle name="40% - Accent6 13 8" xfId="10780" xr:uid="{00000000-0005-0000-0000-0000F5140000}"/>
    <cellStyle name="40% - Accent6 13 9" xfId="10781" xr:uid="{00000000-0005-0000-0000-0000F6140000}"/>
    <cellStyle name="40% - Accent6 14" xfId="2336" xr:uid="{00000000-0005-0000-0000-0000F7140000}"/>
    <cellStyle name="40% - Accent6 14 10" xfId="10782" xr:uid="{00000000-0005-0000-0000-0000F8140000}"/>
    <cellStyle name="40% - Accent6 14 11" xfId="10783" xr:uid="{00000000-0005-0000-0000-0000F9140000}"/>
    <cellStyle name="40% - Accent6 14 2" xfId="4696" xr:uid="{00000000-0005-0000-0000-0000FA140000}"/>
    <cellStyle name="40% - Accent6 14 3" xfId="10784" xr:uid="{00000000-0005-0000-0000-0000FB140000}"/>
    <cellStyle name="40% - Accent6 14 4" xfId="10785" xr:uid="{00000000-0005-0000-0000-0000FC140000}"/>
    <cellStyle name="40% - Accent6 14 5" xfId="10786" xr:uid="{00000000-0005-0000-0000-0000FD140000}"/>
    <cellStyle name="40% - Accent6 14 6" xfId="10787" xr:uid="{00000000-0005-0000-0000-0000FE140000}"/>
    <cellStyle name="40% - Accent6 14 7" xfId="10788" xr:uid="{00000000-0005-0000-0000-0000FF140000}"/>
    <cellStyle name="40% - Accent6 14 8" xfId="10789" xr:uid="{00000000-0005-0000-0000-000000150000}"/>
    <cellStyle name="40% - Accent6 14 9" xfId="10790" xr:uid="{00000000-0005-0000-0000-000001150000}"/>
    <cellStyle name="40% - Accent6 15" xfId="2335" xr:uid="{00000000-0005-0000-0000-000002150000}"/>
    <cellStyle name="40% - Accent6 15 10" xfId="10791" xr:uid="{00000000-0005-0000-0000-000003150000}"/>
    <cellStyle name="40% - Accent6 15 11" xfId="10792" xr:uid="{00000000-0005-0000-0000-000004150000}"/>
    <cellStyle name="40% - Accent6 15 2" xfId="4697" xr:uid="{00000000-0005-0000-0000-000005150000}"/>
    <cellStyle name="40% - Accent6 15 3" xfId="10793" xr:uid="{00000000-0005-0000-0000-000006150000}"/>
    <cellStyle name="40% - Accent6 15 4" xfId="10794" xr:uid="{00000000-0005-0000-0000-000007150000}"/>
    <cellStyle name="40% - Accent6 15 5" xfId="10795" xr:uid="{00000000-0005-0000-0000-000008150000}"/>
    <cellStyle name="40% - Accent6 15 6" xfId="10796" xr:uid="{00000000-0005-0000-0000-000009150000}"/>
    <cellStyle name="40% - Accent6 15 7" xfId="10797" xr:uid="{00000000-0005-0000-0000-00000A150000}"/>
    <cellStyle name="40% - Accent6 15 8" xfId="10798" xr:uid="{00000000-0005-0000-0000-00000B150000}"/>
    <cellStyle name="40% - Accent6 15 9" xfId="10799" xr:uid="{00000000-0005-0000-0000-00000C150000}"/>
    <cellStyle name="40% - Accent6 16" xfId="10800" xr:uid="{00000000-0005-0000-0000-00000D150000}"/>
    <cellStyle name="40% - Accent6 16 10" xfId="10801" xr:uid="{00000000-0005-0000-0000-00000E150000}"/>
    <cellStyle name="40% - Accent6 16 11" xfId="10802" xr:uid="{00000000-0005-0000-0000-00000F150000}"/>
    <cellStyle name="40% - Accent6 16 2" xfId="10803" xr:uid="{00000000-0005-0000-0000-000010150000}"/>
    <cellStyle name="40% - Accent6 16 3" xfId="10804" xr:uid="{00000000-0005-0000-0000-000011150000}"/>
    <cellStyle name="40% - Accent6 16 4" xfId="10805" xr:uid="{00000000-0005-0000-0000-000012150000}"/>
    <cellStyle name="40% - Accent6 16 5" xfId="10806" xr:uid="{00000000-0005-0000-0000-000013150000}"/>
    <cellStyle name="40% - Accent6 16 6" xfId="10807" xr:uid="{00000000-0005-0000-0000-000014150000}"/>
    <cellStyle name="40% - Accent6 16 7" xfId="10808" xr:uid="{00000000-0005-0000-0000-000015150000}"/>
    <cellStyle name="40% - Accent6 16 8" xfId="10809" xr:uid="{00000000-0005-0000-0000-000016150000}"/>
    <cellStyle name="40% - Accent6 16 9" xfId="10810" xr:uid="{00000000-0005-0000-0000-000017150000}"/>
    <cellStyle name="40% - Accent6 17" xfId="10811" xr:uid="{00000000-0005-0000-0000-000018150000}"/>
    <cellStyle name="40% - Accent6 17 10" xfId="10812" xr:uid="{00000000-0005-0000-0000-000019150000}"/>
    <cellStyle name="40% - Accent6 17 11" xfId="10813" xr:uid="{00000000-0005-0000-0000-00001A150000}"/>
    <cellStyle name="40% - Accent6 17 2" xfId="10814" xr:uid="{00000000-0005-0000-0000-00001B150000}"/>
    <cellStyle name="40% - Accent6 17 3" xfId="10815" xr:uid="{00000000-0005-0000-0000-00001C150000}"/>
    <cellStyle name="40% - Accent6 17 4" xfId="10816" xr:uid="{00000000-0005-0000-0000-00001D150000}"/>
    <cellStyle name="40% - Accent6 17 5" xfId="10817" xr:uid="{00000000-0005-0000-0000-00001E150000}"/>
    <cellStyle name="40% - Accent6 17 6" xfId="10818" xr:uid="{00000000-0005-0000-0000-00001F150000}"/>
    <cellStyle name="40% - Accent6 17 7" xfId="10819" xr:uid="{00000000-0005-0000-0000-000020150000}"/>
    <cellStyle name="40% - Accent6 17 8" xfId="10820" xr:uid="{00000000-0005-0000-0000-000021150000}"/>
    <cellStyle name="40% - Accent6 17 9" xfId="10821" xr:uid="{00000000-0005-0000-0000-000022150000}"/>
    <cellStyle name="40% - Accent6 18" xfId="10822" xr:uid="{00000000-0005-0000-0000-000023150000}"/>
    <cellStyle name="40% - Accent6 18 10" xfId="10823" xr:uid="{00000000-0005-0000-0000-000024150000}"/>
    <cellStyle name="40% - Accent6 18 11" xfId="10824" xr:uid="{00000000-0005-0000-0000-000025150000}"/>
    <cellStyle name="40% - Accent6 18 2" xfId="10825" xr:uid="{00000000-0005-0000-0000-000026150000}"/>
    <cellStyle name="40% - Accent6 18 3" xfId="10826" xr:uid="{00000000-0005-0000-0000-000027150000}"/>
    <cellStyle name="40% - Accent6 18 4" xfId="10827" xr:uid="{00000000-0005-0000-0000-000028150000}"/>
    <cellStyle name="40% - Accent6 18 5" xfId="10828" xr:uid="{00000000-0005-0000-0000-000029150000}"/>
    <cellStyle name="40% - Accent6 18 6" xfId="10829" xr:uid="{00000000-0005-0000-0000-00002A150000}"/>
    <cellStyle name="40% - Accent6 18 7" xfId="10830" xr:uid="{00000000-0005-0000-0000-00002B150000}"/>
    <cellStyle name="40% - Accent6 18 8" xfId="10831" xr:uid="{00000000-0005-0000-0000-00002C150000}"/>
    <cellStyle name="40% - Accent6 18 9" xfId="10832" xr:uid="{00000000-0005-0000-0000-00002D150000}"/>
    <cellStyle name="40% - Accent6 19" xfId="10833" xr:uid="{00000000-0005-0000-0000-00002E150000}"/>
    <cellStyle name="40% - Accent6 19 10" xfId="10834" xr:uid="{00000000-0005-0000-0000-00002F150000}"/>
    <cellStyle name="40% - Accent6 19 11" xfId="10835" xr:uid="{00000000-0005-0000-0000-000030150000}"/>
    <cellStyle name="40% - Accent6 19 2" xfId="10836" xr:uid="{00000000-0005-0000-0000-000031150000}"/>
    <cellStyle name="40% - Accent6 19 3" xfId="10837" xr:uid="{00000000-0005-0000-0000-000032150000}"/>
    <cellStyle name="40% - Accent6 19 4" xfId="10838" xr:uid="{00000000-0005-0000-0000-000033150000}"/>
    <cellStyle name="40% - Accent6 19 5" xfId="10839" xr:uid="{00000000-0005-0000-0000-000034150000}"/>
    <cellStyle name="40% - Accent6 19 6" xfId="10840" xr:uid="{00000000-0005-0000-0000-000035150000}"/>
    <cellStyle name="40% - Accent6 19 7" xfId="10841" xr:uid="{00000000-0005-0000-0000-000036150000}"/>
    <cellStyle name="40% - Accent6 19 8" xfId="10842" xr:uid="{00000000-0005-0000-0000-000037150000}"/>
    <cellStyle name="40% - Accent6 19 9" xfId="10843" xr:uid="{00000000-0005-0000-0000-000038150000}"/>
    <cellStyle name="40% - Accent6 2" xfId="53" xr:uid="{00000000-0005-0000-0000-000039150000}"/>
    <cellStyle name="40% - Accent6 2 10" xfId="2333" xr:uid="{00000000-0005-0000-0000-00003A150000}"/>
    <cellStyle name="40% - Accent6 2 10 2" xfId="4698" xr:uid="{00000000-0005-0000-0000-00003B150000}"/>
    <cellStyle name="40% - Accent6 2 11" xfId="2332" xr:uid="{00000000-0005-0000-0000-00003C150000}"/>
    <cellStyle name="40% - Accent6 2 11 2" xfId="4699" xr:uid="{00000000-0005-0000-0000-00003D150000}"/>
    <cellStyle name="40% - Accent6 2 12" xfId="2334" xr:uid="{00000000-0005-0000-0000-00003E150000}"/>
    <cellStyle name="40% - Accent6 2 2" xfId="472" xr:uid="{00000000-0005-0000-0000-00003F150000}"/>
    <cellStyle name="40% - Accent6 2 2 2" xfId="2331" xr:uid="{00000000-0005-0000-0000-000040150000}"/>
    <cellStyle name="40% - Accent6 2 3" xfId="2330" xr:uid="{00000000-0005-0000-0000-000041150000}"/>
    <cellStyle name="40% - Accent6 2 3 2" xfId="4700" xr:uid="{00000000-0005-0000-0000-000042150000}"/>
    <cellStyle name="40% - Accent6 2 4" xfId="2329" xr:uid="{00000000-0005-0000-0000-000043150000}"/>
    <cellStyle name="40% - Accent6 2 4 2" xfId="4701" xr:uid="{00000000-0005-0000-0000-000044150000}"/>
    <cellStyle name="40% - Accent6 2 5" xfId="2328" xr:uid="{00000000-0005-0000-0000-000045150000}"/>
    <cellStyle name="40% - Accent6 2 5 2" xfId="4702" xr:uid="{00000000-0005-0000-0000-000046150000}"/>
    <cellStyle name="40% - Accent6 2 6" xfId="2327" xr:uid="{00000000-0005-0000-0000-000047150000}"/>
    <cellStyle name="40% - Accent6 2 6 2" xfId="4703" xr:uid="{00000000-0005-0000-0000-000048150000}"/>
    <cellStyle name="40% - Accent6 2 7" xfId="2326" xr:uid="{00000000-0005-0000-0000-000049150000}"/>
    <cellStyle name="40% - Accent6 2 7 2" xfId="4704" xr:uid="{00000000-0005-0000-0000-00004A150000}"/>
    <cellStyle name="40% - Accent6 2 8" xfId="2325" xr:uid="{00000000-0005-0000-0000-00004B150000}"/>
    <cellStyle name="40% - Accent6 2 8 2" xfId="4705" xr:uid="{00000000-0005-0000-0000-00004C150000}"/>
    <cellStyle name="40% - Accent6 2 9" xfId="2324" xr:uid="{00000000-0005-0000-0000-00004D150000}"/>
    <cellStyle name="40% - Accent6 2 9 2" xfId="4706" xr:uid="{00000000-0005-0000-0000-00004E150000}"/>
    <cellStyle name="40% - Accent6 20" xfId="10844" xr:uid="{00000000-0005-0000-0000-00004F150000}"/>
    <cellStyle name="40% - Accent6 20 10" xfId="10845" xr:uid="{00000000-0005-0000-0000-000050150000}"/>
    <cellStyle name="40% - Accent6 20 11" xfId="10846" xr:uid="{00000000-0005-0000-0000-000051150000}"/>
    <cellStyle name="40% - Accent6 20 2" xfId="10847" xr:uid="{00000000-0005-0000-0000-000052150000}"/>
    <cellStyle name="40% - Accent6 20 3" xfId="10848" xr:uid="{00000000-0005-0000-0000-000053150000}"/>
    <cellStyle name="40% - Accent6 20 4" xfId="10849" xr:uid="{00000000-0005-0000-0000-000054150000}"/>
    <cellStyle name="40% - Accent6 20 5" xfId="10850" xr:uid="{00000000-0005-0000-0000-000055150000}"/>
    <cellStyle name="40% - Accent6 20 6" xfId="10851" xr:uid="{00000000-0005-0000-0000-000056150000}"/>
    <cellStyle name="40% - Accent6 20 7" xfId="10852" xr:uid="{00000000-0005-0000-0000-000057150000}"/>
    <cellStyle name="40% - Accent6 20 8" xfId="10853" xr:uid="{00000000-0005-0000-0000-000058150000}"/>
    <cellStyle name="40% - Accent6 20 9" xfId="10854" xr:uid="{00000000-0005-0000-0000-000059150000}"/>
    <cellStyle name="40% - Accent6 21" xfId="10855" xr:uid="{00000000-0005-0000-0000-00005A150000}"/>
    <cellStyle name="40% - Accent6 21 10" xfId="10856" xr:uid="{00000000-0005-0000-0000-00005B150000}"/>
    <cellStyle name="40% - Accent6 21 11" xfId="10857" xr:uid="{00000000-0005-0000-0000-00005C150000}"/>
    <cellStyle name="40% - Accent6 21 2" xfId="10858" xr:uid="{00000000-0005-0000-0000-00005D150000}"/>
    <cellStyle name="40% - Accent6 21 3" xfId="10859" xr:uid="{00000000-0005-0000-0000-00005E150000}"/>
    <cellStyle name="40% - Accent6 21 4" xfId="10860" xr:uid="{00000000-0005-0000-0000-00005F150000}"/>
    <cellStyle name="40% - Accent6 21 5" xfId="10861" xr:uid="{00000000-0005-0000-0000-000060150000}"/>
    <cellStyle name="40% - Accent6 21 6" xfId="10862" xr:uid="{00000000-0005-0000-0000-000061150000}"/>
    <cellStyle name="40% - Accent6 21 7" xfId="10863" xr:uid="{00000000-0005-0000-0000-000062150000}"/>
    <cellStyle name="40% - Accent6 21 8" xfId="10864" xr:uid="{00000000-0005-0000-0000-000063150000}"/>
    <cellStyle name="40% - Accent6 21 9" xfId="10865" xr:uid="{00000000-0005-0000-0000-000064150000}"/>
    <cellStyle name="40% - Accent6 22" xfId="10866" xr:uid="{00000000-0005-0000-0000-000065150000}"/>
    <cellStyle name="40% - Accent6 22 10" xfId="10867" xr:uid="{00000000-0005-0000-0000-000066150000}"/>
    <cellStyle name="40% - Accent6 22 11" xfId="10868" xr:uid="{00000000-0005-0000-0000-000067150000}"/>
    <cellStyle name="40% - Accent6 22 2" xfId="10869" xr:uid="{00000000-0005-0000-0000-000068150000}"/>
    <cellStyle name="40% - Accent6 22 3" xfId="10870" xr:uid="{00000000-0005-0000-0000-000069150000}"/>
    <cellStyle name="40% - Accent6 22 4" xfId="10871" xr:uid="{00000000-0005-0000-0000-00006A150000}"/>
    <cellStyle name="40% - Accent6 22 5" xfId="10872" xr:uid="{00000000-0005-0000-0000-00006B150000}"/>
    <cellStyle name="40% - Accent6 22 6" xfId="10873" xr:uid="{00000000-0005-0000-0000-00006C150000}"/>
    <cellStyle name="40% - Accent6 22 7" xfId="10874" xr:uid="{00000000-0005-0000-0000-00006D150000}"/>
    <cellStyle name="40% - Accent6 22 8" xfId="10875" xr:uid="{00000000-0005-0000-0000-00006E150000}"/>
    <cellStyle name="40% - Accent6 22 9" xfId="10876" xr:uid="{00000000-0005-0000-0000-00006F150000}"/>
    <cellStyle name="40% - Accent6 23" xfId="10877" xr:uid="{00000000-0005-0000-0000-000070150000}"/>
    <cellStyle name="40% - Accent6 23 10" xfId="10878" xr:uid="{00000000-0005-0000-0000-000071150000}"/>
    <cellStyle name="40% - Accent6 23 11" xfId="10879" xr:uid="{00000000-0005-0000-0000-000072150000}"/>
    <cellStyle name="40% - Accent6 23 2" xfId="10880" xr:uid="{00000000-0005-0000-0000-000073150000}"/>
    <cellStyle name="40% - Accent6 23 3" xfId="10881" xr:uid="{00000000-0005-0000-0000-000074150000}"/>
    <cellStyle name="40% - Accent6 23 4" xfId="10882" xr:uid="{00000000-0005-0000-0000-000075150000}"/>
    <cellStyle name="40% - Accent6 23 5" xfId="10883" xr:uid="{00000000-0005-0000-0000-000076150000}"/>
    <cellStyle name="40% - Accent6 23 6" xfId="10884" xr:uid="{00000000-0005-0000-0000-000077150000}"/>
    <cellStyle name="40% - Accent6 23 7" xfId="10885" xr:uid="{00000000-0005-0000-0000-000078150000}"/>
    <cellStyle name="40% - Accent6 23 8" xfId="10886" xr:uid="{00000000-0005-0000-0000-000079150000}"/>
    <cellStyle name="40% - Accent6 23 9" xfId="10887" xr:uid="{00000000-0005-0000-0000-00007A150000}"/>
    <cellStyle name="40% - Accent6 24" xfId="10888" xr:uid="{00000000-0005-0000-0000-00007B150000}"/>
    <cellStyle name="40% - Accent6 24 10" xfId="10889" xr:uid="{00000000-0005-0000-0000-00007C150000}"/>
    <cellStyle name="40% - Accent6 24 11" xfId="10890" xr:uid="{00000000-0005-0000-0000-00007D150000}"/>
    <cellStyle name="40% - Accent6 24 2" xfId="10891" xr:uid="{00000000-0005-0000-0000-00007E150000}"/>
    <cellStyle name="40% - Accent6 24 3" xfId="10892" xr:uid="{00000000-0005-0000-0000-00007F150000}"/>
    <cellStyle name="40% - Accent6 24 4" xfId="10893" xr:uid="{00000000-0005-0000-0000-000080150000}"/>
    <cellStyle name="40% - Accent6 24 5" xfId="10894" xr:uid="{00000000-0005-0000-0000-000081150000}"/>
    <cellStyle name="40% - Accent6 24 6" xfId="10895" xr:uid="{00000000-0005-0000-0000-000082150000}"/>
    <cellStyle name="40% - Accent6 24 7" xfId="10896" xr:uid="{00000000-0005-0000-0000-000083150000}"/>
    <cellStyle name="40% - Accent6 24 8" xfId="10897" xr:uid="{00000000-0005-0000-0000-000084150000}"/>
    <cellStyle name="40% - Accent6 24 9" xfId="10898" xr:uid="{00000000-0005-0000-0000-000085150000}"/>
    <cellStyle name="40% - Accent6 25" xfId="10899" xr:uid="{00000000-0005-0000-0000-000086150000}"/>
    <cellStyle name="40% - Accent6 25 10" xfId="10900" xr:uid="{00000000-0005-0000-0000-000087150000}"/>
    <cellStyle name="40% - Accent6 25 11" xfId="10901" xr:uid="{00000000-0005-0000-0000-000088150000}"/>
    <cellStyle name="40% - Accent6 25 2" xfId="10902" xr:uid="{00000000-0005-0000-0000-000089150000}"/>
    <cellStyle name="40% - Accent6 25 3" xfId="10903" xr:uid="{00000000-0005-0000-0000-00008A150000}"/>
    <cellStyle name="40% - Accent6 25 4" xfId="10904" xr:uid="{00000000-0005-0000-0000-00008B150000}"/>
    <cellStyle name="40% - Accent6 25 5" xfId="10905" xr:uid="{00000000-0005-0000-0000-00008C150000}"/>
    <cellStyle name="40% - Accent6 25 6" xfId="10906" xr:uid="{00000000-0005-0000-0000-00008D150000}"/>
    <cellStyle name="40% - Accent6 25 7" xfId="10907" xr:uid="{00000000-0005-0000-0000-00008E150000}"/>
    <cellStyle name="40% - Accent6 25 8" xfId="10908" xr:uid="{00000000-0005-0000-0000-00008F150000}"/>
    <cellStyle name="40% - Accent6 25 9" xfId="10909" xr:uid="{00000000-0005-0000-0000-000090150000}"/>
    <cellStyle name="40% - Accent6 26" xfId="10910" xr:uid="{00000000-0005-0000-0000-000091150000}"/>
    <cellStyle name="40% - Accent6 26 10" xfId="10911" xr:uid="{00000000-0005-0000-0000-000092150000}"/>
    <cellStyle name="40% - Accent6 26 11" xfId="10912" xr:uid="{00000000-0005-0000-0000-000093150000}"/>
    <cellStyle name="40% - Accent6 26 2" xfId="10913" xr:uid="{00000000-0005-0000-0000-000094150000}"/>
    <cellStyle name="40% - Accent6 26 3" xfId="10914" xr:uid="{00000000-0005-0000-0000-000095150000}"/>
    <cellStyle name="40% - Accent6 26 4" xfId="10915" xr:uid="{00000000-0005-0000-0000-000096150000}"/>
    <cellStyle name="40% - Accent6 26 5" xfId="10916" xr:uid="{00000000-0005-0000-0000-000097150000}"/>
    <cellStyle name="40% - Accent6 26 6" xfId="10917" xr:uid="{00000000-0005-0000-0000-000098150000}"/>
    <cellStyle name="40% - Accent6 26 7" xfId="10918" xr:uid="{00000000-0005-0000-0000-000099150000}"/>
    <cellStyle name="40% - Accent6 26 8" xfId="10919" xr:uid="{00000000-0005-0000-0000-00009A150000}"/>
    <cellStyle name="40% - Accent6 26 9" xfId="10920" xr:uid="{00000000-0005-0000-0000-00009B150000}"/>
    <cellStyle name="40% - Accent6 27" xfId="10921" xr:uid="{00000000-0005-0000-0000-00009C150000}"/>
    <cellStyle name="40% - Accent6 27 10" xfId="10922" xr:uid="{00000000-0005-0000-0000-00009D150000}"/>
    <cellStyle name="40% - Accent6 27 11" xfId="10923" xr:uid="{00000000-0005-0000-0000-00009E150000}"/>
    <cellStyle name="40% - Accent6 27 2" xfId="10924" xr:uid="{00000000-0005-0000-0000-00009F150000}"/>
    <cellStyle name="40% - Accent6 27 3" xfId="10925" xr:uid="{00000000-0005-0000-0000-0000A0150000}"/>
    <cellStyle name="40% - Accent6 27 4" xfId="10926" xr:uid="{00000000-0005-0000-0000-0000A1150000}"/>
    <cellStyle name="40% - Accent6 27 5" xfId="10927" xr:uid="{00000000-0005-0000-0000-0000A2150000}"/>
    <cellStyle name="40% - Accent6 27 6" xfId="10928" xr:uid="{00000000-0005-0000-0000-0000A3150000}"/>
    <cellStyle name="40% - Accent6 27 7" xfId="10929" xr:uid="{00000000-0005-0000-0000-0000A4150000}"/>
    <cellStyle name="40% - Accent6 27 8" xfId="10930" xr:uid="{00000000-0005-0000-0000-0000A5150000}"/>
    <cellStyle name="40% - Accent6 27 9" xfId="10931" xr:uid="{00000000-0005-0000-0000-0000A6150000}"/>
    <cellStyle name="40% - Accent6 28" xfId="10932" xr:uid="{00000000-0005-0000-0000-0000A7150000}"/>
    <cellStyle name="40% - Accent6 28 10" xfId="10933" xr:uid="{00000000-0005-0000-0000-0000A8150000}"/>
    <cellStyle name="40% - Accent6 28 11" xfId="10934" xr:uid="{00000000-0005-0000-0000-0000A9150000}"/>
    <cellStyle name="40% - Accent6 28 2" xfId="10935" xr:uid="{00000000-0005-0000-0000-0000AA150000}"/>
    <cellStyle name="40% - Accent6 28 3" xfId="10936" xr:uid="{00000000-0005-0000-0000-0000AB150000}"/>
    <cellStyle name="40% - Accent6 28 4" xfId="10937" xr:uid="{00000000-0005-0000-0000-0000AC150000}"/>
    <cellStyle name="40% - Accent6 28 5" xfId="10938" xr:uid="{00000000-0005-0000-0000-0000AD150000}"/>
    <cellStyle name="40% - Accent6 28 6" xfId="10939" xr:uid="{00000000-0005-0000-0000-0000AE150000}"/>
    <cellStyle name="40% - Accent6 28 7" xfId="10940" xr:uid="{00000000-0005-0000-0000-0000AF150000}"/>
    <cellStyle name="40% - Accent6 28 8" xfId="10941" xr:uid="{00000000-0005-0000-0000-0000B0150000}"/>
    <cellStyle name="40% - Accent6 28 9" xfId="10942" xr:uid="{00000000-0005-0000-0000-0000B1150000}"/>
    <cellStyle name="40% - Accent6 29" xfId="10943" xr:uid="{00000000-0005-0000-0000-0000B2150000}"/>
    <cellStyle name="40% - Accent6 29 10" xfId="10944" xr:uid="{00000000-0005-0000-0000-0000B3150000}"/>
    <cellStyle name="40% - Accent6 29 11" xfId="10945" xr:uid="{00000000-0005-0000-0000-0000B4150000}"/>
    <cellStyle name="40% - Accent6 29 2" xfId="10946" xr:uid="{00000000-0005-0000-0000-0000B5150000}"/>
    <cellStyle name="40% - Accent6 29 3" xfId="10947" xr:uid="{00000000-0005-0000-0000-0000B6150000}"/>
    <cellStyle name="40% - Accent6 29 4" xfId="10948" xr:uid="{00000000-0005-0000-0000-0000B7150000}"/>
    <cellStyle name="40% - Accent6 29 5" xfId="10949" xr:uid="{00000000-0005-0000-0000-0000B8150000}"/>
    <cellStyle name="40% - Accent6 29 6" xfId="10950" xr:uid="{00000000-0005-0000-0000-0000B9150000}"/>
    <cellStyle name="40% - Accent6 29 7" xfId="10951" xr:uid="{00000000-0005-0000-0000-0000BA150000}"/>
    <cellStyle name="40% - Accent6 29 8" xfId="10952" xr:uid="{00000000-0005-0000-0000-0000BB150000}"/>
    <cellStyle name="40% - Accent6 29 9" xfId="10953" xr:uid="{00000000-0005-0000-0000-0000BC150000}"/>
    <cellStyle name="40% - Accent6 3" xfId="54" xr:uid="{00000000-0005-0000-0000-0000BD150000}"/>
    <cellStyle name="40% - Accent6 3 10" xfId="2322" xr:uid="{00000000-0005-0000-0000-0000BE150000}"/>
    <cellStyle name="40% - Accent6 3 10 2" xfId="4707" xr:uid="{00000000-0005-0000-0000-0000BF150000}"/>
    <cellStyle name="40% - Accent6 3 11" xfId="2321" xr:uid="{00000000-0005-0000-0000-0000C0150000}"/>
    <cellStyle name="40% - Accent6 3 11 2" xfId="4708" xr:uid="{00000000-0005-0000-0000-0000C1150000}"/>
    <cellStyle name="40% - Accent6 3 12" xfId="2323" xr:uid="{00000000-0005-0000-0000-0000C2150000}"/>
    <cellStyle name="40% - Accent6 3 2" xfId="2320" xr:uid="{00000000-0005-0000-0000-0000C3150000}"/>
    <cellStyle name="40% - Accent6 3 2 2" xfId="4709" xr:uid="{00000000-0005-0000-0000-0000C4150000}"/>
    <cellStyle name="40% - Accent6 3 3" xfId="2319" xr:uid="{00000000-0005-0000-0000-0000C5150000}"/>
    <cellStyle name="40% - Accent6 3 3 2" xfId="4710" xr:uid="{00000000-0005-0000-0000-0000C6150000}"/>
    <cellStyle name="40% - Accent6 3 4" xfId="2318" xr:uid="{00000000-0005-0000-0000-0000C7150000}"/>
    <cellStyle name="40% - Accent6 3 4 2" xfId="4711" xr:uid="{00000000-0005-0000-0000-0000C8150000}"/>
    <cellStyle name="40% - Accent6 3 5" xfId="2317" xr:uid="{00000000-0005-0000-0000-0000C9150000}"/>
    <cellStyle name="40% - Accent6 3 5 2" xfId="4712" xr:uid="{00000000-0005-0000-0000-0000CA150000}"/>
    <cellStyle name="40% - Accent6 3 6" xfId="2316" xr:uid="{00000000-0005-0000-0000-0000CB150000}"/>
    <cellStyle name="40% - Accent6 3 6 2" xfId="4713" xr:uid="{00000000-0005-0000-0000-0000CC150000}"/>
    <cellStyle name="40% - Accent6 3 7" xfId="2315" xr:uid="{00000000-0005-0000-0000-0000CD150000}"/>
    <cellStyle name="40% - Accent6 3 7 2" xfId="4714" xr:uid="{00000000-0005-0000-0000-0000CE150000}"/>
    <cellStyle name="40% - Accent6 3 8" xfId="2314" xr:uid="{00000000-0005-0000-0000-0000CF150000}"/>
    <cellStyle name="40% - Accent6 3 8 2" xfId="4715" xr:uid="{00000000-0005-0000-0000-0000D0150000}"/>
    <cellStyle name="40% - Accent6 3 9" xfId="2313" xr:uid="{00000000-0005-0000-0000-0000D1150000}"/>
    <cellStyle name="40% - Accent6 3 9 2" xfId="4716" xr:uid="{00000000-0005-0000-0000-0000D2150000}"/>
    <cellStyle name="40% - Accent6 30" xfId="10954" xr:uid="{00000000-0005-0000-0000-0000D3150000}"/>
    <cellStyle name="40% - Accent6 30 10" xfId="10955" xr:uid="{00000000-0005-0000-0000-0000D4150000}"/>
    <cellStyle name="40% - Accent6 30 11" xfId="10956" xr:uid="{00000000-0005-0000-0000-0000D5150000}"/>
    <cellStyle name="40% - Accent6 30 2" xfId="10957" xr:uid="{00000000-0005-0000-0000-0000D6150000}"/>
    <cellStyle name="40% - Accent6 30 3" xfId="10958" xr:uid="{00000000-0005-0000-0000-0000D7150000}"/>
    <cellStyle name="40% - Accent6 30 4" xfId="10959" xr:uid="{00000000-0005-0000-0000-0000D8150000}"/>
    <cellStyle name="40% - Accent6 30 5" xfId="10960" xr:uid="{00000000-0005-0000-0000-0000D9150000}"/>
    <cellStyle name="40% - Accent6 30 6" xfId="10961" xr:uid="{00000000-0005-0000-0000-0000DA150000}"/>
    <cellStyle name="40% - Accent6 30 7" xfId="10962" xr:uid="{00000000-0005-0000-0000-0000DB150000}"/>
    <cellStyle name="40% - Accent6 30 8" xfId="10963" xr:uid="{00000000-0005-0000-0000-0000DC150000}"/>
    <cellStyle name="40% - Accent6 30 9" xfId="10964" xr:uid="{00000000-0005-0000-0000-0000DD150000}"/>
    <cellStyle name="40% - Accent6 31" xfId="10965" xr:uid="{00000000-0005-0000-0000-0000DE150000}"/>
    <cellStyle name="40% - Accent6 31 10" xfId="10966" xr:uid="{00000000-0005-0000-0000-0000DF150000}"/>
    <cellStyle name="40% - Accent6 31 11" xfId="10967" xr:uid="{00000000-0005-0000-0000-0000E0150000}"/>
    <cellStyle name="40% - Accent6 31 2" xfId="10968" xr:uid="{00000000-0005-0000-0000-0000E1150000}"/>
    <cellStyle name="40% - Accent6 31 3" xfId="10969" xr:uid="{00000000-0005-0000-0000-0000E2150000}"/>
    <cellStyle name="40% - Accent6 31 4" xfId="10970" xr:uid="{00000000-0005-0000-0000-0000E3150000}"/>
    <cellStyle name="40% - Accent6 31 5" xfId="10971" xr:uid="{00000000-0005-0000-0000-0000E4150000}"/>
    <cellStyle name="40% - Accent6 31 6" xfId="10972" xr:uid="{00000000-0005-0000-0000-0000E5150000}"/>
    <cellStyle name="40% - Accent6 31 7" xfId="10973" xr:uid="{00000000-0005-0000-0000-0000E6150000}"/>
    <cellStyle name="40% - Accent6 31 8" xfId="10974" xr:uid="{00000000-0005-0000-0000-0000E7150000}"/>
    <cellStyle name="40% - Accent6 31 9" xfId="10975" xr:uid="{00000000-0005-0000-0000-0000E8150000}"/>
    <cellStyle name="40% - Accent6 32" xfId="10976" xr:uid="{00000000-0005-0000-0000-0000E9150000}"/>
    <cellStyle name="40% - Accent6 32 10" xfId="10977" xr:uid="{00000000-0005-0000-0000-0000EA150000}"/>
    <cellStyle name="40% - Accent6 32 11" xfId="10978" xr:uid="{00000000-0005-0000-0000-0000EB150000}"/>
    <cellStyle name="40% - Accent6 32 2" xfId="10979" xr:uid="{00000000-0005-0000-0000-0000EC150000}"/>
    <cellStyle name="40% - Accent6 32 3" xfId="10980" xr:uid="{00000000-0005-0000-0000-0000ED150000}"/>
    <cellStyle name="40% - Accent6 32 4" xfId="10981" xr:uid="{00000000-0005-0000-0000-0000EE150000}"/>
    <cellStyle name="40% - Accent6 32 5" xfId="10982" xr:uid="{00000000-0005-0000-0000-0000EF150000}"/>
    <cellStyle name="40% - Accent6 32 6" xfId="10983" xr:uid="{00000000-0005-0000-0000-0000F0150000}"/>
    <cellStyle name="40% - Accent6 32 7" xfId="10984" xr:uid="{00000000-0005-0000-0000-0000F1150000}"/>
    <cellStyle name="40% - Accent6 32 8" xfId="10985" xr:uid="{00000000-0005-0000-0000-0000F2150000}"/>
    <cellStyle name="40% - Accent6 32 9" xfId="10986" xr:uid="{00000000-0005-0000-0000-0000F3150000}"/>
    <cellStyle name="40% - Accent6 33" xfId="10987" xr:uid="{00000000-0005-0000-0000-0000F4150000}"/>
    <cellStyle name="40% - Accent6 33 10" xfId="10988" xr:uid="{00000000-0005-0000-0000-0000F5150000}"/>
    <cellStyle name="40% - Accent6 33 11" xfId="10989" xr:uid="{00000000-0005-0000-0000-0000F6150000}"/>
    <cellStyle name="40% - Accent6 33 2" xfId="10990" xr:uid="{00000000-0005-0000-0000-0000F7150000}"/>
    <cellStyle name="40% - Accent6 33 3" xfId="10991" xr:uid="{00000000-0005-0000-0000-0000F8150000}"/>
    <cellStyle name="40% - Accent6 33 4" xfId="10992" xr:uid="{00000000-0005-0000-0000-0000F9150000}"/>
    <cellStyle name="40% - Accent6 33 5" xfId="10993" xr:uid="{00000000-0005-0000-0000-0000FA150000}"/>
    <cellStyle name="40% - Accent6 33 6" xfId="10994" xr:uid="{00000000-0005-0000-0000-0000FB150000}"/>
    <cellStyle name="40% - Accent6 33 7" xfId="10995" xr:uid="{00000000-0005-0000-0000-0000FC150000}"/>
    <cellStyle name="40% - Accent6 33 8" xfId="10996" xr:uid="{00000000-0005-0000-0000-0000FD150000}"/>
    <cellStyle name="40% - Accent6 33 9" xfId="10997" xr:uid="{00000000-0005-0000-0000-0000FE150000}"/>
    <cellStyle name="40% - Accent6 34" xfId="10998" xr:uid="{00000000-0005-0000-0000-0000FF150000}"/>
    <cellStyle name="40% - Accent6 34 10" xfId="10999" xr:uid="{00000000-0005-0000-0000-000000160000}"/>
    <cellStyle name="40% - Accent6 34 11" xfId="11000" xr:uid="{00000000-0005-0000-0000-000001160000}"/>
    <cellStyle name="40% - Accent6 34 2" xfId="11001" xr:uid="{00000000-0005-0000-0000-000002160000}"/>
    <cellStyle name="40% - Accent6 34 3" xfId="11002" xr:uid="{00000000-0005-0000-0000-000003160000}"/>
    <cellStyle name="40% - Accent6 34 4" xfId="11003" xr:uid="{00000000-0005-0000-0000-000004160000}"/>
    <cellStyle name="40% - Accent6 34 5" xfId="11004" xr:uid="{00000000-0005-0000-0000-000005160000}"/>
    <cellStyle name="40% - Accent6 34 6" xfId="11005" xr:uid="{00000000-0005-0000-0000-000006160000}"/>
    <cellStyle name="40% - Accent6 34 7" xfId="11006" xr:uid="{00000000-0005-0000-0000-000007160000}"/>
    <cellStyle name="40% - Accent6 34 8" xfId="11007" xr:uid="{00000000-0005-0000-0000-000008160000}"/>
    <cellStyle name="40% - Accent6 34 9" xfId="11008" xr:uid="{00000000-0005-0000-0000-000009160000}"/>
    <cellStyle name="40% - Accent6 35" xfId="11009" xr:uid="{00000000-0005-0000-0000-00000A160000}"/>
    <cellStyle name="40% - Accent6 35 10" xfId="11010" xr:uid="{00000000-0005-0000-0000-00000B160000}"/>
    <cellStyle name="40% - Accent6 35 11" xfId="11011" xr:uid="{00000000-0005-0000-0000-00000C160000}"/>
    <cellStyle name="40% - Accent6 35 2" xfId="11012" xr:uid="{00000000-0005-0000-0000-00000D160000}"/>
    <cellStyle name="40% - Accent6 35 3" xfId="11013" xr:uid="{00000000-0005-0000-0000-00000E160000}"/>
    <cellStyle name="40% - Accent6 35 4" xfId="11014" xr:uid="{00000000-0005-0000-0000-00000F160000}"/>
    <cellStyle name="40% - Accent6 35 5" xfId="11015" xr:uid="{00000000-0005-0000-0000-000010160000}"/>
    <cellStyle name="40% - Accent6 35 6" xfId="11016" xr:uid="{00000000-0005-0000-0000-000011160000}"/>
    <cellStyle name="40% - Accent6 35 7" xfId="11017" xr:uid="{00000000-0005-0000-0000-000012160000}"/>
    <cellStyle name="40% - Accent6 35 8" xfId="11018" xr:uid="{00000000-0005-0000-0000-000013160000}"/>
    <cellStyle name="40% - Accent6 35 9" xfId="11019" xr:uid="{00000000-0005-0000-0000-000014160000}"/>
    <cellStyle name="40% - Accent6 36" xfId="11020" xr:uid="{00000000-0005-0000-0000-000015160000}"/>
    <cellStyle name="40% - Accent6 36 10" xfId="11021" xr:uid="{00000000-0005-0000-0000-000016160000}"/>
    <cellStyle name="40% - Accent6 36 11" xfId="11022" xr:uid="{00000000-0005-0000-0000-000017160000}"/>
    <cellStyle name="40% - Accent6 36 2" xfId="11023" xr:uid="{00000000-0005-0000-0000-000018160000}"/>
    <cellStyle name="40% - Accent6 36 3" xfId="11024" xr:uid="{00000000-0005-0000-0000-000019160000}"/>
    <cellStyle name="40% - Accent6 36 4" xfId="11025" xr:uid="{00000000-0005-0000-0000-00001A160000}"/>
    <cellStyle name="40% - Accent6 36 5" xfId="11026" xr:uid="{00000000-0005-0000-0000-00001B160000}"/>
    <cellStyle name="40% - Accent6 36 6" xfId="11027" xr:uid="{00000000-0005-0000-0000-00001C160000}"/>
    <cellStyle name="40% - Accent6 36 7" xfId="11028" xr:uid="{00000000-0005-0000-0000-00001D160000}"/>
    <cellStyle name="40% - Accent6 36 8" xfId="11029" xr:uid="{00000000-0005-0000-0000-00001E160000}"/>
    <cellStyle name="40% - Accent6 36 9" xfId="11030" xr:uid="{00000000-0005-0000-0000-00001F160000}"/>
    <cellStyle name="40% - Accent6 37" xfId="11031" xr:uid="{00000000-0005-0000-0000-000020160000}"/>
    <cellStyle name="40% - Accent6 37 10" xfId="11032" xr:uid="{00000000-0005-0000-0000-000021160000}"/>
    <cellStyle name="40% - Accent6 37 11" xfId="11033" xr:uid="{00000000-0005-0000-0000-000022160000}"/>
    <cellStyle name="40% - Accent6 37 2" xfId="11034" xr:uid="{00000000-0005-0000-0000-000023160000}"/>
    <cellStyle name="40% - Accent6 37 3" xfId="11035" xr:uid="{00000000-0005-0000-0000-000024160000}"/>
    <cellStyle name="40% - Accent6 37 4" xfId="11036" xr:uid="{00000000-0005-0000-0000-000025160000}"/>
    <cellStyle name="40% - Accent6 37 5" xfId="11037" xr:uid="{00000000-0005-0000-0000-000026160000}"/>
    <cellStyle name="40% - Accent6 37 6" xfId="11038" xr:uid="{00000000-0005-0000-0000-000027160000}"/>
    <cellStyle name="40% - Accent6 37 7" xfId="11039" xr:uid="{00000000-0005-0000-0000-000028160000}"/>
    <cellStyle name="40% - Accent6 37 8" xfId="11040" xr:uid="{00000000-0005-0000-0000-000029160000}"/>
    <cellStyle name="40% - Accent6 37 9" xfId="11041" xr:uid="{00000000-0005-0000-0000-00002A160000}"/>
    <cellStyle name="40% - Accent6 38" xfId="11042" xr:uid="{00000000-0005-0000-0000-00002B160000}"/>
    <cellStyle name="40% - Accent6 38 10" xfId="11043" xr:uid="{00000000-0005-0000-0000-00002C160000}"/>
    <cellStyle name="40% - Accent6 38 11" xfId="11044" xr:uid="{00000000-0005-0000-0000-00002D160000}"/>
    <cellStyle name="40% - Accent6 38 2" xfId="11045" xr:uid="{00000000-0005-0000-0000-00002E160000}"/>
    <cellStyle name="40% - Accent6 38 3" xfId="11046" xr:uid="{00000000-0005-0000-0000-00002F160000}"/>
    <cellStyle name="40% - Accent6 38 4" xfId="11047" xr:uid="{00000000-0005-0000-0000-000030160000}"/>
    <cellStyle name="40% - Accent6 38 5" xfId="11048" xr:uid="{00000000-0005-0000-0000-000031160000}"/>
    <cellStyle name="40% - Accent6 38 6" xfId="11049" xr:uid="{00000000-0005-0000-0000-000032160000}"/>
    <cellStyle name="40% - Accent6 38 7" xfId="11050" xr:uid="{00000000-0005-0000-0000-000033160000}"/>
    <cellStyle name="40% - Accent6 38 8" xfId="11051" xr:uid="{00000000-0005-0000-0000-000034160000}"/>
    <cellStyle name="40% - Accent6 38 9" xfId="11052" xr:uid="{00000000-0005-0000-0000-000035160000}"/>
    <cellStyle name="40% - Accent6 39" xfId="11053" xr:uid="{00000000-0005-0000-0000-000036160000}"/>
    <cellStyle name="40% - Accent6 39 10" xfId="11054" xr:uid="{00000000-0005-0000-0000-000037160000}"/>
    <cellStyle name="40% - Accent6 39 11" xfId="11055" xr:uid="{00000000-0005-0000-0000-000038160000}"/>
    <cellStyle name="40% - Accent6 39 2" xfId="11056" xr:uid="{00000000-0005-0000-0000-000039160000}"/>
    <cellStyle name="40% - Accent6 39 3" xfId="11057" xr:uid="{00000000-0005-0000-0000-00003A160000}"/>
    <cellStyle name="40% - Accent6 39 4" xfId="11058" xr:uid="{00000000-0005-0000-0000-00003B160000}"/>
    <cellStyle name="40% - Accent6 39 5" xfId="11059" xr:uid="{00000000-0005-0000-0000-00003C160000}"/>
    <cellStyle name="40% - Accent6 39 6" xfId="11060" xr:uid="{00000000-0005-0000-0000-00003D160000}"/>
    <cellStyle name="40% - Accent6 39 7" xfId="11061" xr:uid="{00000000-0005-0000-0000-00003E160000}"/>
    <cellStyle name="40% - Accent6 39 8" xfId="11062" xr:uid="{00000000-0005-0000-0000-00003F160000}"/>
    <cellStyle name="40% - Accent6 39 9" xfId="11063" xr:uid="{00000000-0005-0000-0000-000040160000}"/>
    <cellStyle name="40% - Accent6 4" xfId="2312" xr:uid="{00000000-0005-0000-0000-000041160000}"/>
    <cellStyle name="40% - Accent6 4 10" xfId="2311" xr:uid="{00000000-0005-0000-0000-000042160000}"/>
    <cellStyle name="40% - Accent6 4 10 2" xfId="4717" xr:uid="{00000000-0005-0000-0000-000043160000}"/>
    <cellStyle name="40% - Accent6 4 11" xfId="2310" xr:uid="{00000000-0005-0000-0000-000044160000}"/>
    <cellStyle name="40% - Accent6 4 11 2" xfId="4718" xr:uid="{00000000-0005-0000-0000-000045160000}"/>
    <cellStyle name="40% - Accent6 4 12" xfId="4719" xr:uid="{00000000-0005-0000-0000-000046160000}"/>
    <cellStyle name="40% - Accent6 4 2" xfId="2309" xr:uid="{00000000-0005-0000-0000-000047160000}"/>
    <cellStyle name="40% - Accent6 4 2 2" xfId="4720" xr:uid="{00000000-0005-0000-0000-000048160000}"/>
    <cellStyle name="40% - Accent6 4 3" xfId="2308" xr:uid="{00000000-0005-0000-0000-000049160000}"/>
    <cellStyle name="40% - Accent6 4 3 2" xfId="4721" xr:uid="{00000000-0005-0000-0000-00004A160000}"/>
    <cellStyle name="40% - Accent6 4 4" xfId="2307" xr:uid="{00000000-0005-0000-0000-00004B160000}"/>
    <cellStyle name="40% - Accent6 4 4 2" xfId="4722" xr:uid="{00000000-0005-0000-0000-00004C160000}"/>
    <cellStyle name="40% - Accent6 4 5" xfId="2306" xr:uid="{00000000-0005-0000-0000-00004D160000}"/>
    <cellStyle name="40% - Accent6 4 5 2" xfId="4723" xr:uid="{00000000-0005-0000-0000-00004E160000}"/>
    <cellStyle name="40% - Accent6 4 6" xfId="2305" xr:uid="{00000000-0005-0000-0000-00004F160000}"/>
    <cellStyle name="40% - Accent6 4 6 2" xfId="4724" xr:uid="{00000000-0005-0000-0000-000050160000}"/>
    <cellStyle name="40% - Accent6 4 7" xfId="2304" xr:uid="{00000000-0005-0000-0000-000051160000}"/>
    <cellStyle name="40% - Accent6 4 7 2" xfId="4725" xr:uid="{00000000-0005-0000-0000-000052160000}"/>
    <cellStyle name="40% - Accent6 4 8" xfId="2303" xr:uid="{00000000-0005-0000-0000-000053160000}"/>
    <cellStyle name="40% - Accent6 4 8 2" xfId="4726" xr:uid="{00000000-0005-0000-0000-000054160000}"/>
    <cellStyle name="40% - Accent6 4 9" xfId="2302" xr:uid="{00000000-0005-0000-0000-000055160000}"/>
    <cellStyle name="40% - Accent6 4 9 2" xfId="4727" xr:uid="{00000000-0005-0000-0000-000056160000}"/>
    <cellStyle name="40% - Accent6 40" xfId="11064" xr:uid="{00000000-0005-0000-0000-000057160000}"/>
    <cellStyle name="40% - Accent6 40 10" xfId="11065" xr:uid="{00000000-0005-0000-0000-000058160000}"/>
    <cellStyle name="40% - Accent6 40 2" xfId="11066" xr:uid="{00000000-0005-0000-0000-000059160000}"/>
    <cellStyle name="40% - Accent6 40 3" xfId="11067" xr:uid="{00000000-0005-0000-0000-00005A160000}"/>
    <cellStyle name="40% - Accent6 40 4" xfId="11068" xr:uid="{00000000-0005-0000-0000-00005B160000}"/>
    <cellStyle name="40% - Accent6 40 5" xfId="11069" xr:uid="{00000000-0005-0000-0000-00005C160000}"/>
    <cellStyle name="40% - Accent6 40 6" xfId="11070" xr:uid="{00000000-0005-0000-0000-00005D160000}"/>
    <cellStyle name="40% - Accent6 40 7" xfId="11071" xr:uid="{00000000-0005-0000-0000-00005E160000}"/>
    <cellStyle name="40% - Accent6 40 8" xfId="11072" xr:uid="{00000000-0005-0000-0000-00005F160000}"/>
    <cellStyle name="40% - Accent6 40 9" xfId="11073" xr:uid="{00000000-0005-0000-0000-000060160000}"/>
    <cellStyle name="40% - Accent6 41" xfId="11074" xr:uid="{00000000-0005-0000-0000-000061160000}"/>
    <cellStyle name="40% - Accent6 42" xfId="11075" xr:uid="{00000000-0005-0000-0000-000062160000}"/>
    <cellStyle name="40% - Accent6 43" xfId="11076" xr:uid="{00000000-0005-0000-0000-000063160000}"/>
    <cellStyle name="40% - Accent6 44" xfId="11077" xr:uid="{00000000-0005-0000-0000-000064160000}"/>
    <cellStyle name="40% - Accent6 45" xfId="11078" xr:uid="{00000000-0005-0000-0000-000065160000}"/>
    <cellStyle name="40% - Accent6 46" xfId="11079" xr:uid="{00000000-0005-0000-0000-000066160000}"/>
    <cellStyle name="40% - Accent6 47" xfId="11080" xr:uid="{00000000-0005-0000-0000-000067160000}"/>
    <cellStyle name="40% - Accent6 48" xfId="11081" xr:uid="{00000000-0005-0000-0000-000068160000}"/>
    <cellStyle name="40% - Accent6 49" xfId="11082" xr:uid="{00000000-0005-0000-0000-000069160000}"/>
    <cellStyle name="40% - Accent6 5" xfId="2301" xr:uid="{00000000-0005-0000-0000-00006A160000}"/>
    <cellStyle name="40% - Accent6 5 10" xfId="2300" xr:uid="{00000000-0005-0000-0000-00006B160000}"/>
    <cellStyle name="40% - Accent6 5 10 2" xfId="4728" xr:uid="{00000000-0005-0000-0000-00006C160000}"/>
    <cellStyle name="40% - Accent6 5 11" xfId="2299" xr:uid="{00000000-0005-0000-0000-00006D160000}"/>
    <cellStyle name="40% - Accent6 5 11 2" xfId="4729" xr:uid="{00000000-0005-0000-0000-00006E160000}"/>
    <cellStyle name="40% - Accent6 5 12" xfId="4730" xr:uid="{00000000-0005-0000-0000-00006F160000}"/>
    <cellStyle name="40% - Accent6 5 2" xfId="2298" xr:uid="{00000000-0005-0000-0000-000070160000}"/>
    <cellStyle name="40% - Accent6 5 2 2" xfId="4731" xr:uid="{00000000-0005-0000-0000-000071160000}"/>
    <cellStyle name="40% - Accent6 5 3" xfId="2297" xr:uid="{00000000-0005-0000-0000-000072160000}"/>
    <cellStyle name="40% - Accent6 5 3 2" xfId="4732" xr:uid="{00000000-0005-0000-0000-000073160000}"/>
    <cellStyle name="40% - Accent6 5 4" xfId="2296" xr:uid="{00000000-0005-0000-0000-000074160000}"/>
    <cellStyle name="40% - Accent6 5 4 2" xfId="4733" xr:uid="{00000000-0005-0000-0000-000075160000}"/>
    <cellStyle name="40% - Accent6 5 5" xfId="2295" xr:uid="{00000000-0005-0000-0000-000076160000}"/>
    <cellStyle name="40% - Accent6 5 5 2" xfId="4734" xr:uid="{00000000-0005-0000-0000-000077160000}"/>
    <cellStyle name="40% - Accent6 5 6" xfId="2294" xr:uid="{00000000-0005-0000-0000-000078160000}"/>
    <cellStyle name="40% - Accent6 5 6 2" xfId="4735" xr:uid="{00000000-0005-0000-0000-000079160000}"/>
    <cellStyle name="40% - Accent6 5 7" xfId="2293" xr:uid="{00000000-0005-0000-0000-00007A160000}"/>
    <cellStyle name="40% - Accent6 5 7 2" xfId="4736" xr:uid="{00000000-0005-0000-0000-00007B160000}"/>
    <cellStyle name="40% - Accent6 5 8" xfId="2292" xr:uid="{00000000-0005-0000-0000-00007C160000}"/>
    <cellStyle name="40% - Accent6 5 8 2" xfId="4737" xr:uid="{00000000-0005-0000-0000-00007D160000}"/>
    <cellStyle name="40% - Accent6 5 9" xfId="2291" xr:uid="{00000000-0005-0000-0000-00007E160000}"/>
    <cellStyle name="40% - Accent6 5 9 2" xfId="4738" xr:uid="{00000000-0005-0000-0000-00007F160000}"/>
    <cellStyle name="40% - Accent6 50" xfId="52" xr:uid="{00000000-0005-0000-0000-000080160000}"/>
    <cellStyle name="40% - Accent6 6" xfId="2290" xr:uid="{00000000-0005-0000-0000-000081160000}"/>
    <cellStyle name="40% - Accent6 6 10" xfId="11083" xr:uid="{00000000-0005-0000-0000-000082160000}"/>
    <cellStyle name="40% - Accent6 6 11" xfId="11084" xr:uid="{00000000-0005-0000-0000-000083160000}"/>
    <cellStyle name="40% - Accent6 6 2" xfId="4739" xr:uid="{00000000-0005-0000-0000-000084160000}"/>
    <cellStyle name="40% - Accent6 6 3" xfId="11085" xr:uid="{00000000-0005-0000-0000-000085160000}"/>
    <cellStyle name="40% - Accent6 6 4" xfId="11086" xr:uid="{00000000-0005-0000-0000-000086160000}"/>
    <cellStyle name="40% - Accent6 6 5" xfId="11087" xr:uid="{00000000-0005-0000-0000-000087160000}"/>
    <cellStyle name="40% - Accent6 6 6" xfId="11088" xr:uid="{00000000-0005-0000-0000-000088160000}"/>
    <cellStyle name="40% - Accent6 6 7" xfId="11089" xr:uid="{00000000-0005-0000-0000-000089160000}"/>
    <cellStyle name="40% - Accent6 6 8" xfId="11090" xr:uid="{00000000-0005-0000-0000-00008A160000}"/>
    <cellStyle name="40% - Accent6 6 9" xfId="11091" xr:uid="{00000000-0005-0000-0000-00008B160000}"/>
    <cellStyle name="40% - Accent6 7" xfId="2289" xr:uid="{00000000-0005-0000-0000-00008C160000}"/>
    <cellStyle name="40% - Accent6 7 10" xfId="11092" xr:uid="{00000000-0005-0000-0000-00008D160000}"/>
    <cellStyle name="40% - Accent6 7 11" xfId="11093" xr:uid="{00000000-0005-0000-0000-00008E160000}"/>
    <cellStyle name="40% - Accent6 7 2" xfId="4740" xr:uid="{00000000-0005-0000-0000-00008F160000}"/>
    <cellStyle name="40% - Accent6 7 3" xfId="11094" xr:uid="{00000000-0005-0000-0000-000090160000}"/>
    <cellStyle name="40% - Accent6 7 4" xfId="11095" xr:uid="{00000000-0005-0000-0000-000091160000}"/>
    <cellStyle name="40% - Accent6 7 5" xfId="11096" xr:uid="{00000000-0005-0000-0000-000092160000}"/>
    <cellStyle name="40% - Accent6 7 6" xfId="11097" xr:uid="{00000000-0005-0000-0000-000093160000}"/>
    <cellStyle name="40% - Accent6 7 7" xfId="11098" xr:uid="{00000000-0005-0000-0000-000094160000}"/>
    <cellStyle name="40% - Accent6 7 8" xfId="11099" xr:uid="{00000000-0005-0000-0000-000095160000}"/>
    <cellStyle name="40% - Accent6 7 9" xfId="11100" xr:uid="{00000000-0005-0000-0000-000096160000}"/>
    <cellStyle name="40% - Accent6 8" xfId="2288" xr:uid="{00000000-0005-0000-0000-000097160000}"/>
    <cellStyle name="40% - Accent6 8 10" xfId="11101" xr:uid="{00000000-0005-0000-0000-000098160000}"/>
    <cellStyle name="40% - Accent6 8 11" xfId="11102" xr:uid="{00000000-0005-0000-0000-000099160000}"/>
    <cellStyle name="40% - Accent6 8 2" xfId="4741" xr:uid="{00000000-0005-0000-0000-00009A160000}"/>
    <cellStyle name="40% - Accent6 8 3" xfId="11103" xr:uid="{00000000-0005-0000-0000-00009B160000}"/>
    <cellStyle name="40% - Accent6 8 4" xfId="11104" xr:uid="{00000000-0005-0000-0000-00009C160000}"/>
    <cellStyle name="40% - Accent6 8 5" xfId="11105" xr:uid="{00000000-0005-0000-0000-00009D160000}"/>
    <cellStyle name="40% - Accent6 8 6" xfId="11106" xr:uid="{00000000-0005-0000-0000-00009E160000}"/>
    <cellStyle name="40% - Accent6 8 7" xfId="11107" xr:uid="{00000000-0005-0000-0000-00009F160000}"/>
    <cellStyle name="40% - Accent6 8 8" xfId="11108" xr:uid="{00000000-0005-0000-0000-0000A0160000}"/>
    <cellStyle name="40% - Accent6 8 9" xfId="11109" xr:uid="{00000000-0005-0000-0000-0000A1160000}"/>
    <cellStyle name="40% - Accent6 9" xfId="2287" xr:uid="{00000000-0005-0000-0000-0000A2160000}"/>
    <cellStyle name="40% - Accent6 9 10" xfId="11110" xr:uid="{00000000-0005-0000-0000-0000A3160000}"/>
    <cellStyle name="40% - Accent6 9 11" xfId="11111" xr:uid="{00000000-0005-0000-0000-0000A4160000}"/>
    <cellStyle name="40% - Accent6 9 2" xfId="4742" xr:uid="{00000000-0005-0000-0000-0000A5160000}"/>
    <cellStyle name="40% - Accent6 9 3" xfId="11112" xr:uid="{00000000-0005-0000-0000-0000A6160000}"/>
    <cellStyle name="40% - Accent6 9 4" xfId="11113" xr:uid="{00000000-0005-0000-0000-0000A7160000}"/>
    <cellStyle name="40% - Accent6 9 5" xfId="11114" xr:uid="{00000000-0005-0000-0000-0000A8160000}"/>
    <cellStyle name="40% - Accent6 9 6" xfId="11115" xr:uid="{00000000-0005-0000-0000-0000A9160000}"/>
    <cellStyle name="40% - Accent6 9 7" xfId="11116" xr:uid="{00000000-0005-0000-0000-0000AA160000}"/>
    <cellStyle name="40% - Accent6 9 8" xfId="11117" xr:uid="{00000000-0005-0000-0000-0000AB160000}"/>
    <cellStyle name="40% - Accent6 9 9" xfId="11118" xr:uid="{00000000-0005-0000-0000-0000AC160000}"/>
    <cellStyle name="40% - ส่วนที่ถูกเน้น1" xfId="2286" xr:uid="{00000000-0005-0000-0000-0000AD160000}"/>
    <cellStyle name="40% - ส่วนที่ถูกเน้น1 2" xfId="4743" xr:uid="{00000000-0005-0000-0000-0000AE160000}"/>
    <cellStyle name="40% - ส่วนที่ถูกเน้น1 2 2" xfId="5629" xr:uid="{00000000-0005-0000-0000-0000AF160000}"/>
    <cellStyle name="40% - ส่วนที่ถูกเน้น2" xfId="2285" xr:uid="{00000000-0005-0000-0000-0000B0160000}"/>
    <cellStyle name="40% - ส่วนที่ถูกเน้น2 2" xfId="4744" xr:uid="{00000000-0005-0000-0000-0000B1160000}"/>
    <cellStyle name="40% - ส่วนที่ถูกเน้น2 2 2" xfId="5630" xr:uid="{00000000-0005-0000-0000-0000B2160000}"/>
    <cellStyle name="40% - ส่วนที่ถูกเน้น3" xfId="2284" xr:uid="{00000000-0005-0000-0000-0000B3160000}"/>
    <cellStyle name="40% - ส่วนที่ถูกเน้น3 2" xfId="4745" xr:uid="{00000000-0005-0000-0000-0000B4160000}"/>
    <cellStyle name="40% - ส่วนที่ถูกเน้น3 2 2" xfId="5631" xr:uid="{00000000-0005-0000-0000-0000B5160000}"/>
    <cellStyle name="40% - ส่วนที่ถูกเน้น4" xfId="2283" xr:uid="{00000000-0005-0000-0000-0000B6160000}"/>
    <cellStyle name="40% - ส่วนที่ถูกเน้น4 2" xfId="4746" xr:uid="{00000000-0005-0000-0000-0000B7160000}"/>
    <cellStyle name="40% - ส่วนที่ถูกเน้น4 2 2" xfId="5632" xr:uid="{00000000-0005-0000-0000-0000B8160000}"/>
    <cellStyle name="40% - ส่วนที่ถูกเน้น5" xfId="2282" xr:uid="{00000000-0005-0000-0000-0000B9160000}"/>
    <cellStyle name="40% - ส่วนที่ถูกเน้น5 2" xfId="4747" xr:uid="{00000000-0005-0000-0000-0000BA160000}"/>
    <cellStyle name="40% - ส่วนที่ถูกเน้น5 2 2" xfId="5633" xr:uid="{00000000-0005-0000-0000-0000BB160000}"/>
    <cellStyle name="40% - ส่วนที่ถูกเน้น6" xfId="2281" xr:uid="{00000000-0005-0000-0000-0000BC160000}"/>
    <cellStyle name="40% - ส่วนที่ถูกเน้น6 2" xfId="4748" xr:uid="{00000000-0005-0000-0000-0000BD160000}"/>
    <cellStyle name="40% - ส่วนที่ถูกเน้น6 2 2" xfId="5634" xr:uid="{00000000-0005-0000-0000-0000BE160000}"/>
    <cellStyle name="60% - Accent1 10" xfId="2280" xr:uid="{00000000-0005-0000-0000-0000BF160000}"/>
    <cellStyle name="60% - Accent1 10 10" xfId="11119" xr:uid="{00000000-0005-0000-0000-0000C0160000}"/>
    <cellStyle name="60% - Accent1 10 11" xfId="11120" xr:uid="{00000000-0005-0000-0000-0000C1160000}"/>
    <cellStyle name="60% - Accent1 10 2" xfId="11121" xr:uid="{00000000-0005-0000-0000-0000C2160000}"/>
    <cellStyle name="60% - Accent1 10 3" xfId="11122" xr:uid="{00000000-0005-0000-0000-0000C3160000}"/>
    <cellStyle name="60% - Accent1 10 4" xfId="11123" xr:uid="{00000000-0005-0000-0000-0000C4160000}"/>
    <cellStyle name="60% - Accent1 10 5" xfId="11124" xr:uid="{00000000-0005-0000-0000-0000C5160000}"/>
    <cellStyle name="60% - Accent1 10 6" xfId="11125" xr:uid="{00000000-0005-0000-0000-0000C6160000}"/>
    <cellStyle name="60% - Accent1 10 7" xfId="11126" xr:uid="{00000000-0005-0000-0000-0000C7160000}"/>
    <cellStyle name="60% - Accent1 10 8" xfId="11127" xr:uid="{00000000-0005-0000-0000-0000C8160000}"/>
    <cellStyle name="60% - Accent1 10 9" xfId="11128" xr:uid="{00000000-0005-0000-0000-0000C9160000}"/>
    <cellStyle name="60% - Accent1 11" xfId="2279" xr:uid="{00000000-0005-0000-0000-0000CA160000}"/>
    <cellStyle name="60% - Accent1 11 10" xfId="11129" xr:uid="{00000000-0005-0000-0000-0000CB160000}"/>
    <cellStyle name="60% - Accent1 11 11" xfId="11130" xr:uid="{00000000-0005-0000-0000-0000CC160000}"/>
    <cellStyle name="60% - Accent1 11 2" xfId="11131" xr:uid="{00000000-0005-0000-0000-0000CD160000}"/>
    <cellStyle name="60% - Accent1 11 3" xfId="11132" xr:uid="{00000000-0005-0000-0000-0000CE160000}"/>
    <cellStyle name="60% - Accent1 11 4" xfId="11133" xr:uid="{00000000-0005-0000-0000-0000CF160000}"/>
    <cellStyle name="60% - Accent1 11 5" xfId="11134" xr:uid="{00000000-0005-0000-0000-0000D0160000}"/>
    <cellStyle name="60% - Accent1 11 6" xfId="11135" xr:uid="{00000000-0005-0000-0000-0000D1160000}"/>
    <cellStyle name="60% - Accent1 11 7" xfId="11136" xr:uid="{00000000-0005-0000-0000-0000D2160000}"/>
    <cellStyle name="60% - Accent1 11 8" xfId="11137" xr:uid="{00000000-0005-0000-0000-0000D3160000}"/>
    <cellStyle name="60% - Accent1 11 9" xfId="11138" xr:uid="{00000000-0005-0000-0000-0000D4160000}"/>
    <cellStyle name="60% - Accent1 12" xfId="2278" xr:uid="{00000000-0005-0000-0000-0000D5160000}"/>
    <cellStyle name="60% - Accent1 12 10" xfId="11139" xr:uid="{00000000-0005-0000-0000-0000D6160000}"/>
    <cellStyle name="60% - Accent1 12 11" xfId="11140" xr:uid="{00000000-0005-0000-0000-0000D7160000}"/>
    <cellStyle name="60% - Accent1 12 2" xfId="11141" xr:uid="{00000000-0005-0000-0000-0000D8160000}"/>
    <cellStyle name="60% - Accent1 12 3" xfId="11142" xr:uid="{00000000-0005-0000-0000-0000D9160000}"/>
    <cellStyle name="60% - Accent1 12 4" xfId="11143" xr:uid="{00000000-0005-0000-0000-0000DA160000}"/>
    <cellStyle name="60% - Accent1 12 5" xfId="11144" xr:uid="{00000000-0005-0000-0000-0000DB160000}"/>
    <cellStyle name="60% - Accent1 12 6" xfId="11145" xr:uid="{00000000-0005-0000-0000-0000DC160000}"/>
    <cellStyle name="60% - Accent1 12 7" xfId="11146" xr:uid="{00000000-0005-0000-0000-0000DD160000}"/>
    <cellStyle name="60% - Accent1 12 8" xfId="11147" xr:uid="{00000000-0005-0000-0000-0000DE160000}"/>
    <cellStyle name="60% - Accent1 12 9" xfId="11148" xr:uid="{00000000-0005-0000-0000-0000DF160000}"/>
    <cellStyle name="60% - Accent1 13" xfId="2277" xr:uid="{00000000-0005-0000-0000-0000E0160000}"/>
    <cellStyle name="60% - Accent1 13 10" xfId="11149" xr:uid="{00000000-0005-0000-0000-0000E1160000}"/>
    <cellStyle name="60% - Accent1 13 11" xfId="11150" xr:uid="{00000000-0005-0000-0000-0000E2160000}"/>
    <cellStyle name="60% - Accent1 13 2" xfId="11151" xr:uid="{00000000-0005-0000-0000-0000E3160000}"/>
    <cellStyle name="60% - Accent1 13 3" xfId="11152" xr:uid="{00000000-0005-0000-0000-0000E4160000}"/>
    <cellStyle name="60% - Accent1 13 4" xfId="11153" xr:uid="{00000000-0005-0000-0000-0000E5160000}"/>
    <cellStyle name="60% - Accent1 13 5" xfId="11154" xr:uid="{00000000-0005-0000-0000-0000E6160000}"/>
    <cellStyle name="60% - Accent1 13 6" xfId="11155" xr:uid="{00000000-0005-0000-0000-0000E7160000}"/>
    <cellStyle name="60% - Accent1 13 7" xfId="11156" xr:uid="{00000000-0005-0000-0000-0000E8160000}"/>
    <cellStyle name="60% - Accent1 13 8" xfId="11157" xr:uid="{00000000-0005-0000-0000-0000E9160000}"/>
    <cellStyle name="60% - Accent1 13 9" xfId="11158" xr:uid="{00000000-0005-0000-0000-0000EA160000}"/>
    <cellStyle name="60% - Accent1 14" xfId="2276" xr:uid="{00000000-0005-0000-0000-0000EB160000}"/>
    <cellStyle name="60% - Accent1 14 10" xfId="11159" xr:uid="{00000000-0005-0000-0000-0000EC160000}"/>
    <cellStyle name="60% - Accent1 14 11" xfId="11160" xr:uid="{00000000-0005-0000-0000-0000ED160000}"/>
    <cellStyle name="60% - Accent1 14 2" xfId="11161" xr:uid="{00000000-0005-0000-0000-0000EE160000}"/>
    <cellStyle name="60% - Accent1 14 3" xfId="11162" xr:uid="{00000000-0005-0000-0000-0000EF160000}"/>
    <cellStyle name="60% - Accent1 14 4" xfId="11163" xr:uid="{00000000-0005-0000-0000-0000F0160000}"/>
    <cellStyle name="60% - Accent1 14 5" xfId="11164" xr:uid="{00000000-0005-0000-0000-0000F1160000}"/>
    <cellStyle name="60% - Accent1 14 6" xfId="11165" xr:uid="{00000000-0005-0000-0000-0000F2160000}"/>
    <cellStyle name="60% - Accent1 14 7" xfId="11166" xr:uid="{00000000-0005-0000-0000-0000F3160000}"/>
    <cellStyle name="60% - Accent1 14 8" xfId="11167" xr:uid="{00000000-0005-0000-0000-0000F4160000}"/>
    <cellStyle name="60% - Accent1 14 9" xfId="11168" xr:uid="{00000000-0005-0000-0000-0000F5160000}"/>
    <cellStyle name="60% - Accent1 15" xfId="2275" xr:uid="{00000000-0005-0000-0000-0000F6160000}"/>
    <cellStyle name="60% - Accent1 15 10" xfId="11169" xr:uid="{00000000-0005-0000-0000-0000F7160000}"/>
    <cellStyle name="60% - Accent1 15 11" xfId="11170" xr:uid="{00000000-0005-0000-0000-0000F8160000}"/>
    <cellStyle name="60% - Accent1 15 2" xfId="11171" xr:uid="{00000000-0005-0000-0000-0000F9160000}"/>
    <cellStyle name="60% - Accent1 15 3" xfId="11172" xr:uid="{00000000-0005-0000-0000-0000FA160000}"/>
    <cellStyle name="60% - Accent1 15 4" xfId="11173" xr:uid="{00000000-0005-0000-0000-0000FB160000}"/>
    <cellStyle name="60% - Accent1 15 5" xfId="11174" xr:uid="{00000000-0005-0000-0000-0000FC160000}"/>
    <cellStyle name="60% - Accent1 15 6" xfId="11175" xr:uid="{00000000-0005-0000-0000-0000FD160000}"/>
    <cellStyle name="60% - Accent1 15 7" xfId="11176" xr:uid="{00000000-0005-0000-0000-0000FE160000}"/>
    <cellStyle name="60% - Accent1 15 8" xfId="11177" xr:uid="{00000000-0005-0000-0000-0000FF160000}"/>
    <cellStyle name="60% - Accent1 15 9" xfId="11178" xr:uid="{00000000-0005-0000-0000-000000170000}"/>
    <cellStyle name="60% - Accent1 16" xfId="11179" xr:uid="{00000000-0005-0000-0000-000001170000}"/>
    <cellStyle name="60% - Accent1 16 10" xfId="11180" xr:uid="{00000000-0005-0000-0000-000002170000}"/>
    <cellStyle name="60% - Accent1 16 11" xfId="11181" xr:uid="{00000000-0005-0000-0000-000003170000}"/>
    <cellStyle name="60% - Accent1 16 2" xfId="11182" xr:uid="{00000000-0005-0000-0000-000004170000}"/>
    <cellStyle name="60% - Accent1 16 3" xfId="11183" xr:uid="{00000000-0005-0000-0000-000005170000}"/>
    <cellStyle name="60% - Accent1 16 4" xfId="11184" xr:uid="{00000000-0005-0000-0000-000006170000}"/>
    <cellStyle name="60% - Accent1 16 5" xfId="11185" xr:uid="{00000000-0005-0000-0000-000007170000}"/>
    <cellStyle name="60% - Accent1 16 6" xfId="11186" xr:uid="{00000000-0005-0000-0000-000008170000}"/>
    <cellStyle name="60% - Accent1 16 7" xfId="11187" xr:uid="{00000000-0005-0000-0000-000009170000}"/>
    <cellStyle name="60% - Accent1 16 8" xfId="11188" xr:uid="{00000000-0005-0000-0000-00000A170000}"/>
    <cellStyle name="60% - Accent1 16 9" xfId="11189" xr:uid="{00000000-0005-0000-0000-00000B170000}"/>
    <cellStyle name="60% - Accent1 17" xfId="11190" xr:uid="{00000000-0005-0000-0000-00000C170000}"/>
    <cellStyle name="60% - Accent1 17 10" xfId="11191" xr:uid="{00000000-0005-0000-0000-00000D170000}"/>
    <cellStyle name="60% - Accent1 17 11" xfId="11192" xr:uid="{00000000-0005-0000-0000-00000E170000}"/>
    <cellStyle name="60% - Accent1 17 2" xfId="11193" xr:uid="{00000000-0005-0000-0000-00000F170000}"/>
    <cellStyle name="60% - Accent1 17 3" xfId="11194" xr:uid="{00000000-0005-0000-0000-000010170000}"/>
    <cellStyle name="60% - Accent1 17 4" xfId="11195" xr:uid="{00000000-0005-0000-0000-000011170000}"/>
    <cellStyle name="60% - Accent1 17 5" xfId="11196" xr:uid="{00000000-0005-0000-0000-000012170000}"/>
    <cellStyle name="60% - Accent1 17 6" xfId="11197" xr:uid="{00000000-0005-0000-0000-000013170000}"/>
    <cellStyle name="60% - Accent1 17 7" xfId="11198" xr:uid="{00000000-0005-0000-0000-000014170000}"/>
    <cellStyle name="60% - Accent1 17 8" xfId="11199" xr:uid="{00000000-0005-0000-0000-000015170000}"/>
    <cellStyle name="60% - Accent1 17 9" xfId="11200" xr:uid="{00000000-0005-0000-0000-000016170000}"/>
    <cellStyle name="60% - Accent1 18" xfId="11201" xr:uid="{00000000-0005-0000-0000-000017170000}"/>
    <cellStyle name="60% - Accent1 18 10" xfId="11202" xr:uid="{00000000-0005-0000-0000-000018170000}"/>
    <cellStyle name="60% - Accent1 18 11" xfId="11203" xr:uid="{00000000-0005-0000-0000-000019170000}"/>
    <cellStyle name="60% - Accent1 18 2" xfId="11204" xr:uid="{00000000-0005-0000-0000-00001A170000}"/>
    <cellStyle name="60% - Accent1 18 3" xfId="11205" xr:uid="{00000000-0005-0000-0000-00001B170000}"/>
    <cellStyle name="60% - Accent1 18 4" xfId="11206" xr:uid="{00000000-0005-0000-0000-00001C170000}"/>
    <cellStyle name="60% - Accent1 18 5" xfId="11207" xr:uid="{00000000-0005-0000-0000-00001D170000}"/>
    <cellStyle name="60% - Accent1 18 6" xfId="11208" xr:uid="{00000000-0005-0000-0000-00001E170000}"/>
    <cellStyle name="60% - Accent1 18 7" xfId="11209" xr:uid="{00000000-0005-0000-0000-00001F170000}"/>
    <cellStyle name="60% - Accent1 18 8" xfId="11210" xr:uid="{00000000-0005-0000-0000-000020170000}"/>
    <cellStyle name="60% - Accent1 18 9" xfId="11211" xr:uid="{00000000-0005-0000-0000-000021170000}"/>
    <cellStyle name="60% - Accent1 19" xfId="11212" xr:uid="{00000000-0005-0000-0000-000022170000}"/>
    <cellStyle name="60% - Accent1 19 10" xfId="11213" xr:uid="{00000000-0005-0000-0000-000023170000}"/>
    <cellStyle name="60% - Accent1 19 11" xfId="11214" xr:uid="{00000000-0005-0000-0000-000024170000}"/>
    <cellStyle name="60% - Accent1 19 2" xfId="11215" xr:uid="{00000000-0005-0000-0000-000025170000}"/>
    <cellStyle name="60% - Accent1 19 3" xfId="11216" xr:uid="{00000000-0005-0000-0000-000026170000}"/>
    <cellStyle name="60% - Accent1 19 4" xfId="11217" xr:uid="{00000000-0005-0000-0000-000027170000}"/>
    <cellStyle name="60% - Accent1 19 5" xfId="11218" xr:uid="{00000000-0005-0000-0000-000028170000}"/>
    <cellStyle name="60% - Accent1 19 6" xfId="11219" xr:uid="{00000000-0005-0000-0000-000029170000}"/>
    <cellStyle name="60% - Accent1 19 7" xfId="11220" xr:uid="{00000000-0005-0000-0000-00002A170000}"/>
    <cellStyle name="60% - Accent1 19 8" xfId="11221" xr:uid="{00000000-0005-0000-0000-00002B170000}"/>
    <cellStyle name="60% - Accent1 19 9" xfId="11222" xr:uid="{00000000-0005-0000-0000-00002C170000}"/>
    <cellStyle name="60% - Accent1 2" xfId="56" xr:uid="{00000000-0005-0000-0000-00002D170000}"/>
    <cellStyle name="60% - Accent1 2 10" xfId="2273" xr:uid="{00000000-0005-0000-0000-00002E170000}"/>
    <cellStyle name="60% - Accent1 2 11" xfId="2272" xr:uid="{00000000-0005-0000-0000-00002F170000}"/>
    <cellStyle name="60% - Accent1 2 12" xfId="2274" xr:uid="{00000000-0005-0000-0000-000030170000}"/>
    <cellStyle name="60% - Accent1 2 2" xfId="474" xr:uid="{00000000-0005-0000-0000-000031170000}"/>
    <cellStyle name="60% - Accent1 2 2 2" xfId="2271" xr:uid="{00000000-0005-0000-0000-000032170000}"/>
    <cellStyle name="60% - Accent1 2 3" xfId="2270" xr:uid="{00000000-0005-0000-0000-000033170000}"/>
    <cellStyle name="60% - Accent1 2 4" xfId="2269" xr:uid="{00000000-0005-0000-0000-000034170000}"/>
    <cellStyle name="60% - Accent1 2 5" xfId="2268" xr:uid="{00000000-0005-0000-0000-000035170000}"/>
    <cellStyle name="60% - Accent1 2 6" xfId="2267" xr:uid="{00000000-0005-0000-0000-000036170000}"/>
    <cellStyle name="60% - Accent1 2 7" xfId="2266" xr:uid="{00000000-0005-0000-0000-000037170000}"/>
    <cellStyle name="60% - Accent1 2 8" xfId="2265" xr:uid="{00000000-0005-0000-0000-000038170000}"/>
    <cellStyle name="60% - Accent1 2 9" xfId="2264" xr:uid="{00000000-0005-0000-0000-000039170000}"/>
    <cellStyle name="60% - Accent1 20" xfId="11223" xr:uid="{00000000-0005-0000-0000-00003A170000}"/>
    <cellStyle name="60% - Accent1 20 10" xfId="11224" xr:uid="{00000000-0005-0000-0000-00003B170000}"/>
    <cellStyle name="60% - Accent1 20 11" xfId="11225" xr:uid="{00000000-0005-0000-0000-00003C170000}"/>
    <cellStyle name="60% - Accent1 20 2" xfId="11226" xr:uid="{00000000-0005-0000-0000-00003D170000}"/>
    <cellStyle name="60% - Accent1 20 3" xfId="11227" xr:uid="{00000000-0005-0000-0000-00003E170000}"/>
    <cellStyle name="60% - Accent1 20 4" xfId="11228" xr:uid="{00000000-0005-0000-0000-00003F170000}"/>
    <cellStyle name="60% - Accent1 20 5" xfId="11229" xr:uid="{00000000-0005-0000-0000-000040170000}"/>
    <cellStyle name="60% - Accent1 20 6" xfId="11230" xr:uid="{00000000-0005-0000-0000-000041170000}"/>
    <cellStyle name="60% - Accent1 20 7" xfId="11231" xr:uid="{00000000-0005-0000-0000-000042170000}"/>
    <cellStyle name="60% - Accent1 20 8" xfId="11232" xr:uid="{00000000-0005-0000-0000-000043170000}"/>
    <cellStyle name="60% - Accent1 20 9" xfId="11233" xr:uid="{00000000-0005-0000-0000-000044170000}"/>
    <cellStyle name="60% - Accent1 21" xfId="11234" xr:uid="{00000000-0005-0000-0000-000045170000}"/>
    <cellStyle name="60% - Accent1 21 10" xfId="11235" xr:uid="{00000000-0005-0000-0000-000046170000}"/>
    <cellStyle name="60% - Accent1 21 11" xfId="11236" xr:uid="{00000000-0005-0000-0000-000047170000}"/>
    <cellStyle name="60% - Accent1 21 2" xfId="11237" xr:uid="{00000000-0005-0000-0000-000048170000}"/>
    <cellStyle name="60% - Accent1 21 3" xfId="11238" xr:uid="{00000000-0005-0000-0000-000049170000}"/>
    <cellStyle name="60% - Accent1 21 4" xfId="11239" xr:uid="{00000000-0005-0000-0000-00004A170000}"/>
    <cellStyle name="60% - Accent1 21 5" xfId="11240" xr:uid="{00000000-0005-0000-0000-00004B170000}"/>
    <cellStyle name="60% - Accent1 21 6" xfId="11241" xr:uid="{00000000-0005-0000-0000-00004C170000}"/>
    <cellStyle name="60% - Accent1 21 7" xfId="11242" xr:uid="{00000000-0005-0000-0000-00004D170000}"/>
    <cellStyle name="60% - Accent1 21 8" xfId="11243" xr:uid="{00000000-0005-0000-0000-00004E170000}"/>
    <cellStyle name="60% - Accent1 21 9" xfId="11244" xr:uid="{00000000-0005-0000-0000-00004F170000}"/>
    <cellStyle name="60% - Accent1 22" xfId="11245" xr:uid="{00000000-0005-0000-0000-000050170000}"/>
    <cellStyle name="60% - Accent1 22 10" xfId="11246" xr:uid="{00000000-0005-0000-0000-000051170000}"/>
    <cellStyle name="60% - Accent1 22 11" xfId="11247" xr:uid="{00000000-0005-0000-0000-000052170000}"/>
    <cellStyle name="60% - Accent1 22 2" xfId="11248" xr:uid="{00000000-0005-0000-0000-000053170000}"/>
    <cellStyle name="60% - Accent1 22 3" xfId="11249" xr:uid="{00000000-0005-0000-0000-000054170000}"/>
    <cellStyle name="60% - Accent1 22 4" xfId="11250" xr:uid="{00000000-0005-0000-0000-000055170000}"/>
    <cellStyle name="60% - Accent1 22 5" xfId="11251" xr:uid="{00000000-0005-0000-0000-000056170000}"/>
    <cellStyle name="60% - Accent1 22 6" xfId="11252" xr:uid="{00000000-0005-0000-0000-000057170000}"/>
    <cellStyle name="60% - Accent1 22 7" xfId="11253" xr:uid="{00000000-0005-0000-0000-000058170000}"/>
    <cellStyle name="60% - Accent1 22 8" xfId="11254" xr:uid="{00000000-0005-0000-0000-000059170000}"/>
    <cellStyle name="60% - Accent1 22 9" xfId="11255" xr:uid="{00000000-0005-0000-0000-00005A170000}"/>
    <cellStyle name="60% - Accent1 23" xfId="11256" xr:uid="{00000000-0005-0000-0000-00005B170000}"/>
    <cellStyle name="60% - Accent1 23 10" xfId="11257" xr:uid="{00000000-0005-0000-0000-00005C170000}"/>
    <cellStyle name="60% - Accent1 23 11" xfId="11258" xr:uid="{00000000-0005-0000-0000-00005D170000}"/>
    <cellStyle name="60% - Accent1 23 2" xfId="11259" xr:uid="{00000000-0005-0000-0000-00005E170000}"/>
    <cellStyle name="60% - Accent1 23 3" xfId="11260" xr:uid="{00000000-0005-0000-0000-00005F170000}"/>
    <cellStyle name="60% - Accent1 23 4" xfId="11261" xr:uid="{00000000-0005-0000-0000-000060170000}"/>
    <cellStyle name="60% - Accent1 23 5" xfId="11262" xr:uid="{00000000-0005-0000-0000-000061170000}"/>
    <cellStyle name="60% - Accent1 23 6" xfId="11263" xr:uid="{00000000-0005-0000-0000-000062170000}"/>
    <cellStyle name="60% - Accent1 23 7" xfId="11264" xr:uid="{00000000-0005-0000-0000-000063170000}"/>
    <cellStyle name="60% - Accent1 23 8" xfId="11265" xr:uid="{00000000-0005-0000-0000-000064170000}"/>
    <cellStyle name="60% - Accent1 23 9" xfId="11266" xr:uid="{00000000-0005-0000-0000-000065170000}"/>
    <cellStyle name="60% - Accent1 24" xfId="11267" xr:uid="{00000000-0005-0000-0000-000066170000}"/>
    <cellStyle name="60% - Accent1 24 10" xfId="11268" xr:uid="{00000000-0005-0000-0000-000067170000}"/>
    <cellStyle name="60% - Accent1 24 11" xfId="11269" xr:uid="{00000000-0005-0000-0000-000068170000}"/>
    <cellStyle name="60% - Accent1 24 2" xfId="11270" xr:uid="{00000000-0005-0000-0000-000069170000}"/>
    <cellStyle name="60% - Accent1 24 3" xfId="11271" xr:uid="{00000000-0005-0000-0000-00006A170000}"/>
    <cellStyle name="60% - Accent1 24 4" xfId="11272" xr:uid="{00000000-0005-0000-0000-00006B170000}"/>
    <cellStyle name="60% - Accent1 24 5" xfId="11273" xr:uid="{00000000-0005-0000-0000-00006C170000}"/>
    <cellStyle name="60% - Accent1 24 6" xfId="11274" xr:uid="{00000000-0005-0000-0000-00006D170000}"/>
    <cellStyle name="60% - Accent1 24 7" xfId="11275" xr:uid="{00000000-0005-0000-0000-00006E170000}"/>
    <cellStyle name="60% - Accent1 24 8" xfId="11276" xr:uid="{00000000-0005-0000-0000-00006F170000}"/>
    <cellStyle name="60% - Accent1 24 9" xfId="11277" xr:uid="{00000000-0005-0000-0000-000070170000}"/>
    <cellStyle name="60% - Accent1 25" xfId="11278" xr:uid="{00000000-0005-0000-0000-000071170000}"/>
    <cellStyle name="60% - Accent1 25 10" xfId="11279" xr:uid="{00000000-0005-0000-0000-000072170000}"/>
    <cellStyle name="60% - Accent1 25 11" xfId="11280" xr:uid="{00000000-0005-0000-0000-000073170000}"/>
    <cellStyle name="60% - Accent1 25 2" xfId="11281" xr:uid="{00000000-0005-0000-0000-000074170000}"/>
    <cellStyle name="60% - Accent1 25 3" xfId="11282" xr:uid="{00000000-0005-0000-0000-000075170000}"/>
    <cellStyle name="60% - Accent1 25 4" xfId="11283" xr:uid="{00000000-0005-0000-0000-000076170000}"/>
    <cellStyle name="60% - Accent1 25 5" xfId="11284" xr:uid="{00000000-0005-0000-0000-000077170000}"/>
    <cellStyle name="60% - Accent1 25 6" xfId="11285" xr:uid="{00000000-0005-0000-0000-000078170000}"/>
    <cellStyle name="60% - Accent1 25 7" xfId="11286" xr:uid="{00000000-0005-0000-0000-000079170000}"/>
    <cellStyle name="60% - Accent1 25 8" xfId="11287" xr:uid="{00000000-0005-0000-0000-00007A170000}"/>
    <cellStyle name="60% - Accent1 25 9" xfId="11288" xr:uid="{00000000-0005-0000-0000-00007B170000}"/>
    <cellStyle name="60% - Accent1 26" xfId="11289" xr:uid="{00000000-0005-0000-0000-00007C170000}"/>
    <cellStyle name="60% - Accent1 26 10" xfId="11290" xr:uid="{00000000-0005-0000-0000-00007D170000}"/>
    <cellStyle name="60% - Accent1 26 11" xfId="11291" xr:uid="{00000000-0005-0000-0000-00007E170000}"/>
    <cellStyle name="60% - Accent1 26 2" xfId="11292" xr:uid="{00000000-0005-0000-0000-00007F170000}"/>
    <cellStyle name="60% - Accent1 26 3" xfId="11293" xr:uid="{00000000-0005-0000-0000-000080170000}"/>
    <cellStyle name="60% - Accent1 26 4" xfId="11294" xr:uid="{00000000-0005-0000-0000-000081170000}"/>
    <cellStyle name="60% - Accent1 26 5" xfId="11295" xr:uid="{00000000-0005-0000-0000-000082170000}"/>
    <cellStyle name="60% - Accent1 26 6" xfId="11296" xr:uid="{00000000-0005-0000-0000-000083170000}"/>
    <cellStyle name="60% - Accent1 26 7" xfId="11297" xr:uid="{00000000-0005-0000-0000-000084170000}"/>
    <cellStyle name="60% - Accent1 26 8" xfId="11298" xr:uid="{00000000-0005-0000-0000-000085170000}"/>
    <cellStyle name="60% - Accent1 26 9" xfId="11299" xr:uid="{00000000-0005-0000-0000-000086170000}"/>
    <cellStyle name="60% - Accent1 27" xfId="11300" xr:uid="{00000000-0005-0000-0000-000087170000}"/>
    <cellStyle name="60% - Accent1 27 10" xfId="11301" xr:uid="{00000000-0005-0000-0000-000088170000}"/>
    <cellStyle name="60% - Accent1 27 11" xfId="11302" xr:uid="{00000000-0005-0000-0000-000089170000}"/>
    <cellStyle name="60% - Accent1 27 2" xfId="11303" xr:uid="{00000000-0005-0000-0000-00008A170000}"/>
    <cellStyle name="60% - Accent1 27 3" xfId="11304" xr:uid="{00000000-0005-0000-0000-00008B170000}"/>
    <cellStyle name="60% - Accent1 27 4" xfId="11305" xr:uid="{00000000-0005-0000-0000-00008C170000}"/>
    <cellStyle name="60% - Accent1 27 5" xfId="11306" xr:uid="{00000000-0005-0000-0000-00008D170000}"/>
    <cellStyle name="60% - Accent1 27 6" xfId="11307" xr:uid="{00000000-0005-0000-0000-00008E170000}"/>
    <cellStyle name="60% - Accent1 27 7" xfId="11308" xr:uid="{00000000-0005-0000-0000-00008F170000}"/>
    <cellStyle name="60% - Accent1 27 8" xfId="11309" xr:uid="{00000000-0005-0000-0000-000090170000}"/>
    <cellStyle name="60% - Accent1 27 9" xfId="11310" xr:uid="{00000000-0005-0000-0000-000091170000}"/>
    <cellStyle name="60% - Accent1 28" xfId="11311" xr:uid="{00000000-0005-0000-0000-000092170000}"/>
    <cellStyle name="60% - Accent1 28 10" xfId="11312" xr:uid="{00000000-0005-0000-0000-000093170000}"/>
    <cellStyle name="60% - Accent1 28 11" xfId="11313" xr:uid="{00000000-0005-0000-0000-000094170000}"/>
    <cellStyle name="60% - Accent1 28 2" xfId="11314" xr:uid="{00000000-0005-0000-0000-000095170000}"/>
    <cellStyle name="60% - Accent1 28 3" xfId="11315" xr:uid="{00000000-0005-0000-0000-000096170000}"/>
    <cellStyle name="60% - Accent1 28 4" xfId="11316" xr:uid="{00000000-0005-0000-0000-000097170000}"/>
    <cellStyle name="60% - Accent1 28 5" xfId="11317" xr:uid="{00000000-0005-0000-0000-000098170000}"/>
    <cellStyle name="60% - Accent1 28 6" xfId="11318" xr:uid="{00000000-0005-0000-0000-000099170000}"/>
    <cellStyle name="60% - Accent1 28 7" xfId="11319" xr:uid="{00000000-0005-0000-0000-00009A170000}"/>
    <cellStyle name="60% - Accent1 28 8" xfId="11320" xr:uid="{00000000-0005-0000-0000-00009B170000}"/>
    <cellStyle name="60% - Accent1 28 9" xfId="11321" xr:uid="{00000000-0005-0000-0000-00009C170000}"/>
    <cellStyle name="60% - Accent1 29" xfId="11322" xr:uid="{00000000-0005-0000-0000-00009D170000}"/>
    <cellStyle name="60% - Accent1 29 10" xfId="11323" xr:uid="{00000000-0005-0000-0000-00009E170000}"/>
    <cellStyle name="60% - Accent1 29 11" xfId="11324" xr:uid="{00000000-0005-0000-0000-00009F170000}"/>
    <cellStyle name="60% - Accent1 29 2" xfId="11325" xr:uid="{00000000-0005-0000-0000-0000A0170000}"/>
    <cellStyle name="60% - Accent1 29 3" xfId="11326" xr:uid="{00000000-0005-0000-0000-0000A1170000}"/>
    <cellStyle name="60% - Accent1 29 4" xfId="11327" xr:uid="{00000000-0005-0000-0000-0000A2170000}"/>
    <cellStyle name="60% - Accent1 29 5" xfId="11328" xr:uid="{00000000-0005-0000-0000-0000A3170000}"/>
    <cellStyle name="60% - Accent1 29 6" xfId="11329" xr:uid="{00000000-0005-0000-0000-0000A4170000}"/>
    <cellStyle name="60% - Accent1 29 7" xfId="11330" xr:uid="{00000000-0005-0000-0000-0000A5170000}"/>
    <cellStyle name="60% - Accent1 29 8" xfId="11331" xr:uid="{00000000-0005-0000-0000-0000A6170000}"/>
    <cellStyle name="60% - Accent1 29 9" xfId="11332" xr:uid="{00000000-0005-0000-0000-0000A7170000}"/>
    <cellStyle name="60% - Accent1 3" xfId="57" xr:uid="{00000000-0005-0000-0000-0000A8170000}"/>
    <cellStyle name="60% - Accent1 3 10" xfId="2262" xr:uid="{00000000-0005-0000-0000-0000A9170000}"/>
    <cellStyle name="60% - Accent1 3 11" xfId="2261" xr:uid="{00000000-0005-0000-0000-0000AA170000}"/>
    <cellStyle name="60% - Accent1 3 12" xfId="2263" xr:uid="{00000000-0005-0000-0000-0000AB170000}"/>
    <cellStyle name="60% - Accent1 3 2" xfId="2260" xr:uid="{00000000-0005-0000-0000-0000AC170000}"/>
    <cellStyle name="60% - Accent1 3 3" xfId="2259" xr:uid="{00000000-0005-0000-0000-0000AD170000}"/>
    <cellStyle name="60% - Accent1 3 4" xfId="2258" xr:uid="{00000000-0005-0000-0000-0000AE170000}"/>
    <cellStyle name="60% - Accent1 3 5" xfId="2257" xr:uid="{00000000-0005-0000-0000-0000AF170000}"/>
    <cellStyle name="60% - Accent1 3 6" xfId="2256" xr:uid="{00000000-0005-0000-0000-0000B0170000}"/>
    <cellStyle name="60% - Accent1 3 7" xfId="2255" xr:uid="{00000000-0005-0000-0000-0000B1170000}"/>
    <cellStyle name="60% - Accent1 3 8" xfId="2254" xr:uid="{00000000-0005-0000-0000-0000B2170000}"/>
    <cellStyle name="60% - Accent1 3 9" xfId="2253" xr:uid="{00000000-0005-0000-0000-0000B3170000}"/>
    <cellStyle name="60% - Accent1 30" xfId="11333" xr:uid="{00000000-0005-0000-0000-0000B4170000}"/>
    <cellStyle name="60% - Accent1 30 10" xfId="11334" xr:uid="{00000000-0005-0000-0000-0000B5170000}"/>
    <cellStyle name="60% - Accent1 30 11" xfId="11335" xr:uid="{00000000-0005-0000-0000-0000B6170000}"/>
    <cellStyle name="60% - Accent1 30 2" xfId="11336" xr:uid="{00000000-0005-0000-0000-0000B7170000}"/>
    <cellStyle name="60% - Accent1 30 3" xfId="11337" xr:uid="{00000000-0005-0000-0000-0000B8170000}"/>
    <cellStyle name="60% - Accent1 30 4" xfId="11338" xr:uid="{00000000-0005-0000-0000-0000B9170000}"/>
    <cellStyle name="60% - Accent1 30 5" xfId="11339" xr:uid="{00000000-0005-0000-0000-0000BA170000}"/>
    <cellStyle name="60% - Accent1 30 6" xfId="11340" xr:uid="{00000000-0005-0000-0000-0000BB170000}"/>
    <cellStyle name="60% - Accent1 30 7" xfId="11341" xr:uid="{00000000-0005-0000-0000-0000BC170000}"/>
    <cellStyle name="60% - Accent1 30 8" xfId="11342" xr:uid="{00000000-0005-0000-0000-0000BD170000}"/>
    <cellStyle name="60% - Accent1 30 9" xfId="11343" xr:uid="{00000000-0005-0000-0000-0000BE170000}"/>
    <cellStyle name="60% - Accent1 31" xfId="11344" xr:uid="{00000000-0005-0000-0000-0000BF170000}"/>
    <cellStyle name="60% - Accent1 31 10" xfId="11345" xr:uid="{00000000-0005-0000-0000-0000C0170000}"/>
    <cellStyle name="60% - Accent1 31 11" xfId="11346" xr:uid="{00000000-0005-0000-0000-0000C1170000}"/>
    <cellStyle name="60% - Accent1 31 2" xfId="11347" xr:uid="{00000000-0005-0000-0000-0000C2170000}"/>
    <cellStyle name="60% - Accent1 31 3" xfId="11348" xr:uid="{00000000-0005-0000-0000-0000C3170000}"/>
    <cellStyle name="60% - Accent1 31 4" xfId="11349" xr:uid="{00000000-0005-0000-0000-0000C4170000}"/>
    <cellStyle name="60% - Accent1 31 5" xfId="11350" xr:uid="{00000000-0005-0000-0000-0000C5170000}"/>
    <cellStyle name="60% - Accent1 31 6" xfId="11351" xr:uid="{00000000-0005-0000-0000-0000C6170000}"/>
    <cellStyle name="60% - Accent1 31 7" xfId="11352" xr:uid="{00000000-0005-0000-0000-0000C7170000}"/>
    <cellStyle name="60% - Accent1 31 8" xfId="11353" xr:uid="{00000000-0005-0000-0000-0000C8170000}"/>
    <cellStyle name="60% - Accent1 31 9" xfId="11354" xr:uid="{00000000-0005-0000-0000-0000C9170000}"/>
    <cellStyle name="60% - Accent1 32" xfId="11355" xr:uid="{00000000-0005-0000-0000-0000CA170000}"/>
    <cellStyle name="60% - Accent1 32 10" xfId="11356" xr:uid="{00000000-0005-0000-0000-0000CB170000}"/>
    <cellStyle name="60% - Accent1 32 11" xfId="11357" xr:uid="{00000000-0005-0000-0000-0000CC170000}"/>
    <cellStyle name="60% - Accent1 32 2" xfId="11358" xr:uid="{00000000-0005-0000-0000-0000CD170000}"/>
    <cellStyle name="60% - Accent1 32 3" xfId="11359" xr:uid="{00000000-0005-0000-0000-0000CE170000}"/>
    <cellStyle name="60% - Accent1 32 4" xfId="11360" xr:uid="{00000000-0005-0000-0000-0000CF170000}"/>
    <cellStyle name="60% - Accent1 32 5" xfId="11361" xr:uid="{00000000-0005-0000-0000-0000D0170000}"/>
    <cellStyle name="60% - Accent1 32 6" xfId="11362" xr:uid="{00000000-0005-0000-0000-0000D1170000}"/>
    <cellStyle name="60% - Accent1 32 7" xfId="11363" xr:uid="{00000000-0005-0000-0000-0000D2170000}"/>
    <cellStyle name="60% - Accent1 32 8" xfId="11364" xr:uid="{00000000-0005-0000-0000-0000D3170000}"/>
    <cellStyle name="60% - Accent1 32 9" xfId="11365" xr:uid="{00000000-0005-0000-0000-0000D4170000}"/>
    <cellStyle name="60% - Accent1 33" xfId="11366" xr:uid="{00000000-0005-0000-0000-0000D5170000}"/>
    <cellStyle name="60% - Accent1 33 10" xfId="11367" xr:uid="{00000000-0005-0000-0000-0000D6170000}"/>
    <cellStyle name="60% - Accent1 33 11" xfId="11368" xr:uid="{00000000-0005-0000-0000-0000D7170000}"/>
    <cellStyle name="60% - Accent1 33 2" xfId="11369" xr:uid="{00000000-0005-0000-0000-0000D8170000}"/>
    <cellStyle name="60% - Accent1 33 3" xfId="11370" xr:uid="{00000000-0005-0000-0000-0000D9170000}"/>
    <cellStyle name="60% - Accent1 33 4" xfId="11371" xr:uid="{00000000-0005-0000-0000-0000DA170000}"/>
    <cellStyle name="60% - Accent1 33 5" xfId="11372" xr:uid="{00000000-0005-0000-0000-0000DB170000}"/>
    <cellStyle name="60% - Accent1 33 6" xfId="11373" xr:uid="{00000000-0005-0000-0000-0000DC170000}"/>
    <cellStyle name="60% - Accent1 33 7" xfId="11374" xr:uid="{00000000-0005-0000-0000-0000DD170000}"/>
    <cellStyle name="60% - Accent1 33 8" xfId="11375" xr:uid="{00000000-0005-0000-0000-0000DE170000}"/>
    <cellStyle name="60% - Accent1 33 9" xfId="11376" xr:uid="{00000000-0005-0000-0000-0000DF170000}"/>
    <cellStyle name="60% - Accent1 34" xfId="11377" xr:uid="{00000000-0005-0000-0000-0000E0170000}"/>
    <cellStyle name="60% - Accent1 34 10" xfId="11378" xr:uid="{00000000-0005-0000-0000-0000E1170000}"/>
    <cellStyle name="60% - Accent1 34 11" xfId="11379" xr:uid="{00000000-0005-0000-0000-0000E2170000}"/>
    <cellStyle name="60% - Accent1 34 2" xfId="11380" xr:uid="{00000000-0005-0000-0000-0000E3170000}"/>
    <cellStyle name="60% - Accent1 34 3" xfId="11381" xr:uid="{00000000-0005-0000-0000-0000E4170000}"/>
    <cellStyle name="60% - Accent1 34 4" xfId="11382" xr:uid="{00000000-0005-0000-0000-0000E5170000}"/>
    <cellStyle name="60% - Accent1 34 5" xfId="11383" xr:uid="{00000000-0005-0000-0000-0000E6170000}"/>
    <cellStyle name="60% - Accent1 34 6" xfId="11384" xr:uid="{00000000-0005-0000-0000-0000E7170000}"/>
    <cellStyle name="60% - Accent1 34 7" xfId="11385" xr:uid="{00000000-0005-0000-0000-0000E8170000}"/>
    <cellStyle name="60% - Accent1 34 8" xfId="11386" xr:uid="{00000000-0005-0000-0000-0000E9170000}"/>
    <cellStyle name="60% - Accent1 34 9" xfId="11387" xr:uid="{00000000-0005-0000-0000-0000EA170000}"/>
    <cellStyle name="60% - Accent1 35" xfId="11388" xr:uid="{00000000-0005-0000-0000-0000EB170000}"/>
    <cellStyle name="60% - Accent1 35 10" xfId="11389" xr:uid="{00000000-0005-0000-0000-0000EC170000}"/>
    <cellStyle name="60% - Accent1 35 11" xfId="11390" xr:uid="{00000000-0005-0000-0000-0000ED170000}"/>
    <cellStyle name="60% - Accent1 35 2" xfId="11391" xr:uid="{00000000-0005-0000-0000-0000EE170000}"/>
    <cellStyle name="60% - Accent1 35 3" xfId="11392" xr:uid="{00000000-0005-0000-0000-0000EF170000}"/>
    <cellStyle name="60% - Accent1 35 4" xfId="11393" xr:uid="{00000000-0005-0000-0000-0000F0170000}"/>
    <cellStyle name="60% - Accent1 35 5" xfId="11394" xr:uid="{00000000-0005-0000-0000-0000F1170000}"/>
    <cellStyle name="60% - Accent1 35 6" xfId="11395" xr:uid="{00000000-0005-0000-0000-0000F2170000}"/>
    <cellStyle name="60% - Accent1 35 7" xfId="11396" xr:uid="{00000000-0005-0000-0000-0000F3170000}"/>
    <cellStyle name="60% - Accent1 35 8" xfId="11397" xr:uid="{00000000-0005-0000-0000-0000F4170000}"/>
    <cellStyle name="60% - Accent1 35 9" xfId="11398" xr:uid="{00000000-0005-0000-0000-0000F5170000}"/>
    <cellStyle name="60% - Accent1 36" xfId="11399" xr:uid="{00000000-0005-0000-0000-0000F6170000}"/>
    <cellStyle name="60% - Accent1 36 10" xfId="11400" xr:uid="{00000000-0005-0000-0000-0000F7170000}"/>
    <cellStyle name="60% - Accent1 36 11" xfId="11401" xr:uid="{00000000-0005-0000-0000-0000F8170000}"/>
    <cellStyle name="60% - Accent1 36 2" xfId="11402" xr:uid="{00000000-0005-0000-0000-0000F9170000}"/>
    <cellStyle name="60% - Accent1 36 3" xfId="11403" xr:uid="{00000000-0005-0000-0000-0000FA170000}"/>
    <cellStyle name="60% - Accent1 36 4" xfId="11404" xr:uid="{00000000-0005-0000-0000-0000FB170000}"/>
    <cellStyle name="60% - Accent1 36 5" xfId="11405" xr:uid="{00000000-0005-0000-0000-0000FC170000}"/>
    <cellStyle name="60% - Accent1 36 6" xfId="11406" xr:uid="{00000000-0005-0000-0000-0000FD170000}"/>
    <cellStyle name="60% - Accent1 36 7" xfId="11407" xr:uid="{00000000-0005-0000-0000-0000FE170000}"/>
    <cellStyle name="60% - Accent1 36 8" xfId="11408" xr:uid="{00000000-0005-0000-0000-0000FF170000}"/>
    <cellStyle name="60% - Accent1 36 9" xfId="11409" xr:uid="{00000000-0005-0000-0000-000000180000}"/>
    <cellStyle name="60% - Accent1 37" xfId="11410" xr:uid="{00000000-0005-0000-0000-000001180000}"/>
    <cellStyle name="60% - Accent1 37 10" xfId="11411" xr:uid="{00000000-0005-0000-0000-000002180000}"/>
    <cellStyle name="60% - Accent1 37 11" xfId="11412" xr:uid="{00000000-0005-0000-0000-000003180000}"/>
    <cellStyle name="60% - Accent1 37 2" xfId="11413" xr:uid="{00000000-0005-0000-0000-000004180000}"/>
    <cellStyle name="60% - Accent1 37 3" xfId="11414" xr:uid="{00000000-0005-0000-0000-000005180000}"/>
    <cellStyle name="60% - Accent1 37 4" xfId="11415" xr:uid="{00000000-0005-0000-0000-000006180000}"/>
    <cellStyle name="60% - Accent1 37 5" xfId="11416" xr:uid="{00000000-0005-0000-0000-000007180000}"/>
    <cellStyle name="60% - Accent1 37 6" xfId="11417" xr:uid="{00000000-0005-0000-0000-000008180000}"/>
    <cellStyle name="60% - Accent1 37 7" xfId="11418" xr:uid="{00000000-0005-0000-0000-000009180000}"/>
    <cellStyle name="60% - Accent1 37 8" xfId="11419" xr:uid="{00000000-0005-0000-0000-00000A180000}"/>
    <cellStyle name="60% - Accent1 37 9" xfId="11420" xr:uid="{00000000-0005-0000-0000-00000B180000}"/>
    <cellStyle name="60% - Accent1 38" xfId="11421" xr:uid="{00000000-0005-0000-0000-00000C180000}"/>
    <cellStyle name="60% - Accent1 38 10" xfId="11422" xr:uid="{00000000-0005-0000-0000-00000D180000}"/>
    <cellStyle name="60% - Accent1 38 11" xfId="11423" xr:uid="{00000000-0005-0000-0000-00000E180000}"/>
    <cellStyle name="60% - Accent1 38 2" xfId="11424" xr:uid="{00000000-0005-0000-0000-00000F180000}"/>
    <cellStyle name="60% - Accent1 38 3" xfId="11425" xr:uid="{00000000-0005-0000-0000-000010180000}"/>
    <cellStyle name="60% - Accent1 38 4" xfId="11426" xr:uid="{00000000-0005-0000-0000-000011180000}"/>
    <cellStyle name="60% - Accent1 38 5" xfId="11427" xr:uid="{00000000-0005-0000-0000-000012180000}"/>
    <cellStyle name="60% - Accent1 38 6" xfId="11428" xr:uid="{00000000-0005-0000-0000-000013180000}"/>
    <cellStyle name="60% - Accent1 38 7" xfId="11429" xr:uid="{00000000-0005-0000-0000-000014180000}"/>
    <cellStyle name="60% - Accent1 38 8" xfId="11430" xr:uid="{00000000-0005-0000-0000-000015180000}"/>
    <cellStyle name="60% - Accent1 38 9" xfId="11431" xr:uid="{00000000-0005-0000-0000-000016180000}"/>
    <cellStyle name="60% - Accent1 39" xfId="11432" xr:uid="{00000000-0005-0000-0000-000017180000}"/>
    <cellStyle name="60% - Accent1 39 10" xfId="11433" xr:uid="{00000000-0005-0000-0000-000018180000}"/>
    <cellStyle name="60% - Accent1 39 11" xfId="11434" xr:uid="{00000000-0005-0000-0000-000019180000}"/>
    <cellStyle name="60% - Accent1 39 2" xfId="11435" xr:uid="{00000000-0005-0000-0000-00001A180000}"/>
    <cellStyle name="60% - Accent1 39 3" xfId="11436" xr:uid="{00000000-0005-0000-0000-00001B180000}"/>
    <cellStyle name="60% - Accent1 39 4" xfId="11437" xr:uid="{00000000-0005-0000-0000-00001C180000}"/>
    <cellStyle name="60% - Accent1 39 5" xfId="11438" xr:uid="{00000000-0005-0000-0000-00001D180000}"/>
    <cellStyle name="60% - Accent1 39 6" xfId="11439" xr:uid="{00000000-0005-0000-0000-00001E180000}"/>
    <cellStyle name="60% - Accent1 39 7" xfId="11440" xr:uid="{00000000-0005-0000-0000-00001F180000}"/>
    <cellStyle name="60% - Accent1 39 8" xfId="11441" xr:uid="{00000000-0005-0000-0000-000020180000}"/>
    <cellStyle name="60% - Accent1 39 9" xfId="11442" xr:uid="{00000000-0005-0000-0000-000021180000}"/>
    <cellStyle name="60% - Accent1 4" xfId="2252" xr:uid="{00000000-0005-0000-0000-000022180000}"/>
    <cellStyle name="60% - Accent1 4 10" xfId="2251" xr:uid="{00000000-0005-0000-0000-000023180000}"/>
    <cellStyle name="60% - Accent1 4 11" xfId="2250" xr:uid="{00000000-0005-0000-0000-000024180000}"/>
    <cellStyle name="60% - Accent1 4 2" xfId="2249" xr:uid="{00000000-0005-0000-0000-000025180000}"/>
    <cellStyle name="60% - Accent1 4 3" xfId="2248" xr:uid="{00000000-0005-0000-0000-000026180000}"/>
    <cellStyle name="60% - Accent1 4 4" xfId="2247" xr:uid="{00000000-0005-0000-0000-000027180000}"/>
    <cellStyle name="60% - Accent1 4 5" xfId="2246" xr:uid="{00000000-0005-0000-0000-000028180000}"/>
    <cellStyle name="60% - Accent1 4 6" xfId="2245" xr:uid="{00000000-0005-0000-0000-000029180000}"/>
    <cellStyle name="60% - Accent1 4 7" xfId="2244" xr:uid="{00000000-0005-0000-0000-00002A180000}"/>
    <cellStyle name="60% - Accent1 4 8" xfId="2243" xr:uid="{00000000-0005-0000-0000-00002B180000}"/>
    <cellStyle name="60% - Accent1 4 9" xfId="2242" xr:uid="{00000000-0005-0000-0000-00002C180000}"/>
    <cellStyle name="60% - Accent1 40" xfId="11443" xr:uid="{00000000-0005-0000-0000-00002D180000}"/>
    <cellStyle name="60% - Accent1 40 10" xfId="11444" xr:uid="{00000000-0005-0000-0000-00002E180000}"/>
    <cellStyle name="60% - Accent1 40 2" xfId="11445" xr:uid="{00000000-0005-0000-0000-00002F180000}"/>
    <cellStyle name="60% - Accent1 40 3" xfId="11446" xr:uid="{00000000-0005-0000-0000-000030180000}"/>
    <cellStyle name="60% - Accent1 40 4" xfId="11447" xr:uid="{00000000-0005-0000-0000-000031180000}"/>
    <cellStyle name="60% - Accent1 40 5" xfId="11448" xr:uid="{00000000-0005-0000-0000-000032180000}"/>
    <cellStyle name="60% - Accent1 40 6" xfId="11449" xr:uid="{00000000-0005-0000-0000-000033180000}"/>
    <cellStyle name="60% - Accent1 40 7" xfId="11450" xr:uid="{00000000-0005-0000-0000-000034180000}"/>
    <cellStyle name="60% - Accent1 40 8" xfId="11451" xr:uid="{00000000-0005-0000-0000-000035180000}"/>
    <cellStyle name="60% - Accent1 40 9" xfId="11452" xr:uid="{00000000-0005-0000-0000-000036180000}"/>
    <cellStyle name="60% - Accent1 41" xfId="11453" xr:uid="{00000000-0005-0000-0000-000037180000}"/>
    <cellStyle name="60% - Accent1 42" xfId="11454" xr:uid="{00000000-0005-0000-0000-000038180000}"/>
    <cellStyle name="60% - Accent1 43" xfId="11455" xr:uid="{00000000-0005-0000-0000-000039180000}"/>
    <cellStyle name="60% - Accent1 44" xfId="11456" xr:uid="{00000000-0005-0000-0000-00003A180000}"/>
    <cellStyle name="60% - Accent1 45" xfId="11457" xr:uid="{00000000-0005-0000-0000-00003B180000}"/>
    <cellStyle name="60% - Accent1 46" xfId="11458" xr:uid="{00000000-0005-0000-0000-00003C180000}"/>
    <cellStyle name="60% - Accent1 47" xfId="11459" xr:uid="{00000000-0005-0000-0000-00003D180000}"/>
    <cellStyle name="60% - Accent1 48" xfId="11460" xr:uid="{00000000-0005-0000-0000-00003E180000}"/>
    <cellStyle name="60% - Accent1 49" xfId="11461" xr:uid="{00000000-0005-0000-0000-00003F180000}"/>
    <cellStyle name="60% - Accent1 5" xfId="2241" xr:uid="{00000000-0005-0000-0000-000040180000}"/>
    <cellStyle name="60% - Accent1 5 10" xfId="2240" xr:uid="{00000000-0005-0000-0000-000041180000}"/>
    <cellStyle name="60% - Accent1 5 11" xfId="2239" xr:uid="{00000000-0005-0000-0000-000042180000}"/>
    <cellStyle name="60% - Accent1 5 2" xfId="2238" xr:uid="{00000000-0005-0000-0000-000043180000}"/>
    <cellStyle name="60% - Accent1 5 3" xfId="2237" xr:uid="{00000000-0005-0000-0000-000044180000}"/>
    <cellStyle name="60% - Accent1 5 4" xfId="2236" xr:uid="{00000000-0005-0000-0000-000045180000}"/>
    <cellStyle name="60% - Accent1 5 5" xfId="2235" xr:uid="{00000000-0005-0000-0000-000046180000}"/>
    <cellStyle name="60% - Accent1 5 6" xfId="2234" xr:uid="{00000000-0005-0000-0000-000047180000}"/>
    <cellStyle name="60% - Accent1 5 7" xfId="2233" xr:uid="{00000000-0005-0000-0000-000048180000}"/>
    <cellStyle name="60% - Accent1 5 8" xfId="2232" xr:uid="{00000000-0005-0000-0000-000049180000}"/>
    <cellStyle name="60% - Accent1 5 9" xfId="2231" xr:uid="{00000000-0005-0000-0000-00004A180000}"/>
    <cellStyle name="60% - Accent1 50" xfId="55" xr:uid="{00000000-0005-0000-0000-00004B180000}"/>
    <cellStyle name="60% - Accent1 6" xfId="2230" xr:uid="{00000000-0005-0000-0000-00004C180000}"/>
    <cellStyle name="60% - Accent1 6 10" xfId="11462" xr:uid="{00000000-0005-0000-0000-00004D180000}"/>
    <cellStyle name="60% - Accent1 6 11" xfId="11463" xr:uid="{00000000-0005-0000-0000-00004E180000}"/>
    <cellStyle name="60% - Accent1 6 2" xfId="11464" xr:uid="{00000000-0005-0000-0000-00004F180000}"/>
    <cellStyle name="60% - Accent1 6 3" xfId="11465" xr:uid="{00000000-0005-0000-0000-000050180000}"/>
    <cellStyle name="60% - Accent1 6 4" xfId="11466" xr:uid="{00000000-0005-0000-0000-000051180000}"/>
    <cellStyle name="60% - Accent1 6 5" xfId="11467" xr:uid="{00000000-0005-0000-0000-000052180000}"/>
    <cellStyle name="60% - Accent1 6 6" xfId="11468" xr:uid="{00000000-0005-0000-0000-000053180000}"/>
    <cellStyle name="60% - Accent1 6 7" xfId="11469" xr:uid="{00000000-0005-0000-0000-000054180000}"/>
    <cellStyle name="60% - Accent1 6 8" xfId="11470" xr:uid="{00000000-0005-0000-0000-000055180000}"/>
    <cellStyle name="60% - Accent1 6 9" xfId="11471" xr:uid="{00000000-0005-0000-0000-000056180000}"/>
    <cellStyle name="60% - Accent1 7" xfId="2229" xr:uid="{00000000-0005-0000-0000-000057180000}"/>
    <cellStyle name="60% - Accent1 7 10" xfId="11472" xr:uid="{00000000-0005-0000-0000-000058180000}"/>
    <cellStyle name="60% - Accent1 7 11" xfId="11473" xr:uid="{00000000-0005-0000-0000-000059180000}"/>
    <cellStyle name="60% - Accent1 7 2" xfId="11474" xr:uid="{00000000-0005-0000-0000-00005A180000}"/>
    <cellStyle name="60% - Accent1 7 3" xfId="11475" xr:uid="{00000000-0005-0000-0000-00005B180000}"/>
    <cellStyle name="60% - Accent1 7 4" xfId="11476" xr:uid="{00000000-0005-0000-0000-00005C180000}"/>
    <cellStyle name="60% - Accent1 7 5" xfId="11477" xr:uid="{00000000-0005-0000-0000-00005D180000}"/>
    <cellStyle name="60% - Accent1 7 6" xfId="11478" xr:uid="{00000000-0005-0000-0000-00005E180000}"/>
    <cellStyle name="60% - Accent1 7 7" xfId="11479" xr:uid="{00000000-0005-0000-0000-00005F180000}"/>
    <cellStyle name="60% - Accent1 7 8" xfId="11480" xr:uid="{00000000-0005-0000-0000-000060180000}"/>
    <cellStyle name="60% - Accent1 7 9" xfId="11481" xr:uid="{00000000-0005-0000-0000-000061180000}"/>
    <cellStyle name="60% - Accent1 8" xfId="2228" xr:uid="{00000000-0005-0000-0000-000062180000}"/>
    <cellStyle name="60% - Accent1 8 10" xfId="11482" xr:uid="{00000000-0005-0000-0000-000063180000}"/>
    <cellStyle name="60% - Accent1 8 11" xfId="11483" xr:uid="{00000000-0005-0000-0000-000064180000}"/>
    <cellStyle name="60% - Accent1 8 2" xfId="11484" xr:uid="{00000000-0005-0000-0000-000065180000}"/>
    <cellStyle name="60% - Accent1 8 3" xfId="11485" xr:uid="{00000000-0005-0000-0000-000066180000}"/>
    <cellStyle name="60% - Accent1 8 4" xfId="11486" xr:uid="{00000000-0005-0000-0000-000067180000}"/>
    <cellStyle name="60% - Accent1 8 5" xfId="11487" xr:uid="{00000000-0005-0000-0000-000068180000}"/>
    <cellStyle name="60% - Accent1 8 6" xfId="11488" xr:uid="{00000000-0005-0000-0000-000069180000}"/>
    <cellStyle name="60% - Accent1 8 7" xfId="11489" xr:uid="{00000000-0005-0000-0000-00006A180000}"/>
    <cellStyle name="60% - Accent1 8 8" xfId="11490" xr:uid="{00000000-0005-0000-0000-00006B180000}"/>
    <cellStyle name="60% - Accent1 8 9" xfId="11491" xr:uid="{00000000-0005-0000-0000-00006C180000}"/>
    <cellStyle name="60% - Accent1 9" xfId="2227" xr:uid="{00000000-0005-0000-0000-00006D180000}"/>
    <cellStyle name="60% - Accent1 9 10" xfId="11492" xr:uid="{00000000-0005-0000-0000-00006E180000}"/>
    <cellStyle name="60% - Accent1 9 11" xfId="11493" xr:uid="{00000000-0005-0000-0000-00006F180000}"/>
    <cellStyle name="60% - Accent1 9 2" xfId="11494" xr:uid="{00000000-0005-0000-0000-000070180000}"/>
    <cellStyle name="60% - Accent1 9 3" xfId="11495" xr:uid="{00000000-0005-0000-0000-000071180000}"/>
    <cellStyle name="60% - Accent1 9 4" xfId="11496" xr:uid="{00000000-0005-0000-0000-000072180000}"/>
    <cellStyle name="60% - Accent1 9 5" xfId="11497" xr:uid="{00000000-0005-0000-0000-000073180000}"/>
    <cellStyle name="60% - Accent1 9 6" xfId="11498" xr:uid="{00000000-0005-0000-0000-000074180000}"/>
    <cellStyle name="60% - Accent1 9 7" xfId="11499" xr:uid="{00000000-0005-0000-0000-000075180000}"/>
    <cellStyle name="60% - Accent1 9 8" xfId="11500" xr:uid="{00000000-0005-0000-0000-000076180000}"/>
    <cellStyle name="60% - Accent1 9 9" xfId="11501" xr:uid="{00000000-0005-0000-0000-000077180000}"/>
    <cellStyle name="60% - Accent2 10" xfId="2226" xr:uid="{00000000-0005-0000-0000-000078180000}"/>
    <cellStyle name="60% - Accent2 10 10" xfId="11502" xr:uid="{00000000-0005-0000-0000-000079180000}"/>
    <cellStyle name="60% - Accent2 10 11" xfId="11503" xr:uid="{00000000-0005-0000-0000-00007A180000}"/>
    <cellStyle name="60% - Accent2 10 2" xfId="11504" xr:uid="{00000000-0005-0000-0000-00007B180000}"/>
    <cellStyle name="60% - Accent2 10 3" xfId="11505" xr:uid="{00000000-0005-0000-0000-00007C180000}"/>
    <cellStyle name="60% - Accent2 10 4" xfId="11506" xr:uid="{00000000-0005-0000-0000-00007D180000}"/>
    <cellStyle name="60% - Accent2 10 5" xfId="11507" xr:uid="{00000000-0005-0000-0000-00007E180000}"/>
    <cellStyle name="60% - Accent2 10 6" xfId="11508" xr:uid="{00000000-0005-0000-0000-00007F180000}"/>
    <cellStyle name="60% - Accent2 10 7" xfId="11509" xr:uid="{00000000-0005-0000-0000-000080180000}"/>
    <cellStyle name="60% - Accent2 10 8" xfId="11510" xr:uid="{00000000-0005-0000-0000-000081180000}"/>
    <cellStyle name="60% - Accent2 10 9" xfId="11511" xr:uid="{00000000-0005-0000-0000-000082180000}"/>
    <cellStyle name="60% - Accent2 11" xfId="2225" xr:uid="{00000000-0005-0000-0000-000083180000}"/>
    <cellStyle name="60% - Accent2 11 10" xfId="11512" xr:uid="{00000000-0005-0000-0000-000084180000}"/>
    <cellStyle name="60% - Accent2 11 11" xfId="11513" xr:uid="{00000000-0005-0000-0000-000085180000}"/>
    <cellStyle name="60% - Accent2 11 2" xfId="11514" xr:uid="{00000000-0005-0000-0000-000086180000}"/>
    <cellStyle name="60% - Accent2 11 3" xfId="11515" xr:uid="{00000000-0005-0000-0000-000087180000}"/>
    <cellStyle name="60% - Accent2 11 4" xfId="11516" xr:uid="{00000000-0005-0000-0000-000088180000}"/>
    <cellStyle name="60% - Accent2 11 5" xfId="11517" xr:uid="{00000000-0005-0000-0000-000089180000}"/>
    <cellStyle name="60% - Accent2 11 6" xfId="11518" xr:uid="{00000000-0005-0000-0000-00008A180000}"/>
    <cellStyle name="60% - Accent2 11 7" xfId="11519" xr:uid="{00000000-0005-0000-0000-00008B180000}"/>
    <cellStyle name="60% - Accent2 11 8" xfId="11520" xr:uid="{00000000-0005-0000-0000-00008C180000}"/>
    <cellStyle name="60% - Accent2 11 9" xfId="11521" xr:uid="{00000000-0005-0000-0000-00008D180000}"/>
    <cellStyle name="60% - Accent2 12" xfId="2224" xr:uid="{00000000-0005-0000-0000-00008E180000}"/>
    <cellStyle name="60% - Accent2 12 10" xfId="11522" xr:uid="{00000000-0005-0000-0000-00008F180000}"/>
    <cellStyle name="60% - Accent2 12 11" xfId="11523" xr:uid="{00000000-0005-0000-0000-000090180000}"/>
    <cellStyle name="60% - Accent2 12 2" xfId="11524" xr:uid="{00000000-0005-0000-0000-000091180000}"/>
    <cellStyle name="60% - Accent2 12 3" xfId="11525" xr:uid="{00000000-0005-0000-0000-000092180000}"/>
    <cellStyle name="60% - Accent2 12 4" xfId="11526" xr:uid="{00000000-0005-0000-0000-000093180000}"/>
    <cellStyle name="60% - Accent2 12 5" xfId="11527" xr:uid="{00000000-0005-0000-0000-000094180000}"/>
    <cellStyle name="60% - Accent2 12 6" xfId="11528" xr:uid="{00000000-0005-0000-0000-000095180000}"/>
    <cellStyle name="60% - Accent2 12 7" xfId="11529" xr:uid="{00000000-0005-0000-0000-000096180000}"/>
    <cellStyle name="60% - Accent2 12 8" xfId="11530" xr:uid="{00000000-0005-0000-0000-000097180000}"/>
    <cellStyle name="60% - Accent2 12 9" xfId="11531" xr:uid="{00000000-0005-0000-0000-000098180000}"/>
    <cellStyle name="60% - Accent2 13" xfId="2223" xr:uid="{00000000-0005-0000-0000-000099180000}"/>
    <cellStyle name="60% - Accent2 13 10" xfId="11532" xr:uid="{00000000-0005-0000-0000-00009A180000}"/>
    <cellStyle name="60% - Accent2 13 11" xfId="11533" xr:uid="{00000000-0005-0000-0000-00009B180000}"/>
    <cellStyle name="60% - Accent2 13 2" xfId="11534" xr:uid="{00000000-0005-0000-0000-00009C180000}"/>
    <cellStyle name="60% - Accent2 13 3" xfId="11535" xr:uid="{00000000-0005-0000-0000-00009D180000}"/>
    <cellStyle name="60% - Accent2 13 4" xfId="11536" xr:uid="{00000000-0005-0000-0000-00009E180000}"/>
    <cellStyle name="60% - Accent2 13 5" xfId="11537" xr:uid="{00000000-0005-0000-0000-00009F180000}"/>
    <cellStyle name="60% - Accent2 13 6" xfId="11538" xr:uid="{00000000-0005-0000-0000-0000A0180000}"/>
    <cellStyle name="60% - Accent2 13 7" xfId="11539" xr:uid="{00000000-0005-0000-0000-0000A1180000}"/>
    <cellStyle name="60% - Accent2 13 8" xfId="11540" xr:uid="{00000000-0005-0000-0000-0000A2180000}"/>
    <cellStyle name="60% - Accent2 13 9" xfId="11541" xr:uid="{00000000-0005-0000-0000-0000A3180000}"/>
    <cellStyle name="60% - Accent2 14" xfId="2222" xr:uid="{00000000-0005-0000-0000-0000A4180000}"/>
    <cellStyle name="60% - Accent2 14 10" xfId="11542" xr:uid="{00000000-0005-0000-0000-0000A5180000}"/>
    <cellStyle name="60% - Accent2 14 11" xfId="11543" xr:uid="{00000000-0005-0000-0000-0000A6180000}"/>
    <cellStyle name="60% - Accent2 14 2" xfId="11544" xr:uid="{00000000-0005-0000-0000-0000A7180000}"/>
    <cellStyle name="60% - Accent2 14 3" xfId="11545" xr:uid="{00000000-0005-0000-0000-0000A8180000}"/>
    <cellStyle name="60% - Accent2 14 4" xfId="11546" xr:uid="{00000000-0005-0000-0000-0000A9180000}"/>
    <cellStyle name="60% - Accent2 14 5" xfId="11547" xr:uid="{00000000-0005-0000-0000-0000AA180000}"/>
    <cellStyle name="60% - Accent2 14 6" xfId="11548" xr:uid="{00000000-0005-0000-0000-0000AB180000}"/>
    <cellStyle name="60% - Accent2 14 7" xfId="11549" xr:uid="{00000000-0005-0000-0000-0000AC180000}"/>
    <cellStyle name="60% - Accent2 14 8" xfId="11550" xr:uid="{00000000-0005-0000-0000-0000AD180000}"/>
    <cellStyle name="60% - Accent2 14 9" xfId="11551" xr:uid="{00000000-0005-0000-0000-0000AE180000}"/>
    <cellStyle name="60% - Accent2 15" xfId="2221" xr:uid="{00000000-0005-0000-0000-0000AF180000}"/>
    <cellStyle name="60% - Accent2 15 10" xfId="11552" xr:uid="{00000000-0005-0000-0000-0000B0180000}"/>
    <cellStyle name="60% - Accent2 15 11" xfId="11553" xr:uid="{00000000-0005-0000-0000-0000B1180000}"/>
    <cellStyle name="60% - Accent2 15 2" xfId="11554" xr:uid="{00000000-0005-0000-0000-0000B2180000}"/>
    <cellStyle name="60% - Accent2 15 3" xfId="11555" xr:uid="{00000000-0005-0000-0000-0000B3180000}"/>
    <cellStyle name="60% - Accent2 15 4" xfId="11556" xr:uid="{00000000-0005-0000-0000-0000B4180000}"/>
    <cellStyle name="60% - Accent2 15 5" xfId="11557" xr:uid="{00000000-0005-0000-0000-0000B5180000}"/>
    <cellStyle name="60% - Accent2 15 6" xfId="11558" xr:uid="{00000000-0005-0000-0000-0000B6180000}"/>
    <cellStyle name="60% - Accent2 15 7" xfId="11559" xr:uid="{00000000-0005-0000-0000-0000B7180000}"/>
    <cellStyle name="60% - Accent2 15 8" xfId="11560" xr:uid="{00000000-0005-0000-0000-0000B8180000}"/>
    <cellStyle name="60% - Accent2 15 9" xfId="11561" xr:uid="{00000000-0005-0000-0000-0000B9180000}"/>
    <cellStyle name="60% - Accent2 16" xfId="11562" xr:uid="{00000000-0005-0000-0000-0000BA180000}"/>
    <cellStyle name="60% - Accent2 16 10" xfId="11563" xr:uid="{00000000-0005-0000-0000-0000BB180000}"/>
    <cellStyle name="60% - Accent2 16 11" xfId="11564" xr:uid="{00000000-0005-0000-0000-0000BC180000}"/>
    <cellStyle name="60% - Accent2 16 2" xfId="11565" xr:uid="{00000000-0005-0000-0000-0000BD180000}"/>
    <cellStyle name="60% - Accent2 16 3" xfId="11566" xr:uid="{00000000-0005-0000-0000-0000BE180000}"/>
    <cellStyle name="60% - Accent2 16 4" xfId="11567" xr:uid="{00000000-0005-0000-0000-0000BF180000}"/>
    <cellStyle name="60% - Accent2 16 5" xfId="11568" xr:uid="{00000000-0005-0000-0000-0000C0180000}"/>
    <cellStyle name="60% - Accent2 16 6" xfId="11569" xr:uid="{00000000-0005-0000-0000-0000C1180000}"/>
    <cellStyle name="60% - Accent2 16 7" xfId="11570" xr:uid="{00000000-0005-0000-0000-0000C2180000}"/>
    <cellStyle name="60% - Accent2 16 8" xfId="11571" xr:uid="{00000000-0005-0000-0000-0000C3180000}"/>
    <cellStyle name="60% - Accent2 16 9" xfId="11572" xr:uid="{00000000-0005-0000-0000-0000C4180000}"/>
    <cellStyle name="60% - Accent2 17" xfId="11573" xr:uid="{00000000-0005-0000-0000-0000C5180000}"/>
    <cellStyle name="60% - Accent2 17 10" xfId="11574" xr:uid="{00000000-0005-0000-0000-0000C6180000}"/>
    <cellStyle name="60% - Accent2 17 11" xfId="11575" xr:uid="{00000000-0005-0000-0000-0000C7180000}"/>
    <cellStyle name="60% - Accent2 17 2" xfId="11576" xr:uid="{00000000-0005-0000-0000-0000C8180000}"/>
    <cellStyle name="60% - Accent2 17 3" xfId="11577" xr:uid="{00000000-0005-0000-0000-0000C9180000}"/>
    <cellStyle name="60% - Accent2 17 4" xfId="11578" xr:uid="{00000000-0005-0000-0000-0000CA180000}"/>
    <cellStyle name="60% - Accent2 17 5" xfId="11579" xr:uid="{00000000-0005-0000-0000-0000CB180000}"/>
    <cellStyle name="60% - Accent2 17 6" xfId="11580" xr:uid="{00000000-0005-0000-0000-0000CC180000}"/>
    <cellStyle name="60% - Accent2 17 7" xfId="11581" xr:uid="{00000000-0005-0000-0000-0000CD180000}"/>
    <cellStyle name="60% - Accent2 17 8" xfId="11582" xr:uid="{00000000-0005-0000-0000-0000CE180000}"/>
    <cellStyle name="60% - Accent2 17 9" xfId="11583" xr:uid="{00000000-0005-0000-0000-0000CF180000}"/>
    <cellStyle name="60% - Accent2 18" xfId="11584" xr:uid="{00000000-0005-0000-0000-0000D0180000}"/>
    <cellStyle name="60% - Accent2 18 10" xfId="11585" xr:uid="{00000000-0005-0000-0000-0000D1180000}"/>
    <cellStyle name="60% - Accent2 18 11" xfId="11586" xr:uid="{00000000-0005-0000-0000-0000D2180000}"/>
    <cellStyle name="60% - Accent2 18 2" xfId="11587" xr:uid="{00000000-0005-0000-0000-0000D3180000}"/>
    <cellStyle name="60% - Accent2 18 3" xfId="11588" xr:uid="{00000000-0005-0000-0000-0000D4180000}"/>
    <cellStyle name="60% - Accent2 18 4" xfId="11589" xr:uid="{00000000-0005-0000-0000-0000D5180000}"/>
    <cellStyle name="60% - Accent2 18 5" xfId="11590" xr:uid="{00000000-0005-0000-0000-0000D6180000}"/>
    <cellStyle name="60% - Accent2 18 6" xfId="11591" xr:uid="{00000000-0005-0000-0000-0000D7180000}"/>
    <cellStyle name="60% - Accent2 18 7" xfId="11592" xr:uid="{00000000-0005-0000-0000-0000D8180000}"/>
    <cellStyle name="60% - Accent2 18 8" xfId="11593" xr:uid="{00000000-0005-0000-0000-0000D9180000}"/>
    <cellStyle name="60% - Accent2 18 9" xfId="11594" xr:uid="{00000000-0005-0000-0000-0000DA180000}"/>
    <cellStyle name="60% - Accent2 19" xfId="11595" xr:uid="{00000000-0005-0000-0000-0000DB180000}"/>
    <cellStyle name="60% - Accent2 19 10" xfId="11596" xr:uid="{00000000-0005-0000-0000-0000DC180000}"/>
    <cellStyle name="60% - Accent2 19 11" xfId="11597" xr:uid="{00000000-0005-0000-0000-0000DD180000}"/>
    <cellStyle name="60% - Accent2 19 2" xfId="11598" xr:uid="{00000000-0005-0000-0000-0000DE180000}"/>
    <cellStyle name="60% - Accent2 19 3" xfId="11599" xr:uid="{00000000-0005-0000-0000-0000DF180000}"/>
    <cellStyle name="60% - Accent2 19 4" xfId="11600" xr:uid="{00000000-0005-0000-0000-0000E0180000}"/>
    <cellStyle name="60% - Accent2 19 5" xfId="11601" xr:uid="{00000000-0005-0000-0000-0000E1180000}"/>
    <cellStyle name="60% - Accent2 19 6" xfId="11602" xr:uid="{00000000-0005-0000-0000-0000E2180000}"/>
    <cellStyle name="60% - Accent2 19 7" xfId="11603" xr:uid="{00000000-0005-0000-0000-0000E3180000}"/>
    <cellStyle name="60% - Accent2 19 8" xfId="11604" xr:uid="{00000000-0005-0000-0000-0000E4180000}"/>
    <cellStyle name="60% - Accent2 19 9" xfId="11605" xr:uid="{00000000-0005-0000-0000-0000E5180000}"/>
    <cellStyle name="60% - Accent2 2" xfId="59" xr:uid="{00000000-0005-0000-0000-0000E6180000}"/>
    <cellStyle name="60% - Accent2 2 10" xfId="2219" xr:uid="{00000000-0005-0000-0000-0000E7180000}"/>
    <cellStyle name="60% - Accent2 2 11" xfId="2218" xr:uid="{00000000-0005-0000-0000-0000E8180000}"/>
    <cellStyle name="60% - Accent2 2 12" xfId="2220" xr:uid="{00000000-0005-0000-0000-0000E9180000}"/>
    <cellStyle name="60% - Accent2 2 2" xfId="476" xr:uid="{00000000-0005-0000-0000-0000EA180000}"/>
    <cellStyle name="60% - Accent2 2 2 2" xfId="2217" xr:uid="{00000000-0005-0000-0000-0000EB180000}"/>
    <cellStyle name="60% - Accent2 2 3" xfId="2216" xr:uid="{00000000-0005-0000-0000-0000EC180000}"/>
    <cellStyle name="60% - Accent2 2 4" xfId="2215" xr:uid="{00000000-0005-0000-0000-0000ED180000}"/>
    <cellStyle name="60% - Accent2 2 5" xfId="2214" xr:uid="{00000000-0005-0000-0000-0000EE180000}"/>
    <cellStyle name="60% - Accent2 2 6" xfId="2213" xr:uid="{00000000-0005-0000-0000-0000EF180000}"/>
    <cellStyle name="60% - Accent2 2 7" xfId="2212" xr:uid="{00000000-0005-0000-0000-0000F0180000}"/>
    <cellStyle name="60% - Accent2 2 8" xfId="2211" xr:uid="{00000000-0005-0000-0000-0000F1180000}"/>
    <cellStyle name="60% - Accent2 2 9" xfId="2210" xr:uid="{00000000-0005-0000-0000-0000F2180000}"/>
    <cellStyle name="60% - Accent2 20" xfId="11606" xr:uid="{00000000-0005-0000-0000-0000F3180000}"/>
    <cellStyle name="60% - Accent2 20 10" xfId="11607" xr:uid="{00000000-0005-0000-0000-0000F4180000}"/>
    <cellStyle name="60% - Accent2 20 11" xfId="11608" xr:uid="{00000000-0005-0000-0000-0000F5180000}"/>
    <cellStyle name="60% - Accent2 20 2" xfId="11609" xr:uid="{00000000-0005-0000-0000-0000F6180000}"/>
    <cellStyle name="60% - Accent2 20 3" xfId="11610" xr:uid="{00000000-0005-0000-0000-0000F7180000}"/>
    <cellStyle name="60% - Accent2 20 4" xfId="11611" xr:uid="{00000000-0005-0000-0000-0000F8180000}"/>
    <cellStyle name="60% - Accent2 20 5" xfId="11612" xr:uid="{00000000-0005-0000-0000-0000F9180000}"/>
    <cellStyle name="60% - Accent2 20 6" xfId="11613" xr:uid="{00000000-0005-0000-0000-0000FA180000}"/>
    <cellStyle name="60% - Accent2 20 7" xfId="11614" xr:uid="{00000000-0005-0000-0000-0000FB180000}"/>
    <cellStyle name="60% - Accent2 20 8" xfId="11615" xr:uid="{00000000-0005-0000-0000-0000FC180000}"/>
    <cellStyle name="60% - Accent2 20 9" xfId="11616" xr:uid="{00000000-0005-0000-0000-0000FD180000}"/>
    <cellStyle name="60% - Accent2 21" xfId="11617" xr:uid="{00000000-0005-0000-0000-0000FE180000}"/>
    <cellStyle name="60% - Accent2 21 10" xfId="11618" xr:uid="{00000000-0005-0000-0000-0000FF180000}"/>
    <cellStyle name="60% - Accent2 21 11" xfId="11619" xr:uid="{00000000-0005-0000-0000-000000190000}"/>
    <cellStyle name="60% - Accent2 21 2" xfId="11620" xr:uid="{00000000-0005-0000-0000-000001190000}"/>
    <cellStyle name="60% - Accent2 21 3" xfId="11621" xr:uid="{00000000-0005-0000-0000-000002190000}"/>
    <cellStyle name="60% - Accent2 21 4" xfId="11622" xr:uid="{00000000-0005-0000-0000-000003190000}"/>
    <cellStyle name="60% - Accent2 21 5" xfId="11623" xr:uid="{00000000-0005-0000-0000-000004190000}"/>
    <cellStyle name="60% - Accent2 21 6" xfId="11624" xr:uid="{00000000-0005-0000-0000-000005190000}"/>
    <cellStyle name="60% - Accent2 21 7" xfId="11625" xr:uid="{00000000-0005-0000-0000-000006190000}"/>
    <cellStyle name="60% - Accent2 21 8" xfId="11626" xr:uid="{00000000-0005-0000-0000-000007190000}"/>
    <cellStyle name="60% - Accent2 21 9" xfId="11627" xr:uid="{00000000-0005-0000-0000-000008190000}"/>
    <cellStyle name="60% - Accent2 22" xfId="11628" xr:uid="{00000000-0005-0000-0000-000009190000}"/>
    <cellStyle name="60% - Accent2 22 10" xfId="11629" xr:uid="{00000000-0005-0000-0000-00000A190000}"/>
    <cellStyle name="60% - Accent2 22 11" xfId="11630" xr:uid="{00000000-0005-0000-0000-00000B190000}"/>
    <cellStyle name="60% - Accent2 22 2" xfId="11631" xr:uid="{00000000-0005-0000-0000-00000C190000}"/>
    <cellStyle name="60% - Accent2 22 3" xfId="11632" xr:uid="{00000000-0005-0000-0000-00000D190000}"/>
    <cellStyle name="60% - Accent2 22 4" xfId="11633" xr:uid="{00000000-0005-0000-0000-00000E190000}"/>
    <cellStyle name="60% - Accent2 22 5" xfId="11634" xr:uid="{00000000-0005-0000-0000-00000F190000}"/>
    <cellStyle name="60% - Accent2 22 6" xfId="11635" xr:uid="{00000000-0005-0000-0000-000010190000}"/>
    <cellStyle name="60% - Accent2 22 7" xfId="11636" xr:uid="{00000000-0005-0000-0000-000011190000}"/>
    <cellStyle name="60% - Accent2 22 8" xfId="11637" xr:uid="{00000000-0005-0000-0000-000012190000}"/>
    <cellStyle name="60% - Accent2 22 9" xfId="11638" xr:uid="{00000000-0005-0000-0000-000013190000}"/>
    <cellStyle name="60% - Accent2 23" xfId="11639" xr:uid="{00000000-0005-0000-0000-000014190000}"/>
    <cellStyle name="60% - Accent2 23 10" xfId="11640" xr:uid="{00000000-0005-0000-0000-000015190000}"/>
    <cellStyle name="60% - Accent2 23 11" xfId="11641" xr:uid="{00000000-0005-0000-0000-000016190000}"/>
    <cellStyle name="60% - Accent2 23 2" xfId="11642" xr:uid="{00000000-0005-0000-0000-000017190000}"/>
    <cellStyle name="60% - Accent2 23 3" xfId="11643" xr:uid="{00000000-0005-0000-0000-000018190000}"/>
    <cellStyle name="60% - Accent2 23 4" xfId="11644" xr:uid="{00000000-0005-0000-0000-000019190000}"/>
    <cellStyle name="60% - Accent2 23 5" xfId="11645" xr:uid="{00000000-0005-0000-0000-00001A190000}"/>
    <cellStyle name="60% - Accent2 23 6" xfId="11646" xr:uid="{00000000-0005-0000-0000-00001B190000}"/>
    <cellStyle name="60% - Accent2 23 7" xfId="11647" xr:uid="{00000000-0005-0000-0000-00001C190000}"/>
    <cellStyle name="60% - Accent2 23 8" xfId="11648" xr:uid="{00000000-0005-0000-0000-00001D190000}"/>
    <cellStyle name="60% - Accent2 23 9" xfId="11649" xr:uid="{00000000-0005-0000-0000-00001E190000}"/>
    <cellStyle name="60% - Accent2 24" xfId="11650" xr:uid="{00000000-0005-0000-0000-00001F190000}"/>
    <cellStyle name="60% - Accent2 24 10" xfId="11651" xr:uid="{00000000-0005-0000-0000-000020190000}"/>
    <cellStyle name="60% - Accent2 24 11" xfId="11652" xr:uid="{00000000-0005-0000-0000-000021190000}"/>
    <cellStyle name="60% - Accent2 24 2" xfId="11653" xr:uid="{00000000-0005-0000-0000-000022190000}"/>
    <cellStyle name="60% - Accent2 24 3" xfId="11654" xr:uid="{00000000-0005-0000-0000-000023190000}"/>
    <cellStyle name="60% - Accent2 24 4" xfId="11655" xr:uid="{00000000-0005-0000-0000-000024190000}"/>
    <cellStyle name="60% - Accent2 24 5" xfId="11656" xr:uid="{00000000-0005-0000-0000-000025190000}"/>
    <cellStyle name="60% - Accent2 24 6" xfId="11657" xr:uid="{00000000-0005-0000-0000-000026190000}"/>
    <cellStyle name="60% - Accent2 24 7" xfId="11658" xr:uid="{00000000-0005-0000-0000-000027190000}"/>
    <cellStyle name="60% - Accent2 24 8" xfId="11659" xr:uid="{00000000-0005-0000-0000-000028190000}"/>
    <cellStyle name="60% - Accent2 24 9" xfId="11660" xr:uid="{00000000-0005-0000-0000-000029190000}"/>
    <cellStyle name="60% - Accent2 25" xfId="11661" xr:uid="{00000000-0005-0000-0000-00002A190000}"/>
    <cellStyle name="60% - Accent2 25 10" xfId="11662" xr:uid="{00000000-0005-0000-0000-00002B190000}"/>
    <cellStyle name="60% - Accent2 25 11" xfId="11663" xr:uid="{00000000-0005-0000-0000-00002C190000}"/>
    <cellStyle name="60% - Accent2 25 2" xfId="11664" xr:uid="{00000000-0005-0000-0000-00002D190000}"/>
    <cellStyle name="60% - Accent2 25 3" xfId="11665" xr:uid="{00000000-0005-0000-0000-00002E190000}"/>
    <cellStyle name="60% - Accent2 25 4" xfId="11666" xr:uid="{00000000-0005-0000-0000-00002F190000}"/>
    <cellStyle name="60% - Accent2 25 5" xfId="11667" xr:uid="{00000000-0005-0000-0000-000030190000}"/>
    <cellStyle name="60% - Accent2 25 6" xfId="11668" xr:uid="{00000000-0005-0000-0000-000031190000}"/>
    <cellStyle name="60% - Accent2 25 7" xfId="11669" xr:uid="{00000000-0005-0000-0000-000032190000}"/>
    <cellStyle name="60% - Accent2 25 8" xfId="11670" xr:uid="{00000000-0005-0000-0000-000033190000}"/>
    <cellStyle name="60% - Accent2 25 9" xfId="11671" xr:uid="{00000000-0005-0000-0000-000034190000}"/>
    <cellStyle name="60% - Accent2 26" xfId="11672" xr:uid="{00000000-0005-0000-0000-000035190000}"/>
    <cellStyle name="60% - Accent2 26 10" xfId="11673" xr:uid="{00000000-0005-0000-0000-000036190000}"/>
    <cellStyle name="60% - Accent2 26 11" xfId="11674" xr:uid="{00000000-0005-0000-0000-000037190000}"/>
    <cellStyle name="60% - Accent2 26 2" xfId="11675" xr:uid="{00000000-0005-0000-0000-000038190000}"/>
    <cellStyle name="60% - Accent2 26 3" xfId="11676" xr:uid="{00000000-0005-0000-0000-000039190000}"/>
    <cellStyle name="60% - Accent2 26 4" xfId="11677" xr:uid="{00000000-0005-0000-0000-00003A190000}"/>
    <cellStyle name="60% - Accent2 26 5" xfId="11678" xr:uid="{00000000-0005-0000-0000-00003B190000}"/>
    <cellStyle name="60% - Accent2 26 6" xfId="11679" xr:uid="{00000000-0005-0000-0000-00003C190000}"/>
    <cellStyle name="60% - Accent2 26 7" xfId="11680" xr:uid="{00000000-0005-0000-0000-00003D190000}"/>
    <cellStyle name="60% - Accent2 26 8" xfId="11681" xr:uid="{00000000-0005-0000-0000-00003E190000}"/>
    <cellStyle name="60% - Accent2 26 9" xfId="11682" xr:uid="{00000000-0005-0000-0000-00003F190000}"/>
    <cellStyle name="60% - Accent2 27" xfId="11683" xr:uid="{00000000-0005-0000-0000-000040190000}"/>
    <cellStyle name="60% - Accent2 27 10" xfId="11684" xr:uid="{00000000-0005-0000-0000-000041190000}"/>
    <cellStyle name="60% - Accent2 27 11" xfId="11685" xr:uid="{00000000-0005-0000-0000-000042190000}"/>
    <cellStyle name="60% - Accent2 27 2" xfId="11686" xr:uid="{00000000-0005-0000-0000-000043190000}"/>
    <cellStyle name="60% - Accent2 27 3" xfId="11687" xr:uid="{00000000-0005-0000-0000-000044190000}"/>
    <cellStyle name="60% - Accent2 27 4" xfId="11688" xr:uid="{00000000-0005-0000-0000-000045190000}"/>
    <cellStyle name="60% - Accent2 27 5" xfId="11689" xr:uid="{00000000-0005-0000-0000-000046190000}"/>
    <cellStyle name="60% - Accent2 27 6" xfId="11690" xr:uid="{00000000-0005-0000-0000-000047190000}"/>
    <cellStyle name="60% - Accent2 27 7" xfId="11691" xr:uid="{00000000-0005-0000-0000-000048190000}"/>
    <cellStyle name="60% - Accent2 27 8" xfId="11692" xr:uid="{00000000-0005-0000-0000-000049190000}"/>
    <cellStyle name="60% - Accent2 27 9" xfId="11693" xr:uid="{00000000-0005-0000-0000-00004A190000}"/>
    <cellStyle name="60% - Accent2 28" xfId="11694" xr:uid="{00000000-0005-0000-0000-00004B190000}"/>
    <cellStyle name="60% - Accent2 28 10" xfId="11695" xr:uid="{00000000-0005-0000-0000-00004C190000}"/>
    <cellStyle name="60% - Accent2 28 11" xfId="11696" xr:uid="{00000000-0005-0000-0000-00004D190000}"/>
    <cellStyle name="60% - Accent2 28 2" xfId="11697" xr:uid="{00000000-0005-0000-0000-00004E190000}"/>
    <cellStyle name="60% - Accent2 28 3" xfId="11698" xr:uid="{00000000-0005-0000-0000-00004F190000}"/>
    <cellStyle name="60% - Accent2 28 4" xfId="11699" xr:uid="{00000000-0005-0000-0000-000050190000}"/>
    <cellStyle name="60% - Accent2 28 5" xfId="11700" xr:uid="{00000000-0005-0000-0000-000051190000}"/>
    <cellStyle name="60% - Accent2 28 6" xfId="11701" xr:uid="{00000000-0005-0000-0000-000052190000}"/>
    <cellStyle name="60% - Accent2 28 7" xfId="11702" xr:uid="{00000000-0005-0000-0000-000053190000}"/>
    <cellStyle name="60% - Accent2 28 8" xfId="11703" xr:uid="{00000000-0005-0000-0000-000054190000}"/>
    <cellStyle name="60% - Accent2 28 9" xfId="11704" xr:uid="{00000000-0005-0000-0000-000055190000}"/>
    <cellStyle name="60% - Accent2 29" xfId="11705" xr:uid="{00000000-0005-0000-0000-000056190000}"/>
    <cellStyle name="60% - Accent2 29 10" xfId="11706" xr:uid="{00000000-0005-0000-0000-000057190000}"/>
    <cellStyle name="60% - Accent2 29 11" xfId="11707" xr:uid="{00000000-0005-0000-0000-000058190000}"/>
    <cellStyle name="60% - Accent2 29 2" xfId="11708" xr:uid="{00000000-0005-0000-0000-000059190000}"/>
    <cellStyle name="60% - Accent2 29 3" xfId="11709" xr:uid="{00000000-0005-0000-0000-00005A190000}"/>
    <cellStyle name="60% - Accent2 29 4" xfId="11710" xr:uid="{00000000-0005-0000-0000-00005B190000}"/>
    <cellStyle name="60% - Accent2 29 5" xfId="11711" xr:uid="{00000000-0005-0000-0000-00005C190000}"/>
    <cellStyle name="60% - Accent2 29 6" xfId="11712" xr:uid="{00000000-0005-0000-0000-00005D190000}"/>
    <cellStyle name="60% - Accent2 29 7" xfId="11713" xr:uid="{00000000-0005-0000-0000-00005E190000}"/>
    <cellStyle name="60% - Accent2 29 8" xfId="11714" xr:uid="{00000000-0005-0000-0000-00005F190000}"/>
    <cellStyle name="60% - Accent2 29 9" xfId="11715" xr:uid="{00000000-0005-0000-0000-000060190000}"/>
    <cellStyle name="60% - Accent2 3" xfId="60" xr:uid="{00000000-0005-0000-0000-000061190000}"/>
    <cellStyle name="60% - Accent2 3 10" xfId="2208" xr:uid="{00000000-0005-0000-0000-000062190000}"/>
    <cellStyle name="60% - Accent2 3 11" xfId="2207" xr:uid="{00000000-0005-0000-0000-000063190000}"/>
    <cellStyle name="60% - Accent2 3 12" xfId="2209" xr:uid="{00000000-0005-0000-0000-000064190000}"/>
    <cellStyle name="60% - Accent2 3 2" xfId="2206" xr:uid="{00000000-0005-0000-0000-000065190000}"/>
    <cellStyle name="60% - Accent2 3 3" xfId="2205" xr:uid="{00000000-0005-0000-0000-000066190000}"/>
    <cellStyle name="60% - Accent2 3 4" xfId="2204" xr:uid="{00000000-0005-0000-0000-000067190000}"/>
    <cellStyle name="60% - Accent2 3 5" xfId="2203" xr:uid="{00000000-0005-0000-0000-000068190000}"/>
    <cellStyle name="60% - Accent2 3 6" xfId="2202" xr:uid="{00000000-0005-0000-0000-000069190000}"/>
    <cellStyle name="60% - Accent2 3 7" xfId="2201" xr:uid="{00000000-0005-0000-0000-00006A190000}"/>
    <cellStyle name="60% - Accent2 3 8" xfId="2200" xr:uid="{00000000-0005-0000-0000-00006B190000}"/>
    <cellStyle name="60% - Accent2 3 9" xfId="2199" xr:uid="{00000000-0005-0000-0000-00006C190000}"/>
    <cellStyle name="60% - Accent2 30" xfId="11716" xr:uid="{00000000-0005-0000-0000-00006D190000}"/>
    <cellStyle name="60% - Accent2 30 10" xfId="11717" xr:uid="{00000000-0005-0000-0000-00006E190000}"/>
    <cellStyle name="60% - Accent2 30 11" xfId="11718" xr:uid="{00000000-0005-0000-0000-00006F190000}"/>
    <cellStyle name="60% - Accent2 30 2" xfId="11719" xr:uid="{00000000-0005-0000-0000-000070190000}"/>
    <cellStyle name="60% - Accent2 30 3" xfId="11720" xr:uid="{00000000-0005-0000-0000-000071190000}"/>
    <cellStyle name="60% - Accent2 30 4" xfId="11721" xr:uid="{00000000-0005-0000-0000-000072190000}"/>
    <cellStyle name="60% - Accent2 30 5" xfId="11722" xr:uid="{00000000-0005-0000-0000-000073190000}"/>
    <cellStyle name="60% - Accent2 30 6" xfId="11723" xr:uid="{00000000-0005-0000-0000-000074190000}"/>
    <cellStyle name="60% - Accent2 30 7" xfId="11724" xr:uid="{00000000-0005-0000-0000-000075190000}"/>
    <cellStyle name="60% - Accent2 30 8" xfId="11725" xr:uid="{00000000-0005-0000-0000-000076190000}"/>
    <cellStyle name="60% - Accent2 30 9" xfId="11726" xr:uid="{00000000-0005-0000-0000-000077190000}"/>
    <cellStyle name="60% - Accent2 31" xfId="11727" xr:uid="{00000000-0005-0000-0000-000078190000}"/>
    <cellStyle name="60% - Accent2 31 10" xfId="11728" xr:uid="{00000000-0005-0000-0000-000079190000}"/>
    <cellStyle name="60% - Accent2 31 11" xfId="11729" xr:uid="{00000000-0005-0000-0000-00007A190000}"/>
    <cellStyle name="60% - Accent2 31 2" xfId="11730" xr:uid="{00000000-0005-0000-0000-00007B190000}"/>
    <cellStyle name="60% - Accent2 31 3" xfId="11731" xr:uid="{00000000-0005-0000-0000-00007C190000}"/>
    <cellStyle name="60% - Accent2 31 4" xfId="11732" xr:uid="{00000000-0005-0000-0000-00007D190000}"/>
    <cellStyle name="60% - Accent2 31 5" xfId="11733" xr:uid="{00000000-0005-0000-0000-00007E190000}"/>
    <cellStyle name="60% - Accent2 31 6" xfId="11734" xr:uid="{00000000-0005-0000-0000-00007F190000}"/>
    <cellStyle name="60% - Accent2 31 7" xfId="11735" xr:uid="{00000000-0005-0000-0000-000080190000}"/>
    <cellStyle name="60% - Accent2 31 8" xfId="11736" xr:uid="{00000000-0005-0000-0000-000081190000}"/>
    <cellStyle name="60% - Accent2 31 9" xfId="11737" xr:uid="{00000000-0005-0000-0000-000082190000}"/>
    <cellStyle name="60% - Accent2 32" xfId="11738" xr:uid="{00000000-0005-0000-0000-000083190000}"/>
    <cellStyle name="60% - Accent2 32 10" xfId="11739" xr:uid="{00000000-0005-0000-0000-000084190000}"/>
    <cellStyle name="60% - Accent2 32 11" xfId="11740" xr:uid="{00000000-0005-0000-0000-000085190000}"/>
    <cellStyle name="60% - Accent2 32 2" xfId="11741" xr:uid="{00000000-0005-0000-0000-000086190000}"/>
    <cellStyle name="60% - Accent2 32 3" xfId="11742" xr:uid="{00000000-0005-0000-0000-000087190000}"/>
    <cellStyle name="60% - Accent2 32 4" xfId="11743" xr:uid="{00000000-0005-0000-0000-000088190000}"/>
    <cellStyle name="60% - Accent2 32 5" xfId="11744" xr:uid="{00000000-0005-0000-0000-000089190000}"/>
    <cellStyle name="60% - Accent2 32 6" xfId="11745" xr:uid="{00000000-0005-0000-0000-00008A190000}"/>
    <cellStyle name="60% - Accent2 32 7" xfId="11746" xr:uid="{00000000-0005-0000-0000-00008B190000}"/>
    <cellStyle name="60% - Accent2 32 8" xfId="11747" xr:uid="{00000000-0005-0000-0000-00008C190000}"/>
    <cellStyle name="60% - Accent2 32 9" xfId="11748" xr:uid="{00000000-0005-0000-0000-00008D190000}"/>
    <cellStyle name="60% - Accent2 33" xfId="11749" xr:uid="{00000000-0005-0000-0000-00008E190000}"/>
    <cellStyle name="60% - Accent2 33 10" xfId="11750" xr:uid="{00000000-0005-0000-0000-00008F190000}"/>
    <cellStyle name="60% - Accent2 33 11" xfId="11751" xr:uid="{00000000-0005-0000-0000-000090190000}"/>
    <cellStyle name="60% - Accent2 33 2" xfId="11752" xr:uid="{00000000-0005-0000-0000-000091190000}"/>
    <cellStyle name="60% - Accent2 33 3" xfId="11753" xr:uid="{00000000-0005-0000-0000-000092190000}"/>
    <cellStyle name="60% - Accent2 33 4" xfId="11754" xr:uid="{00000000-0005-0000-0000-000093190000}"/>
    <cellStyle name="60% - Accent2 33 5" xfId="11755" xr:uid="{00000000-0005-0000-0000-000094190000}"/>
    <cellStyle name="60% - Accent2 33 6" xfId="11756" xr:uid="{00000000-0005-0000-0000-000095190000}"/>
    <cellStyle name="60% - Accent2 33 7" xfId="11757" xr:uid="{00000000-0005-0000-0000-000096190000}"/>
    <cellStyle name="60% - Accent2 33 8" xfId="11758" xr:uid="{00000000-0005-0000-0000-000097190000}"/>
    <cellStyle name="60% - Accent2 33 9" xfId="11759" xr:uid="{00000000-0005-0000-0000-000098190000}"/>
    <cellStyle name="60% - Accent2 34" xfId="11760" xr:uid="{00000000-0005-0000-0000-000099190000}"/>
    <cellStyle name="60% - Accent2 34 10" xfId="11761" xr:uid="{00000000-0005-0000-0000-00009A190000}"/>
    <cellStyle name="60% - Accent2 34 11" xfId="11762" xr:uid="{00000000-0005-0000-0000-00009B190000}"/>
    <cellStyle name="60% - Accent2 34 2" xfId="11763" xr:uid="{00000000-0005-0000-0000-00009C190000}"/>
    <cellStyle name="60% - Accent2 34 3" xfId="11764" xr:uid="{00000000-0005-0000-0000-00009D190000}"/>
    <cellStyle name="60% - Accent2 34 4" xfId="11765" xr:uid="{00000000-0005-0000-0000-00009E190000}"/>
    <cellStyle name="60% - Accent2 34 5" xfId="11766" xr:uid="{00000000-0005-0000-0000-00009F190000}"/>
    <cellStyle name="60% - Accent2 34 6" xfId="11767" xr:uid="{00000000-0005-0000-0000-0000A0190000}"/>
    <cellStyle name="60% - Accent2 34 7" xfId="11768" xr:uid="{00000000-0005-0000-0000-0000A1190000}"/>
    <cellStyle name="60% - Accent2 34 8" xfId="11769" xr:uid="{00000000-0005-0000-0000-0000A2190000}"/>
    <cellStyle name="60% - Accent2 34 9" xfId="11770" xr:uid="{00000000-0005-0000-0000-0000A3190000}"/>
    <cellStyle name="60% - Accent2 35" xfId="11771" xr:uid="{00000000-0005-0000-0000-0000A4190000}"/>
    <cellStyle name="60% - Accent2 35 10" xfId="11772" xr:uid="{00000000-0005-0000-0000-0000A5190000}"/>
    <cellStyle name="60% - Accent2 35 11" xfId="11773" xr:uid="{00000000-0005-0000-0000-0000A6190000}"/>
    <cellStyle name="60% - Accent2 35 2" xfId="11774" xr:uid="{00000000-0005-0000-0000-0000A7190000}"/>
    <cellStyle name="60% - Accent2 35 3" xfId="11775" xr:uid="{00000000-0005-0000-0000-0000A8190000}"/>
    <cellStyle name="60% - Accent2 35 4" xfId="11776" xr:uid="{00000000-0005-0000-0000-0000A9190000}"/>
    <cellStyle name="60% - Accent2 35 5" xfId="11777" xr:uid="{00000000-0005-0000-0000-0000AA190000}"/>
    <cellStyle name="60% - Accent2 35 6" xfId="11778" xr:uid="{00000000-0005-0000-0000-0000AB190000}"/>
    <cellStyle name="60% - Accent2 35 7" xfId="11779" xr:uid="{00000000-0005-0000-0000-0000AC190000}"/>
    <cellStyle name="60% - Accent2 35 8" xfId="11780" xr:uid="{00000000-0005-0000-0000-0000AD190000}"/>
    <cellStyle name="60% - Accent2 35 9" xfId="11781" xr:uid="{00000000-0005-0000-0000-0000AE190000}"/>
    <cellStyle name="60% - Accent2 36" xfId="11782" xr:uid="{00000000-0005-0000-0000-0000AF190000}"/>
    <cellStyle name="60% - Accent2 36 10" xfId="11783" xr:uid="{00000000-0005-0000-0000-0000B0190000}"/>
    <cellStyle name="60% - Accent2 36 11" xfId="11784" xr:uid="{00000000-0005-0000-0000-0000B1190000}"/>
    <cellStyle name="60% - Accent2 36 2" xfId="11785" xr:uid="{00000000-0005-0000-0000-0000B2190000}"/>
    <cellStyle name="60% - Accent2 36 3" xfId="11786" xr:uid="{00000000-0005-0000-0000-0000B3190000}"/>
    <cellStyle name="60% - Accent2 36 4" xfId="11787" xr:uid="{00000000-0005-0000-0000-0000B4190000}"/>
    <cellStyle name="60% - Accent2 36 5" xfId="11788" xr:uid="{00000000-0005-0000-0000-0000B5190000}"/>
    <cellStyle name="60% - Accent2 36 6" xfId="11789" xr:uid="{00000000-0005-0000-0000-0000B6190000}"/>
    <cellStyle name="60% - Accent2 36 7" xfId="11790" xr:uid="{00000000-0005-0000-0000-0000B7190000}"/>
    <cellStyle name="60% - Accent2 36 8" xfId="11791" xr:uid="{00000000-0005-0000-0000-0000B8190000}"/>
    <cellStyle name="60% - Accent2 36 9" xfId="11792" xr:uid="{00000000-0005-0000-0000-0000B9190000}"/>
    <cellStyle name="60% - Accent2 37" xfId="11793" xr:uid="{00000000-0005-0000-0000-0000BA190000}"/>
    <cellStyle name="60% - Accent2 37 10" xfId="11794" xr:uid="{00000000-0005-0000-0000-0000BB190000}"/>
    <cellStyle name="60% - Accent2 37 11" xfId="11795" xr:uid="{00000000-0005-0000-0000-0000BC190000}"/>
    <cellStyle name="60% - Accent2 37 2" xfId="11796" xr:uid="{00000000-0005-0000-0000-0000BD190000}"/>
    <cellStyle name="60% - Accent2 37 3" xfId="11797" xr:uid="{00000000-0005-0000-0000-0000BE190000}"/>
    <cellStyle name="60% - Accent2 37 4" xfId="11798" xr:uid="{00000000-0005-0000-0000-0000BF190000}"/>
    <cellStyle name="60% - Accent2 37 5" xfId="11799" xr:uid="{00000000-0005-0000-0000-0000C0190000}"/>
    <cellStyle name="60% - Accent2 37 6" xfId="11800" xr:uid="{00000000-0005-0000-0000-0000C1190000}"/>
    <cellStyle name="60% - Accent2 37 7" xfId="11801" xr:uid="{00000000-0005-0000-0000-0000C2190000}"/>
    <cellStyle name="60% - Accent2 37 8" xfId="11802" xr:uid="{00000000-0005-0000-0000-0000C3190000}"/>
    <cellStyle name="60% - Accent2 37 9" xfId="11803" xr:uid="{00000000-0005-0000-0000-0000C4190000}"/>
    <cellStyle name="60% - Accent2 38" xfId="11804" xr:uid="{00000000-0005-0000-0000-0000C5190000}"/>
    <cellStyle name="60% - Accent2 38 10" xfId="11805" xr:uid="{00000000-0005-0000-0000-0000C6190000}"/>
    <cellStyle name="60% - Accent2 38 11" xfId="11806" xr:uid="{00000000-0005-0000-0000-0000C7190000}"/>
    <cellStyle name="60% - Accent2 38 2" xfId="11807" xr:uid="{00000000-0005-0000-0000-0000C8190000}"/>
    <cellStyle name="60% - Accent2 38 3" xfId="11808" xr:uid="{00000000-0005-0000-0000-0000C9190000}"/>
    <cellStyle name="60% - Accent2 38 4" xfId="11809" xr:uid="{00000000-0005-0000-0000-0000CA190000}"/>
    <cellStyle name="60% - Accent2 38 5" xfId="11810" xr:uid="{00000000-0005-0000-0000-0000CB190000}"/>
    <cellStyle name="60% - Accent2 38 6" xfId="11811" xr:uid="{00000000-0005-0000-0000-0000CC190000}"/>
    <cellStyle name="60% - Accent2 38 7" xfId="11812" xr:uid="{00000000-0005-0000-0000-0000CD190000}"/>
    <cellStyle name="60% - Accent2 38 8" xfId="11813" xr:uid="{00000000-0005-0000-0000-0000CE190000}"/>
    <cellStyle name="60% - Accent2 38 9" xfId="11814" xr:uid="{00000000-0005-0000-0000-0000CF190000}"/>
    <cellStyle name="60% - Accent2 39" xfId="11815" xr:uid="{00000000-0005-0000-0000-0000D0190000}"/>
    <cellStyle name="60% - Accent2 39 10" xfId="11816" xr:uid="{00000000-0005-0000-0000-0000D1190000}"/>
    <cellStyle name="60% - Accent2 39 11" xfId="11817" xr:uid="{00000000-0005-0000-0000-0000D2190000}"/>
    <cellStyle name="60% - Accent2 39 2" xfId="11818" xr:uid="{00000000-0005-0000-0000-0000D3190000}"/>
    <cellStyle name="60% - Accent2 39 3" xfId="11819" xr:uid="{00000000-0005-0000-0000-0000D4190000}"/>
    <cellStyle name="60% - Accent2 39 4" xfId="11820" xr:uid="{00000000-0005-0000-0000-0000D5190000}"/>
    <cellStyle name="60% - Accent2 39 5" xfId="11821" xr:uid="{00000000-0005-0000-0000-0000D6190000}"/>
    <cellStyle name="60% - Accent2 39 6" xfId="11822" xr:uid="{00000000-0005-0000-0000-0000D7190000}"/>
    <cellStyle name="60% - Accent2 39 7" xfId="11823" xr:uid="{00000000-0005-0000-0000-0000D8190000}"/>
    <cellStyle name="60% - Accent2 39 8" xfId="11824" xr:uid="{00000000-0005-0000-0000-0000D9190000}"/>
    <cellStyle name="60% - Accent2 39 9" xfId="11825" xr:uid="{00000000-0005-0000-0000-0000DA190000}"/>
    <cellStyle name="60% - Accent2 4" xfId="2198" xr:uid="{00000000-0005-0000-0000-0000DB190000}"/>
    <cellStyle name="60% - Accent2 4 10" xfId="2197" xr:uid="{00000000-0005-0000-0000-0000DC190000}"/>
    <cellStyle name="60% - Accent2 4 11" xfId="2196" xr:uid="{00000000-0005-0000-0000-0000DD190000}"/>
    <cellStyle name="60% - Accent2 4 2" xfId="2195" xr:uid="{00000000-0005-0000-0000-0000DE190000}"/>
    <cellStyle name="60% - Accent2 4 3" xfId="2194" xr:uid="{00000000-0005-0000-0000-0000DF190000}"/>
    <cellStyle name="60% - Accent2 4 4" xfId="2193" xr:uid="{00000000-0005-0000-0000-0000E0190000}"/>
    <cellStyle name="60% - Accent2 4 5" xfId="2192" xr:uid="{00000000-0005-0000-0000-0000E1190000}"/>
    <cellStyle name="60% - Accent2 4 6" xfId="2191" xr:uid="{00000000-0005-0000-0000-0000E2190000}"/>
    <cellStyle name="60% - Accent2 4 7" xfId="2190" xr:uid="{00000000-0005-0000-0000-0000E3190000}"/>
    <cellStyle name="60% - Accent2 4 8" xfId="2189" xr:uid="{00000000-0005-0000-0000-0000E4190000}"/>
    <cellStyle name="60% - Accent2 4 9" xfId="2188" xr:uid="{00000000-0005-0000-0000-0000E5190000}"/>
    <cellStyle name="60% - Accent2 40" xfId="11826" xr:uid="{00000000-0005-0000-0000-0000E6190000}"/>
    <cellStyle name="60% - Accent2 40 10" xfId="11827" xr:uid="{00000000-0005-0000-0000-0000E7190000}"/>
    <cellStyle name="60% - Accent2 40 2" xfId="11828" xr:uid="{00000000-0005-0000-0000-0000E8190000}"/>
    <cellStyle name="60% - Accent2 40 3" xfId="11829" xr:uid="{00000000-0005-0000-0000-0000E9190000}"/>
    <cellStyle name="60% - Accent2 40 4" xfId="11830" xr:uid="{00000000-0005-0000-0000-0000EA190000}"/>
    <cellStyle name="60% - Accent2 40 5" xfId="11831" xr:uid="{00000000-0005-0000-0000-0000EB190000}"/>
    <cellStyle name="60% - Accent2 40 6" xfId="11832" xr:uid="{00000000-0005-0000-0000-0000EC190000}"/>
    <cellStyle name="60% - Accent2 40 7" xfId="11833" xr:uid="{00000000-0005-0000-0000-0000ED190000}"/>
    <cellStyle name="60% - Accent2 40 8" xfId="11834" xr:uid="{00000000-0005-0000-0000-0000EE190000}"/>
    <cellStyle name="60% - Accent2 40 9" xfId="11835" xr:uid="{00000000-0005-0000-0000-0000EF190000}"/>
    <cellStyle name="60% - Accent2 41" xfId="11836" xr:uid="{00000000-0005-0000-0000-0000F0190000}"/>
    <cellStyle name="60% - Accent2 42" xfId="11837" xr:uid="{00000000-0005-0000-0000-0000F1190000}"/>
    <cellStyle name="60% - Accent2 43" xfId="11838" xr:uid="{00000000-0005-0000-0000-0000F2190000}"/>
    <cellStyle name="60% - Accent2 44" xfId="11839" xr:uid="{00000000-0005-0000-0000-0000F3190000}"/>
    <cellStyle name="60% - Accent2 45" xfId="11840" xr:uid="{00000000-0005-0000-0000-0000F4190000}"/>
    <cellStyle name="60% - Accent2 46" xfId="11841" xr:uid="{00000000-0005-0000-0000-0000F5190000}"/>
    <cellStyle name="60% - Accent2 47" xfId="11842" xr:uid="{00000000-0005-0000-0000-0000F6190000}"/>
    <cellStyle name="60% - Accent2 48" xfId="11843" xr:uid="{00000000-0005-0000-0000-0000F7190000}"/>
    <cellStyle name="60% - Accent2 49" xfId="11844" xr:uid="{00000000-0005-0000-0000-0000F8190000}"/>
    <cellStyle name="60% - Accent2 5" xfId="2187" xr:uid="{00000000-0005-0000-0000-0000F9190000}"/>
    <cellStyle name="60% - Accent2 5 10" xfId="2186" xr:uid="{00000000-0005-0000-0000-0000FA190000}"/>
    <cellStyle name="60% - Accent2 5 11" xfId="2185" xr:uid="{00000000-0005-0000-0000-0000FB190000}"/>
    <cellStyle name="60% - Accent2 5 2" xfId="2184" xr:uid="{00000000-0005-0000-0000-0000FC190000}"/>
    <cellStyle name="60% - Accent2 5 3" xfId="2183" xr:uid="{00000000-0005-0000-0000-0000FD190000}"/>
    <cellStyle name="60% - Accent2 5 4" xfId="2182" xr:uid="{00000000-0005-0000-0000-0000FE190000}"/>
    <cellStyle name="60% - Accent2 5 5" xfId="2181" xr:uid="{00000000-0005-0000-0000-0000FF190000}"/>
    <cellStyle name="60% - Accent2 5 6" xfId="2180" xr:uid="{00000000-0005-0000-0000-0000001A0000}"/>
    <cellStyle name="60% - Accent2 5 7" xfId="2179" xr:uid="{00000000-0005-0000-0000-0000011A0000}"/>
    <cellStyle name="60% - Accent2 5 8" xfId="2178" xr:uid="{00000000-0005-0000-0000-0000021A0000}"/>
    <cellStyle name="60% - Accent2 5 9" xfId="2177" xr:uid="{00000000-0005-0000-0000-0000031A0000}"/>
    <cellStyle name="60% - Accent2 50" xfId="58" xr:uid="{00000000-0005-0000-0000-0000041A0000}"/>
    <cellStyle name="60% - Accent2 6" xfId="2176" xr:uid="{00000000-0005-0000-0000-0000051A0000}"/>
    <cellStyle name="60% - Accent2 6 10" xfId="11845" xr:uid="{00000000-0005-0000-0000-0000061A0000}"/>
    <cellStyle name="60% - Accent2 6 11" xfId="11846" xr:uid="{00000000-0005-0000-0000-0000071A0000}"/>
    <cellStyle name="60% - Accent2 6 2" xfId="11847" xr:uid="{00000000-0005-0000-0000-0000081A0000}"/>
    <cellStyle name="60% - Accent2 6 3" xfId="11848" xr:uid="{00000000-0005-0000-0000-0000091A0000}"/>
    <cellStyle name="60% - Accent2 6 4" xfId="11849" xr:uid="{00000000-0005-0000-0000-00000A1A0000}"/>
    <cellStyle name="60% - Accent2 6 5" xfId="11850" xr:uid="{00000000-0005-0000-0000-00000B1A0000}"/>
    <cellStyle name="60% - Accent2 6 6" xfId="11851" xr:uid="{00000000-0005-0000-0000-00000C1A0000}"/>
    <cellStyle name="60% - Accent2 6 7" xfId="11852" xr:uid="{00000000-0005-0000-0000-00000D1A0000}"/>
    <cellStyle name="60% - Accent2 6 8" xfId="11853" xr:uid="{00000000-0005-0000-0000-00000E1A0000}"/>
    <cellStyle name="60% - Accent2 6 9" xfId="11854" xr:uid="{00000000-0005-0000-0000-00000F1A0000}"/>
    <cellStyle name="60% - Accent2 7" xfId="2175" xr:uid="{00000000-0005-0000-0000-0000101A0000}"/>
    <cellStyle name="60% - Accent2 7 10" xfId="11855" xr:uid="{00000000-0005-0000-0000-0000111A0000}"/>
    <cellStyle name="60% - Accent2 7 11" xfId="11856" xr:uid="{00000000-0005-0000-0000-0000121A0000}"/>
    <cellStyle name="60% - Accent2 7 2" xfId="11857" xr:uid="{00000000-0005-0000-0000-0000131A0000}"/>
    <cellStyle name="60% - Accent2 7 3" xfId="11858" xr:uid="{00000000-0005-0000-0000-0000141A0000}"/>
    <cellStyle name="60% - Accent2 7 4" xfId="11859" xr:uid="{00000000-0005-0000-0000-0000151A0000}"/>
    <cellStyle name="60% - Accent2 7 5" xfId="11860" xr:uid="{00000000-0005-0000-0000-0000161A0000}"/>
    <cellStyle name="60% - Accent2 7 6" xfId="11861" xr:uid="{00000000-0005-0000-0000-0000171A0000}"/>
    <cellStyle name="60% - Accent2 7 7" xfId="11862" xr:uid="{00000000-0005-0000-0000-0000181A0000}"/>
    <cellStyle name="60% - Accent2 7 8" xfId="11863" xr:uid="{00000000-0005-0000-0000-0000191A0000}"/>
    <cellStyle name="60% - Accent2 7 9" xfId="11864" xr:uid="{00000000-0005-0000-0000-00001A1A0000}"/>
    <cellStyle name="60% - Accent2 8" xfId="2174" xr:uid="{00000000-0005-0000-0000-00001B1A0000}"/>
    <cellStyle name="60% - Accent2 8 10" xfId="11865" xr:uid="{00000000-0005-0000-0000-00001C1A0000}"/>
    <cellStyle name="60% - Accent2 8 11" xfId="11866" xr:uid="{00000000-0005-0000-0000-00001D1A0000}"/>
    <cellStyle name="60% - Accent2 8 2" xfId="11867" xr:uid="{00000000-0005-0000-0000-00001E1A0000}"/>
    <cellStyle name="60% - Accent2 8 3" xfId="11868" xr:uid="{00000000-0005-0000-0000-00001F1A0000}"/>
    <cellStyle name="60% - Accent2 8 4" xfId="11869" xr:uid="{00000000-0005-0000-0000-0000201A0000}"/>
    <cellStyle name="60% - Accent2 8 5" xfId="11870" xr:uid="{00000000-0005-0000-0000-0000211A0000}"/>
    <cellStyle name="60% - Accent2 8 6" xfId="11871" xr:uid="{00000000-0005-0000-0000-0000221A0000}"/>
    <cellStyle name="60% - Accent2 8 7" xfId="11872" xr:uid="{00000000-0005-0000-0000-0000231A0000}"/>
    <cellStyle name="60% - Accent2 8 8" xfId="11873" xr:uid="{00000000-0005-0000-0000-0000241A0000}"/>
    <cellStyle name="60% - Accent2 8 9" xfId="11874" xr:uid="{00000000-0005-0000-0000-0000251A0000}"/>
    <cellStyle name="60% - Accent2 9" xfId="2173" xr:uid="{00000000-0005-0000-0000-0000261A0000}"/>
    <cellStyle name="60% - Accent2 9 10" xfId="11875" xr:uid="{00000000-0005-0000-0000-0000271A0000}"/>
    <cellStyle name="60% - Accent2 9 11" xfId="11876" xr:uid="{00000000-0005-0000-0000-0000281A0000}"/>
    <cellStyle name="60% - Accent2 9 2" xfId="11877" xr:uid="{00000000-0005-0000-0000-0000291A0000}"/>
    <cellStyle name="60% - Accent2 9 3" xfId="11878" xr:uid="{00000000-0005-0000-0000-00002A1A0000}"/>
    <cellStyle name="60% - Accent2 9 4" xfId="11879" xr:uid="{00000000-0005-0000-0000-00002B1A0000}"/>
    <cellStyle name="60% - Accent2 9 5" xfId="11880" xr:uid="{00000000-0005-0000-0000-00002C1A0000}"/>
    <cellStyle name="60% - Accent2 9 6" xfId="11881" xr:uid="{00000000-0005-0000-0000-00002D1A0000}"/>
    <cellStyle name="60% - Accent2 9 7" xfId="11882" xr:uid="{00000000-0005-0000-0000-00002E1A0000}"/>
    <cellStyle name="60% - Accent2 9 8" xfId="11883" xr:uid="{00000000-0005-0000-0000-00002F1A0000}"/>
    <cellStyle name="60% - Accent2 9 9" xfId="11884" xr:uid="{00000000-0005-0000-0000-0000301A0000}"/>
    <cellStyle name="60% - Accent3 10" xfId="2172" xr:uid="{00000000-0005-0000-0000-0000311A0000}"/>
    <cellStyle name="60% - Accent3 10 10" xfId="11885" xr:uid="{00000000-0005-0000-0000-0000321A0000}"/>
    <cellStyle name="60% - Accent3 10 11" xfId="11886" xr:uid="{00000000-0005-0000-0000-0000331A0000}"/>
    <cellStyle name="60% - Accent3 10 2" xfId="11887" xr:uid="{00000000-0005-0000-0000-0000341A0000}"/>
    <cellStyle name="60% - Accent3 10 3" xfId="11888" xr:uid="{00000000-0005-0000-0000-0000351A0000}"/>
    <cellStyle name="60% - Accent3 10 4" xfId="11889" xr:uid="{00000000-0005-0000-0000-0000361A0000}"/>
    <cellStyle name="60% - Accent3 10 5" xfId="11890" xr:uid="{00000000-0005-0000-0000-0000371A0000}"/>
    <cellStyle name="60% - Accent3 10 6" xfId="11891" xr:uid="{00000000-0005-0000-0000-0000381A0000}"/>
    <cellStyle name="60% - Accent3 10 7" xfId="11892" xr:uid="{00000000-0005-0000-0000-0000391A0000}"/>
    <cellStyle name="60% - Accent3 10 8" xfId="11893" xr:uid="{00000000-0005-0000-0000-00003A1A0000}"/>
    <cellStyle name="60% - Accent3 10 9" xfId="11894" xr:uid="{00000000-0005-0000-0000-00003B1A0000}"/>
    <cellStyle name="60% - Accent3 11" xfId="2171" xr:uid="{00000000-0005-0000-0000-00003C1A0000}"/>
    <cellStyle name="60% - Accent3 11 10" xfId="11895" xr:uid="{00000000-0005-0000-0000-00003D1A0000}"/>
    <cellStyle name="60% - Accent3 11 11" xfId="11896" xr:uid="{00000000-0005-0000-0000-00003E1A0000}"/>
    <cellStyle name="60% - Accent3 11 2" xfId="11897" xr:uid="{00000000-0005-0000-0000-00003F1A0000}"/>
    <cellStyle name="60% - Accent3 11 3" xfId="11898" xr:uid="{00000000-0005-0000-0000-0000401A0000}"/>
    <cellStyle name="60% - Accent3 11 4" xfId="11899" xr:uid="{00000000-0005-0000-0000-0000411A0000}"/>
    <cellStyle name="60% - Accent3 11 5" xfId="11900" xr:uid="{00000000-0005-0000-0000-0000421A0000}"/>
    <cellStyle name="60% - Accent3 11 6" xfId="11901" xr:uid="{00000000-0005-0000-0000-0000431A0000}"/>
    <cellStyle name="60% - Accent3 11 7" xfId="11902" xr:uid="{00000000-0005-0000-0000-0000441A0000}"/>
    <cellStyle name="60% - Accent3 11 8" xfId="11903" xr:uid="{00000000-0005-0000-0000-0000451A0000}"/>
    <cellStyle name="60% - Accent3 11 9" xfId="11904" xr:uid="{00000000-0005-0000-0000-0000461A0000}"/>
    <cellStyle name="60% - Accent3 12" xfId="2170" xr:uid="{00000000-0005-0000-0000-0000471A0000}"/>
    <cellStyle name="60% - Accent3 12 10" xfId="11905" xr:uid="{00000000-0005-0000-0000-0000481A0000}"/>
    <cellStyle name="60% - Accent3 12 11" xfId="11906" xr:uid="{00000000-0005-0000-0000-0000491A0000}"/>
    <cellStyle name="60% - Accent3 12 2" xfId="11907" xr:uid="{00000000-0005-0000-0000-00004A1A0000}"/>
    <cellStyle name="60% - Accent3 12 3" xfId="11908" xr:uid="{00000000-0005-0000-0000-00004B1A0000}"/>
    <cellStyle name="60% - Accent3 12 4" xfId="11909" xr:uid="{00000000-0005-0000-0000-00004C1A0000}"/>
    <cellStyle name="60% - Accent3 12 5" xfId="11910" xr:uid="{00000000-0005-0000-0000-00004D1A0000}"/>
    <cellStyle name="60% - Accent3 12 6" xfId="11911" xr:uid="{00000000-0005-0000-0000-00004E1A0000}"/>
    <cellStyle name="60% - Accent3 12 7" xfId="11912" xr:uid="{00000000-0005-0000-0000-00004F1A0000}"/>
    <cellStyle name="60% - Accent3 12 8" xfId="11913" xr:uid="{00000000-0005-0000-0000-0000501A0000}"/>
    <cellStyle name="60% - Accent3 12 9" xfId="11914" xr:uid="{00000000-0005-0000-0000-0000511A0000}"/>
    <cellStyle name="60% - Accent3 13" xfId="2169" xr:uid="{00000000-0005-0000-0000-0000521A0000}"/>
    <cellStyle name="60% - Accent3 13 10" xfId="11915" xr:uid="{00000000-0005-0000-0000-0000531A0000}"/>
    <cellStyle name="60% - Accent3 13 11" xfId="11916" xr:uid="{00000000-0005-0000-0000-0000541A0000}"/>
    <cellStyle name="60% - Accent3 13 2" xfId="11917" xr:uid="{00000000-0005-0000-0000-0000551A0000}"/>
    <cellStyle name="60% - Accent3 13 3" xfId="11918" xr:uid="{00000000-0005-0000-0000-0000561A0000}"/>
    <cellStyle name="60% - Accent3 13 4" xfId="11919" xr:uid="{00000000-0005-0000-0000-0000571A0000}"/>
    <cellStyle name="60% - Accent3 13 5" xfId="11920" xr:uid="{00000000-0005-0000-0000-0000581A0000}"/>
    <cellStyle name="60% - Accent3 13 6" xfId="11921" xr:uid="{00000000-0005-0000-0000-0000591A0000}"/>
    <cellStyle name="60% - Accent3 13 7" xfId="11922" xr:uid="{00000000-0005-0000-0000-00005A1A0000}"/>
    <cellStyle name="60% - Accent3 13 8" xfId="11923" xr:uid="{00000000-0005-0000-0000-00005B1A0000}"/>
    <cellStyle name="60% - Accent3 13 9" xfId="11924" xr:uid="{00000000-0005-0000-0000-00005C1A0000}"/>
    <cellStyle name="60% - Accent3 14" xfId="2168" xr:uid="{00000000-0005-0000-0000-00005D1A0000}"/>
    <cellStyle name="60% - Accent3 14 10" xfId="11925" xr:uid="{00000000-0005-0000-0000-00005E1A0000}"/>
    <cellStyle name="60% - Accent3 14 11" xfId="11926" xr:uid="{00000000-0005-0000-0000-00005F1A0000}"/>
    <cellStyle name="60% - Accent3 14 2" xfId="11927" xr:uid="{00000000-0005-0000-0000-0000601A0000}"/>
    <cellStyle name="60% - Accent3 14 3" xfId="11928" xr:uid="{00000000-0005-0000-0000-0000611A0000}"/>
    <cellStyle name="60% - Accent3 14 4" xfId="11929" xr:uid="{00000000-0005-0000-0000-0000621A0000}"/>
    <cellStyle name="60% - Accent3 14 5" xfId="11930" xr:uid="{00000000-0005-0000-0000-0000631A0000}"/>
    <cellStyle name="60% - Accent3 14 6" xfId="11931" xr:uid="{00000000-0005-0000-0000-0000641A0000}"/>
    <cellStyle name="60% - Accent3 14 7" xfId="11932" xr:uid="{00000000-0005-0000-0000-0000651A0000}"/>
    <cellStyle name="60% - Accent3 14 8" xfId="11933" xr:uid="{00000000-0005-0000-0000-0000661A0000}"/>
    <cellStyle name="60% - Accent3 14 9" xfId="11934" xr:uid="{00000000-0005-0000-0000-0000671A0000}"/>
    <cellStyle name="60% - Accent3 15" xfId="2167" xr:uid="{00000000-0005-0000-0000-0000681A0000}"/>
    <cellStyle name="60% - Accent3 15 10" xfId="11935" xr:uid="{00000000-0005-0000-0000-0000691A0000}"/>
    <cellStyle name="60% - Accent3 15 11" xfId="11936" xr:uid="{00000000-0005-0000-0000-00006A1A0000}"/>
    <cellStyle name="60% - Accent3 15 2" xfId="11937" xr:uid="{00000000-0005-0000-0000-00006B1A0000}"/>
    <cellStyle name="60% - Accent3 15 3" xfId="11938" xr:uid="{00000000-0005-0000-0000-00006C1A0000}"/>
    <cellStyle name="60% - Accent3 15 4" xfId="11939" xr:uid="{00000000-0005-0000-0000-00006D1A0000}"/>
    <cellStyle name="60% - Accent3 15 5" xfId="11940" xr:uid="{00000000-0005-0000-0000-00006E1A0000}"/>
    <cellStyle name="60% - Accent3 15 6" xfId="11941" xr:uid="{00000000-0005-0000-0000-00006F1A0000}"/>
    <cellStyle name="60% - Accent3 15 7" xfId="11942" xr:uid="{00000000-0005-0000-0000-0000701A0000}"/>
    <cellStyle name="60% - Accent3 15 8" xfId="11943" xr:uid="{00000000-0005-0000-0000-0000711A0000}"/>
    <cellStyle name="60% - Accent3 15 9" xfId="11944" xr:uid="{00000000-0005-0000-0000-0000721A0000}"/>
    <cellStyle name="60% - Accent3 16" xfId="11945" xr:uid="{00000000-0005-0000-0000-0000731A0000}"/>
    <cellStyle name="60% - Accent3 16 10" xfId="11946" xr:uid="{00000000-0005-0000-0000-0000741A0000}"/>
    <cellStyle name="60% - Accent3 16 11" xfId="11947" xr:uid="{00000000-0005-0000-0000-0000751A0000}"/>
    <cellStyle name="60% - Accent3 16 2" xfId="11948" xr:uid="{00000000-0005-0000-0000-0000761A0000}"/>
    <cellStyle name="60% - Accent3 16 3" xfId="11949" xr:uid="{00000000-0005-0000-0000-0000771A0000}"/>
    <cellStyle name="60% - Accent3 16 4" xfId="11950" xr:uid="{00000000-0005-0000-0000-0000781A0000}"/>
    <cellStyle name="60% - Accent3 16 5" xfId="11951" xr:uid="{00000000-0005-0000-0000-0000791A0000}"/>
    <cellStyle name="60% - Accent3 16 6" xfId="11952" xr:uid="{00000000-0005-0000-0000-00007A1A0000}"/>
    <cellStyle name="60% - Accent3 16 7" xfId="11953" xr:uid="{00000000-0005-0000-0000-00007B1A0000}"/>
    <cellStyle name="60% - Accent3 16 8" xfId="11954" xr:uid="{00000000-0005-0000-0000-00007C1A0000}"/>
    <cellStyle name="60% - Accent3 16 9" xfId="11955" xr:uid="{00000000-0005-0000-0000-00007D1A0000}"/>
    <cellStyle name="60% - Accent3 17" xfId="11956" xr:uid="{00000000-0005-0000-0000-00007E1A0000}"/>
    <cellStyle name="60% - Accent3 17 10" xfId="11957" xr:uid="{00000000-0005-0000-0000-00007F1A0000}"/>
    <cellStyle name="60% - Accent3 17 11" xfId="11958" xr:uid="{00000000-0005-0000-0000-0000801A0000}"/>
    <cellStyle name="60% - Accent3 17 2" xfId="11959" xr:uid="{00000000-0005-0000-0000-0000811A0000}"/>
    <cellStyle name="60% - Accent3 17 3" xfId="11960" xr:uid="{00000000-0005-0000-0000-0000821A0000}"/>
    <cellStyle name="60% - Accent3 17 4" xfId="11961" xr:uid="{00000000-0005-0000-0000-0000831A0000}"/>
    <cellStyle name="60% - Accent3 17 5" xfId="11962" xr:uid="{00000000-0005-0000-0000-0000841A0000}"/>
    <cellStyle name="60% - Accent3 17 6" xfId="11963" xr:uid="{00000000-0005-0000-0000-0000851A0000}"/>
    <cellStyle name="60% - Accent3 17 7" xfId="11964" xr:uid="{00000000-0005-0000-0000-0000861A0000}"/>
    <cellStyle name="60% - Accent3 17 8" xfId="11965" xr:uid="{00000000-0005-0000-0000-0000871A0000}"/>
    <cellStyle name="60% - Accent3 17 9" xfId="11966" xr:uid="{00000000-0005-0000-0000-0000881A0000}"/>
    <cellStyle name="60% - Accent3 18" xfId="11967" xr:uid="{00000000-0005-0000-0000-0000891A0000}"/>
    <cellStyle name="60% - Accent3 18 10" xfId="11968" xr:uid="{00000000-0005-0000-0000-00008A1A0000}"/>
    <cellStyle name="60% - Accent3 18 11" xfId="11969" xr:uid="{00000000-0005-0000-0000-00008B1A0000}"/>
    <cellStyle name="60% - Accent3 18 2" xfId="11970" xr:uid="{00000000-0005-0000-0000-00008C1A0000}"/>
    <cellStyle name="60% - Accent3 18 3" xfId="11971" xr:uid="{00000000-0005-0000-0000-00008D1A0000}"/>
    <cellStyle name="60% - Accent3 18 4" xfId="11972" xr:uid="{00000000-0005-0000-0000-00008E1A0000}"/>
    <cellStyle name="60% - Accent3 18 5" xfId="11973" xr:uid="{00000000-0005-0000-0000-00008F1A0000}"/>
    <cellStyle name="60% - Accent3 18 6" xfId="11974" xr:uid="{00000000-0005-0000-0000-0000901A0000}"/>
    <cellStyle name="60% - Accent3 18 7" xfId="11975" xr:uid="{00000000-0005-0000-0000-0000911A0000}"/>
    <cellStyle name="60% - Accent3 18 8" xfId="11976" xr:uid="{00000000-0005-0000-0000-0000921A0000}"/>
    <cellStyle name="60% - Accent3 18 9" xfId="11977" xr:uid="{00000000-0005-0000-0000-0000931A0000}"/>
    <cellStyle name="60% - Accent3 19" xfId="11978" xr:uid="{00000000-0005-0000-0000-0000941A0000}"/>
    <cellStyle name="60% - Accent3 19 10" xfId="11979" xr:uid="{00000000-0005-0000-0000-0000951A0000}"/>
    <cellStyle name="60% - Accent3 19 11" xfId="11980" xr:uid="{00000000-0005-0000-0000-0000961A0000}"/>
    <cellStyle name="60% - Accent3 19 2" xfId="11981" xr:uid="{00000000-0005-0000-0000-0000971A0000}"/>
    <cellStyle name="60% - Accent3 19 3" xfId="11982" xr:uid="{00000000-0005-0000-0000-0000981A0000}"/>
    <cellStyle name="60% - Accent3 19 4" xfId="11983" xr:uid="{00000000-0005-0000-0000-0000991A0000}"/>
    <cellStyle name="60% - Accent3 19 5" xfId="11984" xr:uid="{00000000-0005-0000-0000-00009A1A0000}"/>
    <cellStyle name="60% - Accent3 19 6" xfId="11985" xr:uid="{00000000-0005-0000-0000-00009B1A0000}"/>
    <cellStyle name="60% - Accent3 19 7" xfId="11986" xr:uid="{00000000-0005-0000-0000-00009C1A0000}"/>
    <cellStyle name="60% - Accent3 19 8" xfId="11987" xr:uid="{00000000-0005-0000-0000-00009D1A0000}"/>
    <cellStyle name="60% - Accent3 19 9" xfId="11988" xr:uid="{00000000-0005-0000-0000-00009E1A0000}"/>
    <cellStyle name="60% - Accent3 2" xfId="62" xr:uid="{00000000-0005-0000-0000-00009F1A0000}"/>
    <cellStyle name="60% - Accent3 2 10" xfId="2165" xr:uid="{00000000-0005-0000-0000-0000A01A0000}"/>
    <cellStyle name="60% - Accent3 2 11" xfId="2164" xr:uid="{00000000-0005-0000-0000-0000A11A0000}"/>
    <cellStyle name="60% - Accent3 2 12" xfId="2166" xr:uid="{00000000-0005-0000-0000-0000A21A0000}"/>
    <cellStyle name="60% - Accent3 2 2" xfId="478" xr:uid="{00000000-0005-0000-0000-0000A31A0000}"/>
    <cellStyle name="60% - Accent3 2 2 2" xfId="2163" xr:uid="{00000000-0005-0000-0000-0000A41A0000}"/>
    <cellStyle name="60% - Accent3 2 3" xfId="2162" xr:uid="{00000000-0005-0000-0000-0000A51A0000}"/>
    <cellStyle name="60% - Accent3 2 4" xfId="2161" xr:uid="{00000000-0005-0000-0000-0000A61A0000}"/>
    <cellStyle name="60% - Accent3 2 5" xfId="2160" xr:uid="{00000000-0005-0000-0000-0000A71A0000}"/>
    <cellStyle name="60% - Accent3 2 6" xfId="2159" xr:uid="{00000000-0005-0000-0000-0000A81A0000}"/>
    <cellStyle name="60% - Accent3 2 7" xfId="2158" xr:uid="{00000000-0005-0000-0000-0000A91A0000}"/>
    <cellStyle name="60% - Accent3 2 8" xfId="2157" xr:uid="{00000000-0005-0000-0000-0000AA1A0000}"/>
    <cellStyle name="60% - Accent3 2 9" xfId="2156" xr:uid="{00000000-0005-0000-0000-0000AB1A0000}"/>
    <cellStyle name="60% - Accent3 20" xfId="11989" xr:uid="{00000000-0005-0000-0000-0000AC1A0000}"/>
    <cellStyle name="60% - Accent3 20 10" xfId="11990" xr:uid="{00000000-0005-0000-0000-0000AD1A0000}"/>
    <cellStyle name="60% - Accent3 20 11" xfId="11991" xr:uid="{00000000-0005-0000-0000-0000AE1A0000}"/>
    <cellStyle name="60% - Accent3 20 2" xfId="11992" xr:uid="{00000000-0005-0000-0000-0000AF1A0000}"/>
    <cellStyle name="60% - Accent3 20 3" xfId="11993" xr:uid="{00000000-0005-0000-0000-0000B01A0000}"/>
    <cellStyle name="60% - Accent3 20 4" xfId="11994" xr:uid="{00000000-0005-0000-0000-0000B11A0000}"/>
    <cellStyle name="60% - Accent3 20 5" xfId="11995" xr:uid="{00000000-0005-0000-0000-0000B21A0000}"/>
    <cellStyle name="60% - Accent3 20 6" xfId="11996" xr:uid="{00000000-0005-0000-0000-0000B31A0000}"/>
    <cellStyle name="60% - Accent3 20 7" xfId="11997" xr:uid="{00000000-0005-0000-0000-0000B41A0000}"/>
    <cellStyle name="60% - Accent3 20 8" xfId="11998" xr:uid="{00000000-0005-0000-0000-0000B51A0000}"/>
    <cellStyle name="60% - Accent3 20 9" xfId="11999" xr:uid="{00000000-0005-0000-0000-0000B61A0000}"/>
    <cellStyle name="60% - Accent3 21" xfId="12000" xr:uid="{00000000-0005-0000-0000-0000B71A0000}"/>
    <cellStyle name="60% - Accent3 21 10" xfId="12001" xr:uid="{00000000-0005-0000-0000-0000B81A0000}"/>
    <cellStyle name="60% - Accent3 21 11" xfId="12002" xr:uid="{00000000-0005-0000-0000-0000B91A0000}"/>
    <cellStyle name="60% - Accent3 21 2" xfId="12003" xr:uid="{00000000-0005-0000-0000-0000BA1A0000}"/>
    <cellStyle name="60% - Accent3 21 3" xfId="12004" xr:uid="{00000000-0005-0000-0000-0000BB1A0000}"/>
    <cellStyle name="60% - Accent3 21 4" xfId="12005" xr:uid="{00000000-0005-0000-0000-0000BC1A0000}"/>
    <cellStyle name="60% - Accent3 21 5" xfId="12006" xr:uid="{00000000-0005-0000-0000-0000BD1A0000}"/>
    <cellStyle name="60% - Accent3 21 6" xfId="12007" xr:uid="{00000000-0005-0000-0000-0000BE1A0000}"/>
    <cellStyle name="60% - Accent3 21 7" xfId="12008" xr:uid="{00000000-0005-0000-0000-0000BF1A0000}"/>
    <cellStyle name="60% - Accent3 21 8" xfId="12009" xr:uid="{00000000-0005-0000-0000-0000C01A0000}"/>
    <cellStyle name="60% - Accent3 21 9" xfId="12010" xr:uid="{00000000-0005-0000-0000-0000C11A0000}"/>
    <cellStyle name="60% - Accent3 22" xfId="12011" xr:uid="{00000000-0005-0000-0000-0000C21A0000}"/>
    <cellStyle name="60% - Accent3 22 10" xfId="12012" xr:uid="{00000000-0005-0000-0000-0000C31A0000}"/>
    <cellStyle name="60% - Accent3 22 11" xfId="12013" xr:uid="{00000000-0005-0000-0000-0000C41A0000}"/>
    <cellStyle name="60% - Accent3 22 2" xfId="12014" xr:uid="{00000000-0005-0000-0000-0000C51A0000}"/>
    <cellStyle name="60% - Accent3 22 3" xfId="12015" xr:uid="{00000000-0005-0000-0000-0000C61A0000}"/>
    <cellStyle name="60% - Accent3 22 4" xfId="12016" xr:uid="{00000000-0005-0000-0000-0000C71A0000}"/>
    <cellStyle name="60% - Accent3 22 5" xfId="12017" xr:uid="{00000000-0005-0000-0000-0000C81A0000}"/>
    <cellStyle name="60% - Accent3 22 6" xfId="12018" xr:uid="{00000000-0005-0000-0000-0000C91A0000}"/>
    <cellStyle name="60% - Accent3 22 7" xfId="12019" xr:uid="{00000000-0005-0000-0000-0000CA1A0000}"/>
    <cellStyle name="60% - Accent3 22 8" xfId="12020" xr:uid="{00000000-0005-0000-0000-0000CB1A0000}"/>
    <cellStyle name="60% - Accent3 22 9" xfId="12021" xr:uid="{00000000-0005-0000-0000-0000CC1A0000}"/>
    <cellStyle name="60% - Accent3 23" xfId="12022" xr:uid="{00000000-0005-0000-0000-0000CD1A0000}"/>
    <cellStyle name="60% - Accent3 23 10" xfId="12023" xr:uid="{00000000-0005-0000-0000-0000CE1A0000}"/>
    <cellStyle name="60% - Accent3 23 11" xfId="12024" xr:uid="{00000000-0005-0000-0000-0000CF1A0000}"/>
    <cellStyle name="60% - Accent3 23 2" xfId="12025" xr:uid="{00000000-0005-0000-0000-0000D01A0000}"/>
    <cellStyle name="60% - Accent3 23 3" xfId="12026" xr:uid="{00000000-0005-0000-0000-0000D11A0000}"/>
    <cellStyle name="60% - Accent3 23 4" xfId="12027" xr:uid="{00000000-0005-0000-0000-0000D21A0000}"/>
    <cellStyle name="60% - Accent3 23 5" xfId="12028" xr:uid="{00000000-0005-0000-0000-0000D31A0000}"/>
    <cellStyle name="60% - Accent3 23 6" xfId="12029" xr:uid="{00000000-0005-0000-0000-0000D41A0000}"/>
    <cellStyle name="60% - Accent3 23 7" xfId="12030" xr:uid="{00000000-0005-0000-0000-0000D51A0000}"/>
    <cellStyle name="60% - Accent3 23 8" xfId="12031" xr:uid="{00000000-0005-0000-0000-0000D61A0000}"/>
    <cellStyle name="60% - Accent3 23 9" xfId="12032" xr:uid="{00000000-0005-0000-0000-0000D71A0000}"/>
    <cellStyle name="60% - Accent3 24" xfId="12033" xr:uid="{00000000-0005-0000-0000-0000D81A0000}"/>
    <cellStyle name="60% - Accent3 24 10" xfId="12034" xr:uid="{00000000-0005-0000-0000-0000D91A0000}"/>
    <cellStyle name="60% - Accent3 24 11" xfId="12035" xr:uid="{00000000-0005-0000-0000-0000DA1A0000}"/>
    <cellStyle name="60% - Accent3 24 2" xfId="12036" xr:uid="{00000000-0005-0000-0000-0000DB1A0000}"/>
    <cellStyle name="60% - Accent3 24 3" xfId="12037" xr:uid="{00000000-0005-0000-0000-0000DC1A0000}"/>
    <cellStyle name="60% - Accent3 24 4" xfId="12038" xr:uid="{00000000-0005-0000-0000-0000DD1A0000}"/>
    <cellStyle name="60% - Accent3 24 5" xfId="12039" xr:uid="{00000000-0005-0000-0000-0000DE1A0000}"/>
    <cellStyle name="60% - Accent3 24 6" xfId="12040" xr:uid="{00000000-0005-0000-0000-0000DF1A0000}"/>
    <cellStyle name="60% - Accent3 24 7" xfId="12041" xr:uid="{00000000-0005-0000-0000-0000E01A0000}"/>
    <cellStyle name="60% - Accent3 24 8" xfId="12042" xr:uid="{00000000-0005-0000-0000-0000E11A0000}"/>
    <cellStyle name="60% - Accent3 24 9" xfId="12043" xr:uid="{00000000-0005-0000-0000-0000E21A0000}"/>
    <cellStyle name="60% - Accent3 25" xfId="12044" xr:uid="{00000000-0005-0000-0000-0000E31A0000}"/>
    <cellStyle name="60% - Accent3 25 10" xfId="12045" xr:uid="{00000000-0005-0000-0000-0000E41A0000}"/>
    <cellStyle name="60% - Accent3 25 11" xfId="12046" xr:uid="{00000000-0005-0000-0000-0000E51A0000}"/>
    <cellStyle name="60% - Accent3 25 2" xfId="12047" xr:uid="{00000000-0005-0000-0000-0000E61A0000}"/>
    <cellStyle name="60% - Accent3 25 3" xfId="12048" xr:uid="{00000000-0005-0000-0000-0000E71A0000}"/>
    <cellStyle name="60% - Accent3 25 4" xfId="12049" xr:uid="{00000000-0005-0000-0000-0000E81A0000}"/>
    <cellStyle name="60% - Accent3 25 5" xfId="12050" xr:uid="{00000000-0005-0000-0000-0000E91A0000}"/>
    <cellStyle name="60% - Accent3 25 6" xfId="12051" xr:uid="{00000000-0005-0000-0000-0000EA1A0000}"/>
    <cellStyle name="60% - Accent3 25 7" xfId="12052" xr:uid="{00000000-0005-0000-0000-0000EB1A0000}"/>
    <cellStyle name="60% - Accent3 25 8" xfId="12053" xr:uid="{00000000-0005-0000-0000-0000EC1A0000}"/>
    <cellStyle name="60% - Accent3 25 9" xfId="12054" xr:uid="{00000000-0005-0000-0000-0000ED1A0000}"/>
    <cellStyle name="60% - Accent3 26" xfId="12055" xr:uid="{00000000-0005-0000-0000-0000EE1A0000}"/>
    <cellStyle name="60% - Accent3 26 10" xfId="12056" xr:uid="{00000000-0005-0000-0000-0000EF1A0000}"/>
    <cellStyle name="60% - Accent3 26 11" xfId="12057" xr:uid="{00000000-0005-0000-0000-0000F01A0000}"/>
    <cellStyle name="60% - Accent3 26 2" xfId="12058" xr:uid="{00000000-0005-0000-0000-0000F11A0000}"/>
    <cellStyle name="60% - Accent3 26 3" xfId="12059" xr:uid="{00000000-0005-0000-0000-0000F21A0000}"/>
    <cellStyle name="60% - Accent3 26 4" xfId="12060" xr:uid="{00000000-0005-0000-0000-0000F31A0000}"/>
    <cellStyle name="60% - Accent3 26 5" xfId="12061" xr:uid="{00000000-0005-0000-0000-0000F41A0000}"/>
    <cellStyle name="60% - Accent3 26 6" xfId="12062" xr:uid="{00000000-0005-0000-0000-0000F51A0000}"/>
    <cellStyle name="60% - Accent3 26 7" xfId="12063" xr:uid="{00000000-0005-0000-0000-0000F61A0000}"/>
    <cellStyle name="60% - Accent3 26 8" xfId="12064" xr:uid="{00000000-0005-0000-0000-0000F71A0000}"/>
    <cellStyle name="60% - Accent3 26 9" xfId="12065" xr:uid="{00000000-0005-0000-0000-0000F81A0000}"/>
    <cellStyle name="60% - Accent3 27" xfId="12066" xr:uid="{00000000-0005-0000-0000-0000F91A0000}"/>
    <cellStyle name="60% - Accent3 27 10" xfId="12067" xr:uid="{00000000-0005-0000-0000-0000FA1A0000}"/>
    <cellStyle name="60% - Accent3 27 11" xfId="12068" xr:uid="{00000000-0005-0000-0000-0000FB1A0000}"/>
    <cellStyle name="60% - Accent3 27 2" xfId="12069" xr:uid="{00000000-0005-0000-0000-0000FC1A0000}"/>
    <cellStyle name="60% - Accent3 27 3" xfId="12070" xr:uid="{00000000-0005-0000-0000-0000FD1A0000}"/>
    <cellStyle name="60% - Accent3 27 4" xfId="12071" xr:uid="{00000000-0005-0000-0000-0000FE1A0000}"/>
    <cellStyle name="60% - Accent3 27 5" xfId="12072" xr:uid="{00000000-0005-0000-0000-0000FF1A0000}"/>
    <cellStyle name="60% - Accent3 27 6" xfId="12073" xr:uid="{00000000-0005-0000-0000-0000001B0000}"/>
    <cellStyle name="60% - Accent3 27 7" xfId="12074" xr:uid="{00000000-0005-0000-0000-0000011B0000}"/>
    <cellStyle name="60% - Accent3 27 8" xfId="12075" xr:uid="{00000000-0005-0000-0000-0000021B0000}"/>
    <cellStyle name="60% - Accent3 27 9" xfId="12076" xr:uid="{00000000-0005-0000-0000-0000031B0000}"/>
    <cellStyle name="60% - Accent3 28" xfId="12077" xr:uid="{00000000-0005-0000-0000-0000041B0000}"/>
    <cellStyle name="60% - Accent3 28 10" xfId="12078" xr:uid="{00000000-0005-0000-0000-0000051B0000}"/>
    <cellStyle name="60% - Accent3 28 11" xfId="12079" xr:uid="{00000000-0005-0000-0000-0000061B0000}"/>
    <cellStyle name="60% - Accent3 28 2" xfId="12080" xr:uid="{00000000-0005-0000-0000-0000071B0000}"/>
    <cellStyle name="60% - Accent3 28 3" xfId="12081" xr:uid="{00000000-0005-0000-0000-0000081B0000}"/>
    <cellStyle name="60% - Accent3 28 4" xfId="12082" xr:uid="{00000000-0005-0000-0000-0000091B0000}"/>
    <cellStyle name="60% - Accent3 28 5" xfId="12083" xr:uid="{00000000-0005-0000-0000-00000A1B0000}"/>
    <cellStyle name="60% - Accent3 28 6" xfId="12084" xr:uid="{00000000-0005-0000-0000-00000B1B0000}"/>
    <cellStyle name="60% - Accent3 28 7" xfId="12085" xr:uid="{00000000-0005-0000-0000-00000C1B0000}"/>
    <cellStyle name="60% - Accent3 28 8" xfId="12086" xr:uid="{00000000-0005-0000-0000-00000D1B0000}"/>
    <cellStyle name="60% - Accent3 28 9" xfId="12087" xr:uid="{00000000-0005-0000-0000-00000E1B0000}"/>
    <cellStyle name="60% - Accent3 29" xfId="12088" xr:uid="{00000000-0005-0000-0000-00000F1B0000}"/>
    <cellStyle name="60% - Accent3 29 10" xfId="12089" xr:uid="{00000000-0005-0000-0000-0000101B0000}"/>
    <cellStyle name="60% - Accent3 29 11" xfId="12090" xr:uid="{00000000-0005-0000-0000-0000111B0000}"/>
    <cellStyle name="60% - Accent3 29 2" xfId="12091" xr:uid="{00000000-0005-0000-0000-0000121B0000}"/>
    <cellStyle name="60% - Accent3 29 3" xfId="12092" xr:uid="{00000000-0005-0000-0000-0000131B0000}"/>
    <cellStyle name="60% - Accent3 29 4" xfId="12093" xr:uid="{00000000-0005-0000-0000-0000141B0000}"/>
    <cellStyle name="60% - Accent3 29 5" xfId="12094" xr:uid="{00000000-0005-0000-0000-0000151B0000}"/>
    <cellStyle name="60% - Accent3 29 6" xfId="12095" xr:uid="{00000000-0005-0000-0000-0000161B0000}"/>
    <cellStyle name="60% - Accent3 29 7" xfId="12096" xr:uid="{00000000-0005-0000-0000-0000171B0000}"/>
    <cellStyle name="60% - Accent3 29 8" xfId="12097" xr:uid="{00000000-0005-0000-0000-0000181B0000}"/>
    <cellStyle name="60% - Accent3 29 9" xfId="12098" xr:uid="{00000000-0005-0000-0000-0000191B0000}"/>
    <cellStyle name="60% - Accent3 3" xfId="63" xr:uid="{00000000-0005-0000-0000-00001A1B0000}"/>
    <cellStyle name="60% - Accent3 3 10" xfId="2154" xr:uid="{00000000-0005-0000-0000-00001B1B0000}"/>
    <cellStyle name="60% - Accent3 3 11" xfId="2153" xr:uid="{00000000-0005-0000-0000-00001C1B0000}"/>
    <cellStyle name="60% - Accent3 3 12" xfId="2155" xr:uid="{00000000-0005-0000-0000-00001D1B0000}"/>
    <cellStyle name="60% - Accent3 3 2" xfId="2152" xr:uid="{00000000-0005-0000-0000-00001E1B0000}"/>
    <cellStyle name="60% - Accent3 3 3" xfId="2151" xr:uid="{00000000-0005-0000-0000-00001F1B0000}"/>
    <cellStyle name="60% - Accent3 3 4" xfId="2150" xr:uid="{00000000-0005-0000-0000-0000201B0000}"/>
    <cellStyle name="60% - Accent3 3 5" xfId="2149" xr:uid="{00000000-0005-0000-0000-0000211B0000}"/>
    <cellStyle name="60% - Accent3 3 6" xfId="2148" xr:uid="{00000000-0005-0000-0000-0000221B0000}"/>
    <cellStyle name="60% - Accent3 3 7" xfId="2147" xr:uid="{00000000-0005-0000-0000-0000231B0000}"/>
    <cellStyle name="60% - Accent3 3 8" xfId="2146" xr:uid="{00000000-0005-0000-0000-0000241B0000}"/>
    <cellStyle name="60% - Accent3 3 9" xfId="2145" xr:uid="{00000000-0005-0000-0000-0000251B0000}"/>
    <cellStyle name="60% - Accent3 30" xfId="12099" xr:uid="{00000000-0005-0000-0000-0000261B0000}"/>
    <cellStyle name="60% - Accent3 30 10" xfId="12100" xr:uid="{00000000-0005-0000-0000-0000271B0000}"/>
    <cellStyle name="60% - Accent3 30 11" xfId="12101" xr:uid="{00000000-0005-0000-0000-0000281B0000}"/>
    <cellStyle name="60% - Accent3 30 2" xfId="12102" xr:uid="{00000000-0005-0000-0000-0000291B0000}"/>
    <cellStyle name="60% - Accent3 30 3" xfId="12103" xr:uid="{00000000-0005-0000-0000-00002A1B0000}"/>
    <cellStyle name="60% - Accent3 30 4" xfId="12104" xr:uid="{00000000-0005-0000-0000-00002B1B0000}"/>
    <cellStyle name="60% - Accent3 30 5" xfId="12105" xr:uid="{00000000-0005-0000-0000-00002C1B0000}"/>
    <cellStyle name="60% - Accent3 30 6" xfId="12106" xr:uid="{00000000-0005-0000-0000-00002D1B0000}"/>
    <cellStyle name="60% - Accent3 30 7" xfId="12107" xr:uid="{00000000-0005-0000-0000-00002E1B0000}"/>
    <cellStyle name="60% - Accent3 30 8" xfId="12108" xr:uid="{00000000-0005-0000-0000-00002F1B0000}"/>
    <cellStyle name="60% - Accent3 30 9" xfId="12109" xr:uid="{00000000-0005-0000-0000-0000301B0000}"/>
    <cellStyle name="60% - Accent3 31" xfId="12110" xr:uid="{00000000-0005-0000-0000-0000311B0000}"/>
    <cellStyle name="60% - Accent3 31 10" xfId="12111" xr:uid="{00000000-0005-0000-0000-0000321B0000}"/>
    <cellStyle name="60% - Accent3 31 11" xfId="12112" xr:uid="{00000000-0005-0000-0000-0000331B0000}"/>
    <cellStyle name="60% - Accent3 31 2" xfId="12113" xr:uid="{00000000-0005-0000-0000-0000341B0000}"/>
    <cellStyle name="60% - Accent3 31 3" xfId="12114" xr:uid="{00000000-0005-0000-0000-0000351B0000}"/>
    <cellStyle name="60% - Accent3 31 4" xfId="12115" xr:uid="{00000000-0005-0000-0000-0000361B0000}"/>
    <cellStyle name="60% - Accent3 31 5" xfId="12116" xr:uid="{00000000-0005-0000-0000-0000371B0000}"/>
    <cellStyle name="60% - Accent3 31 6" xfId="12117" xr:uid="{00000000-0005-0000-0000-0000381B0000}"/>
    <cellStyle name="60% - Accent3 31 7" xfId="12118" xr:uid="{00000000-0005-0000-0000-0000391B0000}"/>
    <cellStyle name="60% - Accent3 31 8" xfId="12119" xr:uid="{00000000-0005-0000-0000-00003A1B0000}"/>
    <cellStyle name="60% - Accent3 31 9" xfId="12120" xr:uid="{00000000-0005-0000-0000-00003B1B0000}"/>
    <cellStyle name="60% - Accent3 32" xfId="12121" xr:uid="{00000000-0005-0000-0000-00003C1B0000}"/>
    <cellStyle name="60% - Accent3 32 10" xfId="12122" xr:uid="{00000000-0005-0000-0000-00003D1B0000}"/>
    <cellStyle name="60% - Accent3 32 11" xfId="12123" xr:uid="{00000000-0005-0000-0000-00003E1B0000}"/>
    <cellStyle name="60% - Accent3 32 2" xfId="12124" xr:uid="{00000000-0005-0000-0000-00003F1B0000}"/>
    <cellStyle name="60% - Accent3 32 3" xfId="12125" xr:uid="{00000000-0005-0000-0000-0000401B0000}"/>
    <cellStyle name="60% - Accent3 32 4" xfId="12126" xr:uid="{00000000-0005-0000-0000-0000411B0000}"/>
    <cellStyle name="60% - Accent3 32 5" xfId="12127" xr:uid="{00000000-0005-0000-0000-0000421B0000}"/>
    <cellStyle name="60% - Accent3 32 6" xfId="12128" xr:uid="{00000000-0005-0000-0000-0000431B0000}"/>
    <cellStyle name="60% - Accent3 32 7" xfId="12129" xr:uid="{00000000-0005-0000-0000-0000441B0000}"/>
    <cellStyle name="60% - Accent3 32 8" xfId="12130" xr:uid="{00000000-0005-0000-0000-0000451B0000}"/>
    <cellStyle name="60% - Accent3 32 9" xfId="12131" xr:uid="{00000000-0005-0000-0000-0000461B0000}"/>
    <cellStyle name="60% - Accent3 33" xfId="12132" xr:uid="{00000000-0005-0000-0000-0000471B0000}"/>
    <cellStyle name="60% - Accent3 33 10" xfId="12133" xr:uid="{00000000-0005-0000-0000-0000481B0000}"/>
    <cellStyle name="60% - Accent3 33 11" xfId="12134" xr:uid="{00000000-0005-0000-0000-0000491B0000}"/>
    <cellStyle name="60% - Accent3 33 2" xfId="12135" xr:uid="{00000000-0005-0000-0000-00004A1B0000}"/>
    <cellStyle name="60% - Accent3 33 3" xfId="12136" xr:uid="{00000000-0005-0000-0000-00004B1B0000}"/>
    <cellStyle name="60% - Accent3 33 4" xfId="12137" xr:uid="{00000000-0005-0000-0000-00004C1B0000}"/>
    <cellStyle name="60% - Accent3 33 5" xfId="12138" xr:uid="{00000000-0005-0000-0000-00004D1B0000}"/>
    <cellStyle name="60% - Accent3 33 6" xfId="12139" xr:uid="{00000000-0005-0000-0000-00004E1B0000}"/>
    <cellStyle name="60% - Accent3 33 7" xfId="12140" xr:uid="{00000000-0005-0000-0000-00004F1B0000}"/>
    <cellStyle name="60% - Accent3 33 8" xfId="12141" xr:uid="{00000000-0005-0000-0000-0000501B0000}"/>
    <cellStyle name="60% - Accent3 33 9" xfId="12142" xr:uid="{00000000-0005-0000-0000-0000511B0000}"/>
    <cellStyle name="60% - Accent3 34" xfId="12143" xr:uid="{00000000-0005-0000-0000-0000521B0000}"/>
    <cellStyle name="60% - Accent3 34 10" xfId="12144" xr:uid="{00000000-0005-0000-0000-0000531B0000}"/>
    <cellStyle name="60% - Accent3 34 11" xfId="12145" xr:uid="{00000000-0005-0000-0000-0000541B0000}"/>
    <cellStyle name="60% - Accent3 34 2" xfId="12146" xr:uid="{00000000-0005-0000-0000-0000551B0000}"/>
    <cellStyle name="60% - Accent3 34 3" xfId="12147" xr:uid="{00000000-0005-0000-0000-0000561B0000}"/>
    <cellStyle name="60% - Accent3 34 4" xfId="12148" xr:uid="{00000000-0005-0000-0000-0000571B0000}"/>
    <cellStyle name="60% - Accent3 34 5" xfId="12149" xr:uid="{00000000-0005-0000-0000-0000581B0000}"/>
    <cellStyle name="60% - Accent3 34 6" xfId="12150" xr:uid="{00000000-0005-0000-0000-0000591B0000}"/>
    <cellStyle name="60% - Accent3 34 7" xfId="12151" xr:uid="{00000000-0005-0000-0000-00005A1B0000}"/>
    <cellStyle name="60% - Accent3 34 8" xfId="12152" xr:uid="{00000000-0005-0000-0000-00005B1B0000}"/>
    <cellStyle name="60% - Accent3 34 9" xfId="12153" xr:uid="{00000000-0005-0000-0000-00005C1B0000}"/>
    <cellStyle name="60% - Accent3 35" xfId="12154" xr:uid="{00000000-0005-0000-0000-00005D1B0000}"/>
    <cellStyle name="60% - Accent3 35 10" xfId="12155" xr:uid="{00000000-0005-0000-0000-00005E1B0000}"/>
    <cellStyle name="60% - Accent3 35 11" xfId="12156" xr:uid="{00000000-0005-0000-0000-00005F1B0000}"/>
    <cellStyle name="60% - Accent3 35 2" xfId="12157" xr:uid="{00000000-0005-0000-0000-0000601B0000}"/>
    <cellStyle name="60% - Accent3 35 3" xfId="12158" xr:uid="{00000000-0005-0000-0000-0000611B0000}"/>
    <cellStyle name="60% - Accent3 35 4" xfId="12159" xr:uid="{00000000-0005-0000-0000-0000621B0000}"/>
    <cellStyle name="60% - Accent3 35 5" xfId="12160" xr:uid="{00000000-0005-0000-0000-0000631B0000}"/>
    <cellStyle name="60% - Accent3 35 6" xfId="12161" xr:uid="{00000000-0005-0000-0000-0000641B0000}"/>
    <cellStyle name="60% - Accent3 35 7" xfId="12162" xr:uid="{00000000-0005-0000-0000-0000651B0000}"/>
    <cellStyle name="60% - Accent3 35 8" xfId="12163" xr:uid="{00000000-0005-0000-0000-0000661B0000}"/>
    <cellStyle name="60% - Accent3 35 9" xfId="12164" xr:uid="{00000000-0005-0000-0000-0000671B0000}"/>
    <cellStyle name="60% - Accent3 36" xfId="12165" xr:uid="{00000000-0005-0000-0000-0000681B0000}"/>
    <cellStyle name="60% - Accent3 36 10" xfId="12166" xr:uid="{00000000-0005-0000-0000-0000691B0000}"/>
    <cellStyle name="60% - Accent3 36 11" xfId="12167" xr:uid="{00000000-0005-0000-0000-00006A1B0000}"/>
    <cellStyle name="60% - Accent3 36 2" xfId="12168" xr:uid="{00000000-0005-0000-0000-00006B1B0000}"/>
    <cellStyle name="60% - Accent3 36 3" xfId="12169" xr:uid="{00000000-0005-0000-0000-00006C1B0000}"/>
    <cellStyle name="60% - Accent3 36 4" xfId="12170" xr:uid="{00000000-0005-0000-0000-00006D1B0000}"/>
    <cellStyle name="60% - Accent3 36 5" xfId="12171" xr:uid="{00000000-0005-0000-0000-00006E1B0000}"/>
    <cellStyle name="60% - Accent3 36 6" xfId="12172" xr:uid="{00000000-0005-0000-0000-00006F1B0000}"/>
    <cellStyle name="60% - Accent3 36 7" xfId="12173" xr:uid="{00000000-0005-0000-0000-0000701B0000}"/>
    <cellStyle name="60% - Accent3 36 8" xfId="12174" xr:uid="{00000000-0005-0000-0000-0000711B0000}"/>
    <cellStyle name="60% - Accent3 36 9" xfId="12175" xr:uid="{00000000-0005-0000-0000-0000721B0000}"/>
    <cellStyle name="60% - Accent3 37" xfId="12176" xr:uid="{00000000-0005-0000-0000-0000731B0000}"/>
    <cellStyle name="60% - Accent3 37 10" xfId="12177" xr:uid="{00000000-0005-0000-0000-0000741B0000}"/>
    <cellStyle name="60% - Accent3 37 11" xfId="12178" xr:uid="{00000000-0005-0000-0000-0000751B0000}"/>
    <cellStyle name="60% - Accent3 37 2" xfId="12179" xr:uid="{00000000-0005-0000-0000-0000761B0000}"/>
    <cellStyle name="60% - Accent3 37 3" xfId="12180" xr:uid="{00000000-0005-0000-0000-0000771B0000}"/>
    <cellStyle name="60% - Accent3 37 4" xfId="12181" xr:uid="{00000000-0005-0000-0000-0000781B0000}"/>
    <cellStyle name="60% - Accent3 37 5" xfId="12182" xr:uid="{00000000-0005-0000-0000-0000791B0000}"/>
    <cellStyle name="60% - Accent3 37 6" xfId="12183" xr:uid="{00000000-0005-0000-0000-00007A1B0000}"/>
    <cellStyle name="60% - Accent3 37 7" xfId="12184" xr:uid="{00000000-0005-0000-0000-00007B1B0000}"/>
    <cellStyle name="60% - Accent3 37 8" xfId="12185" xr:uid="{00000000-0005-0000-0000-00007C1B0000}"/>
    <cellStyle name="60% - Accent3 37 9" xfId="12186" xr:uid="{00000000-0005-0000-0000-00007D1B0000}"/>
    <cellStyle name="60% - Accent3 38" xfId="12187" xr:uid="{00000000-0005-0000-0000-00007E1B0000}"/>
    <cellStyle name="60% - Accent3 38 10" xfId="12188" xr:uid="{00000000-0005-0000-0000-00007F1B0000}"/>
    <cellStyle name="60% - Accent3 38 11" xfId="12189" xr:uid="{00000000-0005-0000-0000-0000801B0000}"/>
    <cellStyle name="60% - Accent3 38 2" xfId="12190" xr:uid="{00000000-0005-0000-0000-0000811B0000}"/>
    <cellStyle name="60% - Accent3 38 3" xfId="12191" xr:uid="{00000000-0005-0000-0000-0000821B0000}"/>
    <cellStyle name="60% - Accent3 38 4" xfId="12192" xr:uid="{00000000-0005-0000-0000-0000831B0000}"/>
    <cellStyle name="60% - Accent3 38 5" xfId="12193" xr:uid="{00000000-0005-0000-0000-0000841B0000}"/>
    <cellStyle name="60% - Accent3 38 6" xfId="12194" xr:uid="{00000000-0005-0000-0000-0000851B0000}"/>
    <cellStyle name="60% - Accent3 38 7" xfId="12195" xr:uid="{00000000-0005-0000-0000-0000861B0000}"/>
    <cellStyle name="60% - Accent3 38 8" xfId="12196" xr:uid="{00000000-0005-0000-0000-0000871B0000}"/>
    <cellStyle name="60% - Accent3 38 9" xfId="12197" xr:uid="{00000000-0005-0000-0000-0000881B0000}"/>
    <cellStyle name="60% - Accent3 39" xfId="12198" xr:uid="{00000000-0005-0000-0000-0000891B0000}"/>
    <cellStyle name="60% - Accent3 39 10" xfId="12199" xr:uid="{00000000-0005-0000-0000-00008A1B0000}"/>
    <cellStyle name="60% - Accent3 39 11" xfId="12200" xr:uid="{00000000-0005-0000-0000-00008B1B0000}"/>
    <cellStyle name="60% - Accent3 39 2" xfId="12201" xr:uid="{00000000-0005-0000-0000-00008C1B0000}"/>
    <cellStyle name="60% - Accent3 39 3" xfId="12202" xr:uid="{00000000-0005-0000-0000-00008D1B0000}"/>
    <cellStyle name="60% - Accent3 39 4" xfId="12203" xr:uid="{00000000-0005-0000-0000-00008E1B0000}"/>
    <cellStyle name="60% - Accent3 39 5" xfId="12204" xr:uid="{00000000-0005-0000-0000-00008F1B0000}"/>
    <cellStyle name="60% - Accent3 39 6" xfId="12205" xr:uid="{00000000-0005-0000-0000-0000901B0000}"/>
    <cellStyle name="60% - Accent3 39 7" xfId="12206" xr:uid="{00000000-0005-0000-0000-0000911B0000}"/>
    <cellStyle name="60% - Accent3 39 8" xfId="12207" xr:uid="{00000000-0005-0000-0000-0000921B0000}"/>
    <cellStyle name="60% - Accent3 39 9" xfId="12208" xr:uid="{00000000-0005-0000-0000-0000931B0000}"/>
    <cellStyle name="60% - Accent3 4" xfId="2144" xr:uid="{00000000-0005-0000-0000-0000941B0000}"/>
    <cellStyle name="60% - Accent3 4 10" xfId="2143" xr:uid="{00000000-0005-0000-0000-0000951B0000}"/>
    <cellStyle name="60% - Accent3 4 11" xfId="2142" xr:uid="{00000000-0005-0000-0000-0000961B0000}"/>
    <cellStyle name="60% - Accent3 4 2" xfId="2141" xr:uid="{00000000-0005-0000-0000-0000971B0000}"/>
    <cellStyle name="60% - Accent3 4 3" xfId="2140" xr:uid="{00000000-0005-0000-0000-0000981B0000}"/>
    <cellStyle name="60% - Accent3 4 4" xfId="2139" xr:uid="{00000000-0005-0000-0000-0000991B0000}"/>
    <cellStyle name="60% - Accent3 4 5" xfId="2138" xr:uid="{00000000-0005-0000-0000-00009A1B0000}"/>
    <cellStyle name="60% - Accent3 4 6" xfId="2137" xr:uid="{00000000-0005-0000-0000-00009B1B0000}"/>
    <cellStyle name="60% - Accent3 4 7" xfId="2136" xr:uid="{00000000-0005-0000-0000-00009C1B0000}"/>
    <cellStyle name="60% - Accent3 4 8" xfId="2135" xr:uid="{00000000-0005-0000-0000-00009D1B0000}"/>
    <cellStyle name="60% - Accent3 4 9" xfId="2134" xr:uid="{00000000-0005-0000-0000-00009E1B0000}"/>
    <cellStyle name="60% - Accent3 40" xfId="12209" xr:uid="{00000000-0005-0000-0000-00009F1B0000}"/>
    <cellStyle name="60% - Accent3 40 10" xfId="12210" xr:uid="{00000000-0005-0000-0000-0000A01B0000}"/>
    <cellStyle name="60% - Accent3 40 2" xfId="12211" xr:uid="{00000000-0005-0000-0000-0000A11B0000}"/>
    <cellStyle name="60% - Accent3 40 3" xfId="12212" xr:uid="{00000000-0005-0000-0000-0000A21B0000}"/>
    <cellStyle name="60% - Accent3 40 4" xfId="12213" xr:uid="{00000000-0005-0000-0000-0000A31B0000}"/>
    <cellStyle name="60% - Accent3 40 5" xfId="12214" xr:uid="{00000000-0005-0000-0000-0000A41B0000}"/>
    <cellStyle name="60% - Accent3 40 6" xfId="12215" xr:uid="{00000000-0005-0000-0000-0000A51B0000}"/>
    <cellStyle name="60% - Accent3 40 7" xfId="12216" xr:uid="{00000000-0005-0000-0000-0000A61B0000}"/>
    <cellStyle name="60% - Accent3 40 8" xfId="12217" xr:uid="{00000000-0005-0000-0000-0000A71B0000}"/>
    <cellStyle name="60% - Accent3 40 9" xfId="12218" xr:uid="{00000000-0005-0000-0000-0000A81B0000}"/>
    <cellStyle name="60% - Accent3 41" xfId="12219" xr:uid="{00000000-0005-0000-0000-0000A91B0000}"/>
    <cellStyle name="60% - Accent3 42" xfId="12220" xr:uid="{00000000-0005-0000-0000-0000AA1B0000}"/>
    <cellStyle name="60% - Accent3 43" xfId="12221" xr:uid="{00000000-0005-0000-0000-0000AB1B0000}"/>
    <cellStyle name="60% - Accent3 44" xfId="12222" xr:uid="{00000000-0005-0000-0000-0000AC1B0000}"/>
    <cellStyle name="60% - Accent3 45" xfId="12223" xr:uid="{00000000-0005-0000-0000-0000AD1B0000}"/>
    <cellStyle name="60% - Accent3 46" xfId="12224" xr:uid="{00000000-0005-0000-0000-0000AE1B0000}"/>
    <cellStyle name="60% - Accent3 47" xfId="12225" xr:uid="{00000000-0005-0000-0000-0000AF1B0000}"/>
    <cellStyle name="60% - Accent3 48" xfId="12226" xr:uid="{00000000-0005-0000-0000-0000B01B0000}"/>
    <cellStyle name="60% - Accent3 49" xfId="12227" xr:uid="{00000000-0005-0000-0000-0000B11B0000}"/>
    <cellStyle name="60% - Accent3 5" xfId="2133" xr:uid="{00000000-0005-0000-0000-0000B21B0000}"/>
    <cellStyle name="60% - Accent3 5 10" xfId="2132" xr:uid="{00000000-0005-0000-0000-0000B31B0000}"/>
    <cellStyle name="60% - Accent3 5 11" xfId="2131" xr:uid="{00000000-0005-0000-0000-0000B41B0000}"/>
    <cellStyle name="60% - Accent3 5 2" xfId="2130" xr:uid="{00000000-0005-0000-0000-0000B51B0000}"/>
    <cellStyle name="60% - Accent3 5 3" xfId="2129" xr:uid="{00000000-0005-0000-0000-0000B61B0000}"/>
    <cellStyle name="60% - Accent3 5 4" xfId="2128" xr:uid="{00000000-0005-0000-0000-0000B71B0000}"/>
    <cellStyle name="60% - Accent3 5 5" xfId="2127" xr:uid="{00000000-0005-0000-0000-0000B81B0000}"/>
    <cellStyle name="60% - Accent3 5 6" xfId="2126" xr:uid="{00000000-0005-0000-0000-0000B91B0000}"/>
    <cellStyle name="60% - Accent3 5 7" xfId="2125" xr:uid="{00000000-0005-0000-0000-0000BA1B0000}"/>
    <cellStyle name="60% - Accent3 5 8" xfId="2124" xr:uid="{00000000-0005-0000-0000-0000BB1B0000}"/>
    <cellStyle name="60% - Accent3 5 9" xfId="2123" xr:uid="{00000000-0005-0000-0000-0000BC1B0000}"/>
    <cellStyle name="60% - Accent3 50" xfId="61" xr:uid="{00000000-0005-0000-0000-0000BD1B0000}"/>
    <cellStyle name="60% - Accent3 6" xfId="2122" xr:uid="{00000000-0005-0000-0000-0000BE1B0000}"/>
    <cellStyle name="60% - Accent3 6 10" xfId="12228" xr:uid="{00000000-0005-0000-0000-0000BF1B0000}"/>
    <cellStyle name="60% - Accent3 6 11" xfId="12229" xr:uid="{00000000-0005-0000-0000-0000C01B0000}"/>
    <cellStyle name="60% - Accent3 6 2" xfId="12230" xr:uid="{00000000-0005-0000-0000-0000C11B0000}"/>
    <cellStyle name="60% - Accent3 6 3" xfId="12231" xr:uid="{00000000-0005-0000-0000-0000C21B0000}"/>
    <cellStyle name="60% - Accent3 6 4" xfId="12232" xr:uid="{00000000-0005-0000-0000-0000C31B0000}"/>
    <cellStyle name="60% - Accent3 6 5" xfId="12233" xr:uid="{00000000-0005-0000-0000-0000C41B0000}"/>
    <cellStyle name="60% - Accent3 6 6" xfId="12234" xr:uid="{00000000-0005-0000-0000-0000C51B0000}"/>
    <cellStyle name="60% - Accent3 6 7" xfId="12235" xr:uid="{00000000-0005-0000-0000-0000C61B0000}"/>
    <cellStyle name="60% - Accent3 6 8" xfId="12236" xr:uid="{00000000-0005-0000-0000-0000C71B0000}"/>
    <cellStyle name="60% - Accent3 6 9" xfId="12237" xr:uid="{00000000-0005-0000-0000-0000C81B0000}"/>
    <cellStyle name="60% - Accent3 7" xfId="2121" xr:uid="{00000000-0005-0000-0000-0000C91B0000}"/>
    <cellStyle name="60% - Accent3 7 10" xfId="12238" xr:uid="{00000000-0005-0000-0000-0000CA1B0000}"/>
    <cellStyle name="60% - Accent3 7 11" xfId="12239" xr:uid="{00000000-0005-0000-0000-0000CB1B0000}"/>
    <cellStyle name="60% - Accent3 7 2" xfId="12240" xr:uid="{00000000-0005-0000-0000-0000CC1B0000}"/>
    <cellStyle name="60% - Accent3 7 3" xfId="12241" xr:uid="{00000000-0005-0000-0000-0000CD1B0000}"/>
    <cellStyle name="60% - Accent3 7 4" xfId="12242" xr:uid="{00000000-0005-0000-0000-0000CE1B0000}"/>
    <cellStyle name="60% - Accent3 7 5" xfId="12243" xr:uid="{00000000-0005-0000-0000-0000CF1B0000}"/>
    <cellStyle name="60% - Accent3 7 6" xfId="12244" xr:uid="{00000000-0005-0000-0000-0000D01B0000}"/>
    <cellStyle name="60% - Accent3 7 7" xfId="12245" xr:uid="{00000000-0005-0000-0000-0000D11B0000}"/>
    <cellStyle name="60% - Accent3 7 8" xfId="12246" xr:uid="{00000000-0005-0000-0000-0000D21B0000}"/>
    <cellStyle name="60% - Accent3 7 9" xfId="12247" xr:uid="{00000000-0005-0000-0000-0000D31B0000}"/>
    <cellStyle name="60% - Accent3 8" xfId="2120" xr:uid="{00000000-0005-0000-0000-0000D41B0000}"/>
    <cellStyle name="60% - Accent3 8 10" xfId="12248" xr:uid="{00000000-0005-0000-0000-0000D51B0000}"/>
    <cellStyle name="60% - Accent3 8 11" xfId="12249" xr:uid="{00000000-0005-0000-0000-0000D61B0000}"/>
    <cellStyle name="60% - Accent3 8 2" xfId="12250" xr:uid="{00000000-0005-0000-0000-0000D71B0000}"/>
    <cellStyle name="60% - Accent3 8 3" xfId="12251" xr:uid="{00000000-0005-0000-0000-0000D81B0000}"/>
    <cellStyle name="60% - Accent3 8 4" xfId="12252" xr:uid="{00000000-0005-0000-0000-0000D91B0000}"/>
    <cellStyle name="60% - Accent3 8 5" xfId="12253" xr:uid="{00000000-0005-0000-0000-0000DA1B0000}"/>
    <cellStyle name="60% - Accent3 8 6" xfId="12254" xr:uid="{00000000-0005-0000-0000-0000DB1B0000}"/>
    <cellStyle name="60% - Accent3 8 7" xfId="12255" xr:uid="{00000000-0005-0000-0000-0000DC1B0000}"/>
    <cellStyle name="60% - Accent3 8 8" xfId="12256" xr:uid="{00000000-0005-0000-0000-0000DD1B0000}"/>
    <cellStyle name="60% - Accent3 8 9" xfId="12257" xr:uid="{00000000-0005-0000-0000-0000DE1B0000}"/>
    <cellStyle name="60% - Accent3 9" xfId="2119" xr:uid="{00000000-0005-0000-0000-0000DF1B0000}"/>
    <cellStyle name="60% - Accent3 9 10" xfId="12258" xr:uid="{00000000-0005-0000-0000-0000E01B0000}"/>
    <cellStyle name="60% - Accent3 9 11" xfId="12259" xr:uid="{00000000-0005-0000-0000-0000E11B0000}"/>
    <cellStyle name="60% - Accent3 9 2" xfId="12260" xr:uid="{00000000-0005-0000-0000-0000E21B0000}"/>
    <cellStyle name="60% - Accent3 9 3" xfId="12261" xr:uid="{00000000-0005-0000-0000-0000E31B0000}"/>
    <cellStyle name="60% - Accent3 9 4" xfId="12262" xr:uid="{00000000-0005-0000-0000-0000E41B0000}"/>
    <cellStyle name="60% - Accent3 9 5" xfId="12263" xr:uid="{00000000-0005-0000-0000-0000E51B0000}"/>
    <cellStyle name="60% - Accent3 9 6" xfId="12264" xr:uid="{00000000-0005-0000-0000-0000E61B0000}"/>
    <cellStyle name="60% - Accent3 9 7" xfId="12265" xr:uid="{00000000-0005-0000-0000-0000E71B0000}"/>
    <cellStyle name="60% - Accent3 9 8" xfId="12266" xr:uid="{00000000-0005-0000-0000-0000E81B0000}"/>
    <cellStyle name="60% - Accent3 9 9" xfId="12267" xr:uid="{00000000-0005-0000-0000-0000E91B0000}"/>
    <cellStyle name="60% - Accent4 10" xfId="2118" xr:uid="{00000000-0005-0000-0000-0000EA1B0000}"/>
    <cellStyle name="60% - Accent4 10 10" xfId="12268" xr:uid="{00000000-0005-0000-0000-0000EB1B0000}"/>
    <cellStyle name="60% - Accent4 10 11" xfId="12269" xr:uid="{00000000-0005-0000-0000-0000EC1B0000}"/>
    <cellStyle name="60% - Accent4 10 2" xfId="12270" xr:uid="{00000000-0005-0000-0000-0000ED1B0000}"/>
    <cellStyle name="60% - Accent4 10 3" xfId="12271" xr:uid="{00000000-0005-0000-0000-0000EE1B0000}"/>
    <cellStyle name="60% - Accent4 10 4" xfId="12272" xr:uid="{00000000-0005-0000-0000-0000EF1B0000}"/>
    <cellStyle name="60% - Accent4 10 5" xfId="12273" xr:uid="{00000000-0005-0000-0000-0000F01B0000}"/>
    <cellStyle name="60% - Accent4 10 6" xfId="12274" xr:uid="{00000000-0005-0000-0000-0000F11B0000}"/>
    <cellStyle name="60% - Accent4 10 7" xfId="12275" xr:uid="{00000000-0005-0000-0000-0000F21B0000}"/>
    <cellStyle name="60% - Accent4 10 8" xfId="12276" xr:uid="{00000000-0005-0000-0000-0000F31B0000}"/>
    <cellStyle name="60% - Accent4 10 9" xfId="12277" xr:uid="{00000000-0005-0000-0000-0000F41B0000}"/>
    <cellStyle name="60% - Accent4 11" xfId="2117" xr:uid="{00000000-0005-0000-0000-0000F51B0000}"/>
    <cellStyle name="60% - Accent4 11 10" xfId="12278" xr:uid="{00000000-0005-0000-0000-0000F61B0000}"/>
    <cellStyle name="60% - Accent4 11 11" xfId="12279" xr:uid="{00000000-0005-0000-0000-0000F71B0000}"/>
    <cellStyle name="60% - Accent4 11 2" xfId="12280" xr:uid="{00000000-0005-0000-0000-0000F81B0000}"/>
    <cellStyle name="60% - Accent4 11 3" xfId="12281" xr:uid="{00000000-0005-0000-0000-0000F91B0000}"/>
    <cellStyle name="60% - Accent4 11 4" xfId="12282" xr:uid="{00000000-0005-0000-0000-0000FA1B0000}"/>
    <cellStyle name="60% - Accent4 11 5" xfId="12283" xr:uid="{00000000-0005-0000-0000-0000FB1B0000}"/>
    <cellStyle name="60% - Accent4 11 6" xfId="12284" xr:uid="{00000000-0005-0000-0000-0000FC1B0000}"/>
    <cellStyle name="60% - Accent4 11 7" xfId="12285" xr:uid="{00000000-0005-0000-0000-0000FD1B0000}"/>
    <cellStyle name="60% - Accent4 11 8" xfId="12286" xr:uid="{00000000-0005-0000-0000-0000FE1B0000}"/>
    <cellStyle name="60% - Accent4 11 9" xfId="12287" xr:uid="{00000000-0005-0000-0000-0000FF1B0000}"/>
    <cellStyle name="60% - Accent4 12" xfId="2116" xr:uid="{00000000-0005-0000-0000-0000001C0000}"/>
    <cellStyle name="60% - Accent4 12 10" xfId="12288" xr:uid="{00000000-0005-0000-0000-0000011C0000}"/>
    <cellStyle name="60% - Accent4 12 11" xfId="12289" xr:uid="{00000000-0005-0000-0000-0000021C0000}"/>
    <cellStyle name="60% - Accent4 12 2" xfId="12290" xr:uid="{00000000-0005-0000-0000-0000031C0000}"/>
    <cellStyle name="60% - Accent4 12 3" xfId="12291" xr:uid="{00000000-0005-0000-0000-0000041C0000}"/>
    <cellStyle name="60% - Accent4 12 4" xfId="12292" xr:uid="{00000000-0005-0000-0000-0000051C0000}"/>
    <cellStyle name="60% - Accent4 12 5" xfId="12293" xr:uid="{00000000-0005-0000-0000-0000061C0000}"/>
    <cellStyle name="60% - Accent4 12 6" xfId="12294" xr:uid="{00000000-0005-0000-0000-0000071C0000}"/>
    <cellStyle name="60% - Accent4 12 7" xfId="12295" xr:uid="{00000000-0005-0000-0000-0000081C0000}"/>
    <cellStyle name="60% - Accent4 12 8" xfId="12296" xr:uid="{00000000-0005-0000-0000-0000091C0000}"/>
    <cellStyle name="60% - Accent4 12 9" xfId="12297" xr:uid="{00000000-0005-0000-0000-00000A1C0000}"/>
    <cellStyle name="60% - Accent4 13" xfId="2115" xr:uid="{00000000-0005-0000-0000-00000B1C0000}"/>
    <cellStyle name="60% - Accent4 13 10" xfId="12298" xr:uid="{00000000-0005-0000-0000-00000C1C0000}"/>
    <cellStyle name="60% - Accent4 13 11" xfId="12299" xr:uid="{00000000-0005-0000-0000-00000D1C0000}"/>
    <cellStyle name="60% - Accent4 13 2" xfId="12300" xr:uid="{00000000-0005-0000-0000-00000E1C0000}"/>
    <cellStyle name="60% - Accent4 13 3" xfId="12301" xr:uid="{00000000-0005-0000-0000-00000F1C0000}"/>
    <cellStyle name="60% - Accent4 13 4" xfId="12302" xr:uid="{00000000-0005-0000-0000-0000101C0000}"/>
    <cellStyle name="60% - Accent4 13 5" xfId="12303" xr:uid="{00000000-0005-0000-0000-0000111C0000}"/>
    <cellStyle name="60% - Accent4 13 6" xfId="12304" xr:uid="{00000000-0005-0000-0000-0000121C0000}"/>
    <cellStyle name="60% - Accent4 13 7" xfId="12305" xr:uid="{00000000-0005-0000-0000-0000131C0000}"/>
    <cellStyle name="60% - Accent4 13 8" xfId="12306" xr:uid="{00000000-0005-0000-0000-0000141C0000}"/>
    <cellStyle name="60% - Accent4 13 9" xfId="12307" xr:uid="{00000000-0005-0000-0000-0000151C0000}"/>
    <cellStyle name="60% - Accent4 14" xfId="2114" xr:uid="{00000000-0005-0000-0000-0000161C0000}"/>
    <cellStyle name="60% - Accent4 14 10" xfId="12308" xr:uid="{00000000-0005-0000-0000-0000171C0000}"/>
    <cellStyle name="60% - Accent4 14 11" xfId="12309" xr:uid="{00000000-0005-0000-0000-0000181C0000}"/>
    <cellStyle name="60% - Accent4 14 2" xfId="12310" xr:uid="{00000000-0005-0000-0000-0000191C0000}"/>
    <cellStyle name="60% - Accent4 14 3" xfId="12311" xr:uid="{00000000-0005-0000-0000-00001A1C0000}"/>
    <cellStyle name="60% - Accent4 14 4" xfId="12312" xr:uid="{00000000-0005-0000-0000-00001B1C0000}"/>
    <cellStyle name="60% - Accent4 14 5" xfId="12313" xr:uid="{00000000-0005-0000-0000-00001C1C0000}"/>
    <cellStyle name="60% - Accent4 14 6" xfId="12314" xr:uid="{00000000-0005-0000-0000-00001D1C0000}"/>
    <cellStyle name="60% - Accent4 14 7" xfId="12315" xr:uid="{00000000-0005-0000-0000-00001E1C0000}"/>
    <cellStyle name="60% - Accent4 14 8" xfId="12316" xr:uid="{00000000-0005-0000-0000-00001F1C0000}"/>
    <cellStyle name="60% - Accent4 14 9" xfId="12317" xr:uid="{00000000-0005-0000-0000-0000201C0000}"/>
    <cellStyle name="60% - Accent4 15" xfId="2113" xr:uid="{00000000-0005-0000-0000-0000211C0000}"/>
    <cellStyle name="60% - Accent4 15 10" xfId="12318" xr:uid="{00000000-0005-0000-0000-0000221C0000}"/>
    <cellStyle name="60% - Accent4 15 11" xfId="12319" xr:uid="{00000000-0005-0000-0000-0000231C0000}"/>
    <cellStyle name="60% - Accent4 15 2" xfId="12320" xr:uid="{00000000-0005-0000-0000-0000241C0000}"/>
    <cellStyle name="60% - Accent4 15 3" xfId="12321" xr:uid="{00000000-0005-0000-0000-0000251C0000}"/>
    <cellStyle name="60% - Accent4 15 4" xfId="12322" xr:uid="{00000000-0005-0000-0000-0000261C0000}"/>
    <cellStyle name="60% - Accent4 15 5" xfId="12323" xr:uid="{00000000-0005-0000-0000-0000271C0000}"/>
    <cellStyle name="60% - Accent4 15 6" xfId="12324" xr:uid="{00000000-0005-0000-0000-0000281C0000}"/>
    <cellStyle name="60% - Accent4 15 7" xfId="12325" xr:uid="{00000000-0005-0000-0000-0000291C0000}"/>
    <cellStyle name="60% - Accent4 15 8" xfId="12326" xr:uid="{00000000-0005-0000-0000-00002A1C0000}"/>
    <cellStyle name="60% - Accent4 15 9" xfId="12327" xr:uid="{00000000-0005-0000-0000-00002B1C0000}"/>
    <cellStyle name="60% - Accent4 16" xfId="12328" xr:uid="{00000000-0005-0000-0000-00002C1C0000}"/>
    <cellStyle name="60% - Accent4 16 10" xfId="12329" xr:uid="{00000000-0005-0000-0000-00002D1C0000}"/>
    <cellStyle name="60% - Accent4 16 11" xfId="12330" xr:uid="{00000000-0005-0000-0000-00002E1C0000}"/>
    <cellStyle name="60% - Accent4 16 2" xfId="12331" xr:uid="{00000000-0005-0000-0000-00002F1C0000}"/>
    <cellStyle name="60% - Accent4 16 3" xfId="12332" xr:uid="{00000000-0005-0000-0000-0000301C0000}"/>
    <cellStyle name="60% - Accent4 16 4" xfId="12333" xr:uid="{00000000-0005-0000-0000-0000311C0000}"/>
    <cellStyle name="60% - Accent4 16 5" xfId="12334" xr:uid="{00000000-0005-0000-0000-0000321C0000}"/>
    <cellStyle name="60% - Accent4 16 6" xfId="12335" xr:uid="{00000000-0005-0000-0000-0000331C0000}"/>
    <cellStyle name="60% - Accent4 16 7" xfId="12336" xr:uid="{00000000-0005-0000-0000-0000341C0000}"/>
    <cellStyle name="60% - Accent4 16 8" xfId="12337" xr:uid="{00000000-0005-0000-0000-0000351C0000}"/>
    <cellStyle name="60% - Accent4 16 9" xfId="12338" xr:uid="{00000000-0005-0000-0000-0000361C0000}"/>
    <cellStyle name="60% - Accent4 17" xfId="12339" xr:uid="{00000000-0005-0000-0000-0000371C0000}"/>
    <cellStyle name="60% - Accent4 17 10" xfId="12340" xr:uid="{00000000-0005-0000-0000-0000381C0000}"/>
    <cellStyle name="60% - Accent4 17 11" xfId="12341" xr:uid="{00000000-0005-0000-0000-0000391C0000}"/>
    <cellStyle name="60% - Accent4 17 2" xfId="12342" xr:uid="{00000000-0005-0000-0000-00003A1C0000}"/>
    <cellStyle name="60% - Accent4 17 3" xfId="12343" xr:uid="{00000000-0005-0000-0000-00003B1C0000}"/>
    <cellStyle name="60% - Accent4 17 4" xfId="12344" xr:uid="{00000000-0005-0000-0000-00003C1C0000}"/>
    <cellStyle name="60% - Accent4 17 5" xfId="12345" xr:uid="{00000000-0005-0000-0000-00003D1C0000}"/>
    <cellStyle name="60% - Accent4 17 6" xfId="12346" xr:uid="{00000000-0005-0000-0000-00003E1C0000}"/>
    <cellStyle name="60% - Accent4 17 7" xfId="12347" xr:uid="{00000000-0005-0000-0000-00003F1C0000}"/>
    <cellStyle name="60% - Accent4 17 8" xfId="12348" xr:uid="{00000000-0005-0000-0000-0000401C0000}"/>
    <cellStyle name="60% - Accent4 17 9" xfId="12349" xr:uid="{00000000-0005-0000-0000-0000411C0000}"/>
    <cellStyle name="60% - Accent4 18" xfId="12350" xr:uid="{00000000-0005-0000-0000-0000421C0000}"/>
    <cellStyle name="60% - Accent4 18 10" xfId="12351" xr:uid="{00000000-0005-0000-0000-0000431C0000}"/>
    <cellStyle name="60% - Accent4 18 11" xfId="12352" xr:uid="{00000000-0005-0000-0000-0000441C0000}"/>
    <cellStyle name="60% - Accent4 18 2" xfId="12353" xr:uid="{00000000-0005-0000-0000-0000451C0000}"/>
    <cellStyle name="60% - Accent4 18 3" xfId="12354" xr:uid="{00000000-0005-0000-0000-0000461C0000}"/>
    <cellStyle name="60% - Accent4 18 4" xfId="12355" xr:uid="{00000000-0005-0000-0000-0000471C0000}"/>
    <cellStyle name="60% - Accent4 18 5" xfId="12356" xr:uid="{00000000-0005-0000-0000-0000481C0000}"/>
    <cellStyle name="60% - Accent4 18 6" xfId="12357" xr:uid="{00000000-0005-0000-0000-0000491C0000}"/>
    <cellStyle name="60% - Accent4 18 7" xfId="12358" xr:uid="{00000000-0005-0000-0000-00004A1C0000}"/>
    <cellStyle name="60% - Accent4 18 8" xfId="12359" xr:uid="{00000000-0005-0000-0000-00004B1C0000}"/>
    <cellStyle name="60% - Accent4 18 9" xfId="12360" xr:uid="{00000000-0005-0000-0000-00004C1C0000}"/>
    <cellStyle name="60% - Accent4 19" xfId="12361" xr:uid="{00000000-0005-0000-0000-00004D1C0000}"/>
    <cellStyle name="60% - Accent4 19 10" xfId="12362" xr:uid="{00000000-0005-0000-0000-00004E1C0000}"/>
    <cellStyle name="60% - Accent4 19 11" xfId="12363" xr:uid="{00000000-0005-0000-0000-00004F1C0000}"/>
    <cellStyle name="60% - Accent4 19 2" xfId="12364" xr:uid="{00000000-0005-0000-0000-0000501C0000}"/>
    <cellStyle name="60% - Accent4 19 3" xfId="12365" xr:uid="{00000000-0005-0000-0000-0000511C0000}"/>
    <cellStyle name="60% - Accent4 19 4" xfId="12366" xr:uid="{00000000-0005-0000-0000-0000521C0000}"/>
    <cellStyle name="60% - Accent4 19 5" xfId="12367" xr:uid="{00000000-0005-0000-0000-0000531C0000}"/>
    <cellStyle name="60% - Accent4 19 6" xfId="12368" xr:uid="{00000000-0005-0000-0000-0000541C0000}"/>
    <cellStyle name="60% - Accent4 19 7" xfId="12369" xr:uid="{00000000-0005-0000-0000-0000551C0000}"/>
    <cellStyle name="60% - Accent4 19 8" xfId="12370" xr:uid="{00000000-0005-0000-0000-0000561C0000}"/>
    <cellStyle name="60% - Accent4 19 9" xfId="12371" xr:uid="{00000000-0005-0000-0000-0000571C0000}"/>
    <cellStyle name="60% - Accent4 2" xfId="65" xr:uid="{00000000-0005-0000-0000-0000581C0000}"/>
    <cellStyle name="60% - Accent4 2 10" xfId="2111" xr:uid="{00000000-0005-0000-0000-0000591C0000}"/>
    <cellStyle name="60% - Accent4 2 11" xfId="2110" xr:uid="{00000000-0005-0000-0000-00005A1C0000}"/>
    <cellStyle name="60% - Accent4 2 12" xfId="2112" xr:uid="{00000000-0005-0000-0000-00005B1C0000}"/>
    <cellStyle name="60% - Accent4 2 2" xfId="480" xr:uid="{00000000-0005-0000-0000-00005C1C0000}"/>
    <cellStyle name="60% - Accent4 2 2 2" xfId="2109" xr:uid="{00000000-0005-0000-0000-00005D1C0000}"/>
    <cellStyle name="60% - Accent4 2 3" xfId="2108" xr:uid="{00000000-0005-0000-0000-00005E1C0000}"/>
    <cellStyle name="60% - Accent4 2 4" xfId="2107" xr:uid="{00000000-0005-0000-0000-00005F1C0000}"/>
    <cellStyle name="60% - Accent4 2 5" xfId="2106" xr:uid="{00000000-0005-0000-0000-0000601C0000}"/>
    <cellStyle name="60% - Accent4 2 6" xfId="2105" xr:uid="{00000000-0005-0000-0000-0000611C0000}"/>
    <cellStyle name="60% - Accent4 2 7" xfId="2104" xr:uid="{00000000-0005-0000-0000-0000621C0000}"/>
    <cellStyle name="60% - Accent4 2 8" xfId="2103" xr:uid="{00000000-0005-0000-0000-0000631C0000}"/>
    <cellStyle name="60% - Accent4 2 9" xfId="2102" xr:uid="{00000000-0005-0000-0000-0000641C0000}"/>
    <cellStyle name="60% - Accent4 20" xfId="12372" xr:uid="{00000000-0005-0000-0000-0000651C0000}"/>
    <cellStyle name="60% - Accent4 20 10" xfId="12373" xr:uid="{00000000-0005-0000-0000-0000661C0000}"/>
    <cellStyle name="60% - Accent4 20 11" xfId="12374" xr:uid="{00000000-0005-0000-0000-0000671C0000}"/>
    <cellStyle name="60% - Accent4 20 2" xfId="12375" xr:uid="{00000000-0005-0000-0000-0000681C0000}"/>
    <cellStyle name="60% - Accent4 20 3" xfId="12376" xr:uid="{00000000-0005-0000-0000-0000691C0000}"/>
    <cellStyle name="60% - Accent4 20 4" xfId="12377" xr:uid="{00000000-0005-0000-0000-00006A1C0000}"/>
    <cellStyle name="60% - Accent4 20 5" xfId="12378" xr:uid="{00000000-0005-0000-0000-00006B1C0000}"/>
    <cellStyle name="60% - Accent4 20 6" xfId="12379" xr:uid="{00000000-0005-0000-0000-00006C1C0000}"/>
    <cellStyle name="60% - Accent4 20 7" xfId="12380" xr:uid="{00000000-0005-0000-0000-00006D1C0000}"/>
    <cellStyle name="60% - Accent4 20 8" xfId="12381" xr:uid="{00000000-0005-0000-0000-00006E1C0000}"/>
    <cellStyle name="60% - Accent4 20 9" xfId="12382" xr:uid="{00000000-0005-0000-0000-00006F1C0000}"/>
    <cellStyle name="60% - Accent4 21" xfId="12383" xr:uid="{00000000-0005-0000-0000-0000701C0000}"/>
    <cellStyle name="60% - Accent4 21 10" xfId="12384" xr:uid="{00000000-0005-0000-0000-0000711C0000}"/>
    <cellStyle name="60% - Accent4 21 11" xfId="12385" xr:uid="{00000000-0005-0000-0000-0000721C0000}"/>
    <cellStyle name="60% - Accent4 21 2" xfId="12386" xr:uid="{00000000-0005-0000-0000-0000731C0000}"/>
    <cellStyle name="60% - Accent4 21 3" xfId="12387" xr:uid="{00000000-0005-0000-0000-0000741C0000}"/>
    <cellStyle name="60% - Accent4 21 4" xfId="12388" xr:uid="{00000000-0005-0000-0000-0000751C0000}"/>
    <cellStyle name="60% - Accent4 21 5" xfId="12389" xr:uid="{00000000-0005-0000-0000-0000761C0000}"/>
    <cellStyle name="60% - Accent4 21 6" xfId="12390" xr:uid="{00000000-0005-0000-0000-0000771C0000}"/>
    <cellStyle name="60% - Accent4 21 7" xfId="12391" xr:uid="{00000000-0005-0000-0000-0000781C0000}"/>
    <cellStyle name="60% - Accent4 21 8" xfId="12392" xr:uid="{00000000-0005-0000-0000-0000791C0000}"/>
    <cellStyle name="60% - Accent4 21 9" xfId="12393" xr:uid="{00000000-0005-0000-0000-00007A1C0000}"/>
    <cellStyle name="60% - Accent4 22" xfId="12394" xr:uid="{00000000-0005-0000-0000-00007B1C0000}"/>
    <cellStyle name="60% - Accent4 22 10" xfId="12395" xr:uid="{00000000-0005-0000-0000-00007C1C0000}"/>
    <cellStyle name="60% - Accent4 22 11" xfId="12396" xr:uid="{00000000-0005-0000-0000-00007D1C0000}"/>
    <cellStyle name="60% - Accent4 22 2" xfId="12397" xr:uid="{00000000-0005-0000-0000-00007E1C0000}"/>
    <cellStyle name="60% - Accent4 22 3" xfId="12398" xr:uid="{00000000-0005-0000-0000-00007F1C0000}"/>
    <cellStyle name="60% - Accent4 22 4" xfId="12399" xr:uid="{00000000-0005-0000-0000-0000801C0000}"/>
    <cellStyle name="60% - Accent4 22 5" xfId="12400" xr:uid="{00000000-0005-0000-0000-0000811C0000}"/>
    <cellStyle name="60% - Accent4 22 6" xfId="12401" xr:uid="{00000000-0005-0000-0000-0000821C0000}"/>
    <cellStyle name="60% - Accent4 22 7" xfId="12402" xr:uid="{00000000-0005-0000-0000-0000831C0000}"/>
    <cellStyle name="60% - Accent4 22 8" xfId="12403" xr:uid="{00000000-0005-0000-0000-0000841C0000}"/>
    <cellStyle name="60% - Accent4 22 9" xfId="12404" xr:uid="{00000000-0005-0000-0000-0000851C0000}"/>
    <cellStyle name="60% - Accent4 23" xfId="12405" xr:uid="{00000000-0005-0000-0000-0000861C0000}"/>
    <cellStyle name="60% - Accent4 23 10" xfId="12406" xr:uid="{00000000-0005-0000-0000-0000871C0000}"/>
    <cellStyle name="60% - Accent4 23 11" xfId="12407" xr:uid="{00000000-0005-0000-0000-0000881C0000}"/>
    <cellStyle name="60% - Accent4 23 2" xfId="12408" xr:uid="{00000000-0005-0000-0000-0000891C0000}"/>
    <cellStyle name="60% - Accent4 23 3" xfId="12409" xr:uid="{00000000-0005-0000-0000-00008A1C0000}"/>
    <cellStyle name="60% - Accent4 23 4" xfId="12410" xr:uid="{00000000-0005-0000-0000-00008B1C0000}"/>
    <cellStyle name="60% - Accent4 23 5" xfId="12411" xr:uid="{00000000-0005-0000-0000-00008C1C0000}"/>
    <cellStyle name="60% - Accent4 23 6" xfId="12412" xr:uid="{00000000-0005-0000-0000-00008D1C0000}"/>
    <cellStyle name="60% - Accent4 23 7" xfId="12413" xr:uid="{00000000-0005-0000-0000-00008E1C0000}"/>
    <cellStyle name="60% - Accent4 23 8" xfId="12414" xr:uid="{00000000-0005-0000-0000-00008F1C0000}"/>
    <cellStyle name="60% - Accent4 23 9" xfId="12415" xr:uid="{00000000-0005-0000-0000-0000901C0000}"/>
    <cellStyle name="60% - Accent4 24" xfId="12416" xr:uid="{00000000-0005-0000-0000-0000911C0000}"/>
    <cellStyle name="60% - Accent4 24 10" xfId="12417" xr:uid="{00000000-0005-0000-0000-0000921C0000}"/>
    <cellStyle name="60% - Accent4 24 11" xfId="12418" xr:uid="{00000000-0005-0000-0000-0000931C0000}"/>
    <cellStyle name="60% - Accent4 24 2" xfId="12419" xr:uid="{00000000-0005-0000-0000-0000941C0000}"/>
    <cellStyle name="60% - Accent4 24 3" xfId="12420" xr:uid="{00000000-0005-0000-0000-0000951C0000}"/>
    <cellStyle name="60% - Accent4 24 4" xfId="12421" xr:uid="{00000000-0005-0000-0000-0000961C0000}"/>
    <cellStyle name="60% - Accent4 24 5" xfId="12422" xr:uid="{00000000-0005-0000-0000-0000971C0000}"/>
    <cellStyle name="60% - Accent4 24 6" xfId="12423" xr:uid="{00000000-0005-0000-0000-0000981C0000}"/>
    <cellStyle name="60% - Accent4 24 7" xfId="12424" xr:uid="{00000000-0005-0000-0000-0000991C0000}"/>
    <cellStyle name="60% - Accent4 24 8" xfId="12425" xr:uid="{00000000-0005-0000-0000-00009A1C0000}"/>
    <cellStyle name="60% - Accent4 24 9" xfId="12426" xr:uid="{00000000-0005-0000-0000-00009B1C0000}"/>
    <cellStyle name="60% - Accent4 25" xfId="12427" xr:uid="{00000000-0005-0000-0000-00009C1C0000}"/>
    <cellStyle name="60% - Accent4 25 10" xfId="12428" xr:uid="{00000000-0005-0000-0000-00009D1C0000}"/>
    <cellStyle name="60% - Accent4 25 11" xfId="12429" xr:uid="{00000000-0005-0000-0000-00009E1C0000}"/>
    <cellStyle name="60% - Accent4 25 2" xfId="12430" xr:uid="{00000000-0005-0000-0000-00009F1C0000}"/>
    <cellStyle name="60% - Accent4 25 3" xfId="12431" xr:uid="{00000000-0005-0000-0000-0000A01C0000}"/>
    <cellStyle name="60% - Accent4 25 4" xfId="12432" xr:uid="{00000000-0005-0000-0000-0000A11C0000}"/>
    <cellStyle name="60% - Accent4 25 5" xfId="12433" xr:uid="{00000000-0005-0000-0000-0000A21C0000}"/>
    <cellStyle name="60% - Accent4 25 6" xfId="12434" xr:uid="{00000000-0005-0000-0000-0000A31C0000}"/>
    <cellStyle name="60% - Accent4 25 7" xfId="12435" xr:uid="{00000000-0005-0000-0000-0000A41C0000}"/>
    <cellStyle name="60% - Accent4 25 8" xfId="12436" xr:uid="{00000000-0005-0000-0000-0000A51C0000}"/>
    <cellStyle name="60% - Accent4 25 9" xfId="12437" xr:uid="{00000000-0005-0000-0000-0000A61C0000}"/>
    <cellStyle name="60% - Accent4 26" xfId="12438" xr:uid="{00000000-0005-0000-0000-0000A71C0000}"/>
    <cellStyle name="60% - Accent4 26 10" xfId="12439" xr:uid="{00000000-0005-0000-0000-0000A81C0000}"/>
    <cellStyle name="60% - Accent4 26 11" xfId="12440" xr:uid="{00000000-0005-0000-0000-0000A91C0000}"/>
    <cellStyle name="60% - Accent4 26 2" xfId="12441" xr:uid="{00000000-0005-0000-0000-0000AA1C0000}"/>
    <cellStyle name="60% - Accent4 26 3" xfId="12442" xr:uid="{00000000-0005-0000-0000-0000AB1C0000}"/>
    <cellStyle name="60% - Accent4 26 4" xfId="12443" xr:uid="{00000000-0005-0000-0000-0000AC1C0000}"/>
    <cellStyle name="60% - Accent4 26 5" xfId="12444" xr:uid="{00000000-0005-0000-0000-0000AD1C0000}"/>
    <cellStyle name="60% - Accent4 26 6" xfId="12445" xr:uid="{00000000-0005-0000-0000-0000AE1C0000}"/>
    <cellStyle name="60% - Accent4 26 7" xfId="12446" xr:uid="{00000000-0005-0000-0000-0000AF1C0000}"/>
    <cellStyle name="60% - Accent4 26 8" xfId="12447" xr:uid="{00000000-0005-0000-0000-0000B01C0000}"/>
    <cellStyle name="60% - Accent4 26 9" xfId="12448" xr:uid="{00000000-0005-0000-0000-0000B11C0000}"/>
    <cellStyle name="60% - Accent4 27" xfId="12449" xr:uid="{00000000-0005-0000-0000-0000B21C0000}"/>
    <cellStyle name="60% - Accent4 27 10" xfId="12450" xr:uid="{00000000-0005-0000-0000-0000B31C0000}"/>
    <cellStyle name="60% - Accent4 27 11" xfId="12451" xr:uid="{00000000-0005-0000-0000-0000B41C0000}"/>
    <cellStyle name="60% - Accent4 27 2" xfId="12452" xr:uid="{00000000-0005-0000-0000-0000B51C0000}"/>
    <cellStyle name="60% - Accent4 27 3" xfId="12453" xr:uid="{00000000-0005-0000-0000-0000B61C0000}"/>
    <cellStyle name="60% - Accent4 27 4" xfId="12454" xr:uid="{00000000-0005-0000-0000-0000B71C0000}"/>
    <cellStyle name="60% - Accent4 27 5" xfId="12455" xr:uid="{00000000-0005-0000-0000-0000B81C0000}"/>
    <cellStyle name="60% - Accent4 27 6" xfId="12456" xr:uid="{00000000-0005-0000-0000-0000B91C0000}"/>
    <cellStyle name="60% - Accent4 27 7" xfId="12457" xr:uid="{00000000-0005-0000-0000-0000BA1C0000}"/>
    <cellStyle name="60% - Accent4 27 8" xfId="12458" xr:uid="{00000000-0005-0000-0000-0000BB1C0000}"/>
    <cellStyle name="60% - Accent4 27 9" xfId="12459" xr:uid="{00000000-0005-0000-0000-0000BC1C0000}"/>
    <cellStyle name="60% - Accent4 28" xfId="12460" xr:uid="{00000000-0005-0000-0000-0000BD1C0000}"/>
    <cellStyle name="60% - Accent4 28 10" xfId="12461" xr:uid="{00000000-0005-0000-0000-0000BE1C0000}"/>
    <cellStyle name="60% - Accent4 28 11" xfId="12462" xr:uid="{00000000-0005-0000-0000-0000BF1C0000}"/>
    <cellStyle name="60% - Accent4 28 2" xfId="12463" xr:uid="{00000000-0005-0000-0000-0000C01C0000}"/>
    <cellStyle name="60% - Accent4 28 3" xfId="12464" xr:uid="{00000000-0005-0000-0000-0000C11C0000}"/>
    <cellStyle name="60% - Accent4 28 4" xfId="12465" xr:uid="{00000000-0005-0000-0000-0000C21C0000}"/>
    <cellStyle name="60% - Accent4 28 5" xfId="12466" xr:uid="{00000000-0005-0000-0000-0000C31C0000}"/>
    <cellStyle name="60% - Accent4 28 6" xfId="12467" xr:uid="{00000000-0005-0000-0000-0000C41C0000}"/>
    <cellStyle name="60% - Accent4 28 7" xfId="12468" xr:uid="{00000000-0005-0000-0000-0000C51C0000}"/>
    <cellStyle name="60% - Accent4 28 8" xfId="12469" xr:uid="{00000000-0005-0000-0000-0000C61C0000}"/>
    <cellStyle name="60% - Accent4 28 9" xfId="12470" xr:uid="{00000000-0005-0000-0000-0000C71C0000}"/>
    <cellStyle name="60% - Accent4 29" xfId="12471" xr:uid="{00000000-0005-0000-0000-0000C81C0000}"/>
    <cellStyle name="60% - Accent4 29 10" xfId="12472" xr:uid="{00000000-0005-0000-0000-0000C91C0000}"/>
    <cellStyle name="60% - Accent4 29 11" xfId="12473" xr:uid="{00000000-0005-0000-0000-0000CA1C0000}"/>
    <cellStyle name="60% - Accent4 29 2" xfId="12474" xr:uid="{00000000-0005-0000-0000-0000CB1C0000}"/>
    <cellStyle name="60% - Accent4 29 3" xfId="12475" xr:uid="{00000000-0005-0000-0000-0000CC1C0000}"/>
    <cellStyle name="60% - Accent4 29 4" xfId="12476" xr:uid="{00000000-0005-0000-0000-0000CD1C0000}"/>
    <cellStyle name="60% - Accent4 29 5" xfId="12477" xr:uid="{00000000-0005-0000-0000-0000CE1C0000}"/>
    <cellStyle name="60% - Accent4 29 6" xfId="12478" xr:uid="{00000000-0005-0000-0000-0000CF1C0000}"/>
    <cellStyle name="60% - Accent4 29 7" xfId="12479" xr:uid="{00000000-0005-0000-0000-0000D01C0000}"/>
    <cellStyle name="60% - Accent4 29 8" xfId="12480" xr:uid="{00000000-0005-0000-0000-0000D11C0000}"/>
    <cellStyle name="60% - Accent4 29 9" xfId="12481" xr:uid="{00000000-0005-0000-0000-0000D21C0000}"/>
    <cellStyle name="60% - Accent4 3" xfId="66" xr:uid="{00000000-0005-0000-0000-0000D31C0000}"/>
    <cellStyle name="60% - Accent4 3 10" xfId="2100" xr:uid="{00000000-0005-0000-0000-0000D41C0000}"/>
    <cellStyle name="60% - Accent4 3 11" xfId="2099" xr:uid="{00000000-0005-0000-0000-0000D51C0000}"/>
    <cellStyle name="60% - Accent4 3 12" xfId="2101" xr:uid="{00000000-0005-0000-0000-0000D61C0000}"/>
    <cellStyle name="60% - Accent4 3 2" xfId="2098" xr:uid="{00000000-0005-0000-0000-0000D71C0000}"/>
    <cellStyle name="60% - Accent4 3 3" xfId="2097" xr:uid="{00000000-0005-0000-0000-0000D81C0000}"/>
    <cellStyle name="60% - Accent4 3 4" xfId="2096" xr:uid="{00000000-0005-0000-0000-0000D91C0000}"/>
    <cellStyle name="60% - Accent4 3 5" xfId="2095" xr:uid="{00000000-0005-0000-0000-0000DA1C0000}"/>
    <cellStyle name="60% - Accent4 3 6" xfId="2094" xr:uid="{00000000-0005-0000-0000-0000DB1C0000}"/>
    <cellStyle name="60% - Accent4 3 7" xfId="2093" xr:uid="{00000000-0005-0000-0000-0000DC1C0000}"/>
    <cellStyle name="60% - Accent4 3 8" xfId="2092" xr:uid="{00000000-0005-0000-0000-0000DD1C0000}"/>
    <cellStyle name="60% - Accent4 3 9" xfId="2091" xr:uid="{00000000-0005-0000-0000-0000DE1C0000}"/>
    <cellStyle name="60% - Accent4 30" xfId="12482" xr:uid="{00000000-0005-0000-0000-0000DF1C0000}"/>
    <cellStyle name="60% - Accent4 30 10" xfId="12483" xr:uid="{00000000-0005-0000-0000-0000E01C0000}"/>
    <cellStyle name="60% - Accent4 30 11" xfId="12484" xr:uid="{00000000-0005-0000-0000-0000E11C0000}"/>
    <cellStyle name="60% - Accent4 30 2" xfId="12485" xr:uid="{00000000-0005-0000-0000-0000E21C0000}"/>
    <cellStyle name="60% - Accent4 30 3" xfId="12486" xr:uid="{00000000-0005-0000-0000-0000E31C0000}"/>
    <cellStyle name="60% - Accent4 30 4" xfId="12487" xr:uid="{00000000-0005-0000-0000-0000E41C0000}"/>
    <cellStyle name="60% - Accent4 30 5" xfId="12488" xr:uid="{00000000-0005-0000-0000-0000E51C0000}"/>
    <cellStyle name="60% - Accent4 30 6" xfId="12489" xr:uid="{00000000-0005-0000-0000-0000E61C0000}"/>
    <cellStyle name="60% - Accent4 30 7" xfId="12490" xr:uid="{00000000-0005-0000-0000-0000E71C0000}"/>
    <cellStyle name="60% - Accent4 30 8" xfId="12491" xr:uid="{00000000-0005-0000-0000-0000E81C0000}"/>
    <cellStyle name="60% - Accent4 30 9" xfId="12492" xr:uid="{00000000-0005-0000-0000-0000E91C0000}"/>
    <cellStyle name="60% - Accent4 31" xfId="12493" xr:uid="{00000000-0005-0000-0000-0000EA1C0000}"/>
    <cellStyle name="60% - Accent4 31 10" xfId="12494" xr:uid="{00000000-0005-0000-0000-0000EB1C0000}"/>
    <cellStyle name="60% - Accent4 31 11" xfId="12495" xr:uid="{00000000-0005-0000-0000-0000EC1C0000}"/>
    <cellStyle name="60% - Accent4 31 2" xfId="12496" xr:uid="{00000000-0005-0000-0000-0000ED1C0000}"/>
    <cellStyle name="60% - Accent4 31 3" xfId="12497" xr:uid="{00000000-0005-0000-0000-0000EE1C0000}"/>
    <cellStyle name="60% - Accent4 31 4" xfId="12498" xr:uid="{00000000-0005-0000-0000-0000EF1C0000}"/>
    <cellStyle name="60% - Accent4 31 5" xfId="12499" xr:uid="{00000000-0005-0000-0000-0000F01C0000}"/>
    <cellStyle name="60% - Accent4 31 6" xfId="12500" xr:uid="{00000000-0005-0000-0000-0000F11C0000}"/>
    <cellStyle name="60% - Accent4 31 7" xfId="12501" xr:uid="{00000000-0005-0000-0000-0000F21C0000}"/>
    <cellStyle name="60% - Accent4 31 8" xfId="12502" xr:uid="{00000000-0005-0000-0000-0000F31C0000}"/>
    <cellStyle name="60% - Accent4 31 9" xfId="12503" xr:uid="{00000000-0005-0000-0000-0000F41C0000}"/>
    <cellStyle name="60% - Accent4 32" xfId="12504" xr:uid="{00000000-0005-0000-0000-0000F51C0000}"/>
    <cellStyle name="60% - Accent4 32 10" xfId="12505" xr:uid="{00000000-0005-0000-0000-0000F61C0000}"/>
    <cellStyle name="60% - Accent4 32 11" xfId="12506" xr:uid="{00000000-0005-0000-0000-0000F71C0000}"/>
    <cellStyle name="60% - Accent4 32 2" xfId="12507" xr:uid="{00000000-0005-0000-0000-0000F81C0000}"/>
    <cellStyle name="60% - Accent4 32 3" xfId="12508" xr:uid="{00000000-0005-0000-0000-0000F91C0000}"/>
    <cellStyle name="60% - Accent4 32 4" xfId="12509" xr:uid="{00000000-0005-0000-0000-0000FA1C0000}"/>
    <cellStyle name="60% - Accent4 32 5" xfId="12510" xr:uid="{00000000-0005-0000-0000-0000FB1C0000}"/>
    <cellStyle name="60% - Accent4 32 6" xfId="12511" xr:uid="{00000000-0005-0000-0000-0000FC1C0000}"/>
    <cellStyle name="60% - Accent4 32 7" xfId="12512" xr:uid="{00000000-0005-0000-0000-0000FD1C0000}"/>
    <cellStyle name="60% - Accent4 32 8" xfId="12513" xr:uid="{00000000-0005-0000-0000-0000FE1C0000}"/>
    <cellStyle name="60% - Accent4 32 9" xfId="12514" xr:uid="{00000000-0005-0000-0000-0000FF1C0000}"/>
    <cellStyle name="60% - Accent4 33" xfId="12515" xr:uid="{00000000-0005-0000-0000-0000001D0000}"/>
    <cellStyle name="60% - Accent4 33 10" xfId="12516" xr:uid="{00000000-0005-0000-0000-0000011D0000}"/>
    <cellStyle name="60% - Accent4 33 11" xfId="12517" xr:uid="{00000000-0005-0000-0000-0000021D0000}"/>
    <cellStyle name="60% - Accent4 33 2" xfId="12518" xr:uid="{00000000-0005-0000-0000-0000031D0000}"/>
    <cellStyle name="60% - Accent4 33 3" xfId="12519" xr:uid="{00000000-0005-0000-0000-0000041D0000}"/>
    <cellStyle name="60% - Accent4 33 4" xfId="12520" xr:uid="{00000000-0005-0000-0000-0000051D0000}"/>
    <cellStyle name="60% - Accent4 33 5" xfId="12521" xr:uid="{00000000-0005-0000-0000-0000061D0000}"/>
    <cellStyle name="60% - Accent4 33 6" xfId="12522" xr:uid="{00000000-0005-0000-0000-0000071D0000}"/>
    <cellStyle name="60% - Accent4 33 7" xfId="12523" xr:uid="{00000000-0005-0000-0000-0000081D0000}"/>
    <cellStyle name="60% - Accent4 33 8" xfId="12524" xr:uid="{00000000-0005-0000-0000-0000091D0000}"/>
    <cellStyle name="60% - Accent4 33 9" xfId="12525" xr:uid="{00000000-0005-0000-0000-00000A1D0000}"/>
    <cellStyle name="60% - Accent4 34" xfId="12526" xr:uid="{00000000-0005-0000-0000-00000B1D0000}"/>
    <cellStyle name="60% - Accent4 34 10" xfId="12527" xr:uid="{00000000-0005-0000-0000-00000C1D0000}"/>
    <cellStyle name="60% - Accent4 34 11" xfId="12528" xr:uid="{00000000-0005-0000-0000-00000D1D0000}"/>
    <cellStyle name="60% - Accent4 34 2" xfId="12529" xr:uid="{00000000-0005-0000-0000-00000E1D0000}"/>
    <cellStyle name="60% - Accent4 34 3" xfId="12530" xr:uid="{00000000-0005-0000-0000-00000F1D0000}"/>
    <cellStyle name="60% - Accent4 34 4" xfId="12531" xr:uid="{00000000-0005-0000-0000-0000101D0000}"/>
    <cellStyle name="60% - Accent4 34 5" xfId="12532" xr:uid="{00000000-0005-0000-0000-0000111D0000}"/>
    <cellStyle name="60% - Accent4 34 6" xfId="12533" xr:uid="{00000000-0005-0000-0000-0000121D0000}"/>
    <cellStyle name="60% - Accent4 34 7" xfId="12534" xr:uid="{00000000-0005-0000-0000-0000131D0000}"/>
    <cellStyle name="60% - Accent4 34 8" xfId="12535" xr:uid="{00000000-0005-0000-0000-0000141D0000}"/>
    <cellStyle name="60% - Accent4 34 9" xfId="12536" xr:uid="{00000000-0005-0000-0000-0000151D0000}"/>
    <cellStyle name="60% - Accent4 35" xfId="12537" xr:uid="{00000000-0005-0000-0000-0000161D0000}"/>
    <cellStyle name="60% - Accent4 35 10" xfId="12538" xr:uid="{00000000-0005-0000-0000-0000171D0000}"/>
    <cellStyle name="60% - Accent4 35 11" xfId="12539" xr:uid="{00000000-0005-0000-0000-0000181D0000}"/>
    <cellStyle name="60% - Accent4 35 2" xfId="12540" xr:uid="{00000000-0005-0000-0000-0000191D0000}"/>
    <cellStyle name="60% - Accent4 35 3" xfId="12541" xr:uid="{00000000-0005-0000-0000-00001A1D0000}"/>
    <cellStyle name="60% - Accent4 35 4" xfId="12542" xr:uid="{00000000-0005-0000-0000-00001B1D0000}"/>
    <cellStyle name="60% - Accent4 35 5" xfId="12543" xr:uid="{00000000-0005-0000-0000-00001C1D0000}"/>
    <cellStyle name="60% - Accent4 35 6" xfId="12544" xr:uid="{00000000-0005-0000-0000-00001D1D0000}"/>
    <cellStyle name="60% - Accent4 35 7" xfId="12545" xr:uid="{00000000-0005-0000-0000-00001E1D0000}"/>
    <cellStyle name="60% - Accent4 35 8" xfId="12546" xr:uid="{00000000-0005-0000-0000-00001F1D0000}"/>
    <cellStyle name="60% - Accent4 35 9" xfId="12547" xr:uid="{00000000-0005-0000-0000-0000201D0000}"/>
    <cellStyle name="60% - Accent4 36" xfId="12548" xr:uid="{00000000-0005-0000-0000-0000211D0000}"/>
    <cellStyle name="60% - Accent4 36 10" xfId="12549" xr:uid="{00000000-0005-0000-0000-0000221D0000}"/>
    <cellStyle name="60% - Accent4 36 11" xfId="12550" xr:uid="{00000000-0005-0000-0000-0000231D0000}"/>
    <cellStyle name="60% - Accent4 36 2" xfId="12551" xr:uid="{00000000-0005-0000-0000-0000241D0000}"/>
    <cellStyle name="60% - Accent4 36 3" xfId="12552" xr:uid="{00000000-0005-0000-0000-0000251D0000}"/>
    <cellStyle name="60% - Accent4 36 4" xfId="12553" xr:uid="{00000000-0005-0000-0000-0000261D0000}"/>
    <cellStyle name="60% - Accent4 36 5" xfId="12554" xr:uid="{00000000-0005-0000-0000-0000271D0000}"/>
    <cellStyle name="60% - Accent4 36 6" xfId="12555" xr:uid="{00000000-0005-0000-0000-0000281D0000}"/>
    <cellStyle name="60% - Accent4 36 7" xfId="12556" xr:uid="{00000000-0005-0000-0000-0000291D0000}"/>
    <cellStyle name="60% - Accent4 36 8" xfId="12557" xr:uid="{00000000-0005-0000-0000-00002A1D0000}"/>
    <cellStyle name="60% - Accent4 36 9" xfId="12558" xr:uid="{00000000-0005-0000-0000-00002B1D0000}"/>
    <cellStyle name="60% - Accent4 37" xfId="12559" xr:uid="{00000000-0005-0000-0000-00002C1D0000}"/>
    <cellStyle name="60% - Accent4 37 10" xfId="12560" xr:uid="{00000000-0005-0000-0000-00002D1D0000}"/>
    <cellStyle name="60% - Accent4 37 11" xfId="12561" xr:uid="{00000000-0005-0000-0000-00002E1D0000}"/>
    <cellStyle name="60% - Accent4 37 2" xfId="12562" xr:uid="{00000000-0005-0000-0000-00002F1D0000}"/>
    <cellStyle name="60% - Accent4 37 3" xfId="12563" xr:uid="{00000000-0005-0000-0000-0000301D0000}"/>
    <cellStyle name="60% - Accent4 37 4" xfId="12564" xr:uid="{00000000-0005-0000-0000-0000311D0000}"/>
    <cellStyle name="60% - Accent4 37 5" xfId="12565" xr:uid="{00000000-0005-0000-0000-0000321D0000}"/>
    <cellStyle name="60% - Accent4 37 6" xfId="12566" xr:uid="{00000000-0005-0000-0000-0000331D0000}"/>
    <cellStyle name="60% - Accent4 37 7" xfId="12567" xr:uid="{00000000-0005-0000-0000-0000341D0000}"/>
    <cellStyle name="60% - Accent4 37 8" xfId="12568" xr:uid="{00000000-0005-0000-0000-0000351D0000}"/>
    <cellStyle name="60% - Accent4 37 9" xfId="12569" xr:uid="{00000000-0005-0000-0000-0000361D0000}"/>
    <cellStyle name="60% - Accent4 38" xfId="12570" xr:uid="{00000000-0005-0000-0000-0000371D0000}"/>
    <cellStyle name="60% - Accent4 38 10" xfId="12571" xr:uid="{00000000-0005-0000-0000-0000381D0000}"/>
    <cellStyle name="60% - Accent4 38 11" xfId="12572" xr:uid="{00000000-0005-0000-0000-0000391D0000}"/>
    <cellStyle name="60% - Accent4 38 2" xfId="12573" xr:uid="{00000000-0005-0000-0000-00003A1D0000}"/>
    <cellStyle name="60% - Accent4 38 3" xfId="12574" xr:uid="{00000000-0005-0000-0000-00003B1D0000}"/>
    <cellStyle name="60% - Accent4 38 4" xfId="12575" xr:uid="{00000000-0005-0000-0000-00003C1D0000}"/>
    <cellStyle name="60% - Accent4 38 5" xfId="12576" xr:uid="{00000000-0005-0000-0000-00003D1D0000}"/>
    <cellStyle name="60% - Accent4 38 6" xfId="12577" xr:uid="{00000000-0005-0000-0000-00003E1D0000}"/>
    <cellStyle name="60% - Accent4 38 7" xfId="12578" xr:uid="{00000000-0005-0000-0000-00003F1D0000}"/>
    <cellStyle name="60% - Accent4 38 8" xfId="12579" xr:uid="{00000000-0005-0000-0000-0000401D0000}"/>
    <cellStyle name="60% - Accent4 38 9" xfId="12580" xr:uid="{00000000-0005-0000-0000-0000411D0000}"/>
    <cellStyle name="60% - Accent4 39" xfId="12581" xr:uid="{00000000-0005-0000-0000-0000421D0000}"/>
    <cellStyle name="60% - Accent4 39 10" xfId="12582" xr:uid="{00000000-0005-0000-0000-0000431D0000}"/>
    <cellStyle name="60% - Accent4 39 11" xfId="12583" xr:uid="{00000000-0005-0000-0000-0000441D0000}"/>
    <cellStyle name="60% - Accent4 39 2" xfId="12584" xr:uid="{00000000-0005-0000-0000-0000451D0000}"/>
    <cellStyle name="60% - Accent4 39 3" xfId="12585" xr:uid="{00000000-0005-0000-0000-0000461D0000}"/>
    <cellStyle name="60% - Accent4 39 4" xfId="12586" xr:uid="{00000000-0005-0000-0000-0000471D0000}"/>
    <cellStyle name="60% - Accent4 39 5" xfId="12587" xr:uid="{00000000-0005-0000-0000-0000481D0000}"/>
    <cellStyle name="60% - Accent4 39 6" xfId="12588" xr:uid="{00000000-0005-0000-0000-0000491D0000}"/>
    <cellStyle name="60% - Accent4 39 7" xfId="12589" xr:uid="{00000000-0005-0000-0000-00004A1D0000}"/>
    <cellStyle name="60% - Accent4 39 8" xfId="12590" xr:uid="{00000000-0005-0000-0000-00004B1D0000}"/>
    <cellStyle name="60% - Accent4 39 9" xfId="12591" xr:uid="{00000000-0005-0000-0000-00004C1D0000}"/>
    <cellStyle name="60% - Accent4 4" xfId="2090" xr:uid="{00000000-0005-0000-0000-00004D1D0000}"/>
    <cellStyle name="60% - Accent4 4 10" xfId="2089" xr:uid="{00000000-0005-0000-0000-00004E1D0000}"/>
    <cellStyle name="60% - Accent4 4 11" xfId="2088" xr:uid="{00000000-0005-0000-0000-00004F1D0000}"/>
    <cellStyle name="60% - Accent4 4 2" xfId="2087" xr:uid="{00000000-0005-0000-0000-0000501D0000}"/>
    <cellStyle name="60% - Accent4 4 3" xfId="2086" xr:uid="{00000000-0005-0000-0000-0000511D0000}"/>
    <cellStyle name="60% - Accent4 4 4" xfId="2085" xr:uid="{00000000-0005-0000-0000-0000521D0000}"/>
    <cellStyle name="60% - Accent4 4 5" xfId="2084" xr:uid="{00000000-0005-0000-0000-0000531D0000}"/>
    <cellStyle name="60% - Accent4 4 6" xfId="2083" xr:uid="{00000000-0005-0000-0000-0000541D0000}"/>
    <cellStyle name="60% - Accent4 4 7" xfId="2082" xr:uid="{00000000-0005-0000-0000-0000551D0000}"/>
    <cellStyle name="60% - Accent4 4 8" xfId="2081" xr:uid="{00000000-0005-0000-0000-0000561D0000}"/>
    <cellStyle name="60% - Accent4 4 9" xfId="2080" xr:uid="{00000000-0005-0000-0000-0000571D0000}"/>
    <cellStyle name="60% - Accent4 40" xfId="12592" xr:uid="{00000000-0005-0000-0000-0000581D0000}"/>
    <cellStyle name="60% - Accent4 40 10" xfId="12593" xr:uid="{00000000-0005-0000-0000-0000591D0000}"/>
    <cellStyle name="60% - Accent4 40 2" xfId="12594" xr:uid="{00000000-0005-0000-0000-00005A1D0000}"/>
    <cellStyle name="60% - Accent4 40 3" xfId="12595" xr:uid="{00000000-0005-0000-0000-00005B1D0000}"/>
    <cellStyle name="60% - Accent4 40 4" xfId="12596" xr:uid="{00000000-0005-0000-0000-00005C1D0000}"/>
    <cellStyle name="60% - Accent4 40 5" xfId="12597" xr:uid="{00000000-0005-0000-0000-00005D1D0000}"/>
    <cellStyle name="60% - Accent4 40 6" xfId="12598" xr:uid="{00000000-0005-0000-0000-00005E1D0000}"/>
    <cellStyle name="60% - Accent4 40 7" xfId="12599" xr:uid="{00000000-0005-0000-0000-00005F1D0000}"/>
    <cellStyle name="60% - Accent4 40 8" xfId="12600" xr:uid="{00000000-0005-0000-0000-0000601D0000}"/>
    <cellStyle name="60% - Accent4 40 9" xfId="12601" xr:uid="{00000000-0005-0000-0000-0000611D0000}"/>
    <cellStyle name="60% - Accent4 41" xfId="12602" xr:uid="{00000000-0005-0000-0000-0000621D0000}"/>
    <cellStyle name="60% - Accent4 42" xfId="12603" xr:uid="{00000000-0005-0000-0000-0000631D0000}"/>
    <cellStyle name="60% - Accent4 43" xfId="12604" xr:uid="{00000000-0005-0000-0000-0000641D0000}"/>
    <cellStyle name="60% - Accent4 44" xfId="12605" xr:uid="{00000000-0005-0000-0000-0000651D0000}"/>
    <cellStyle name="60% - Accent4 45" xfId="12606" xr:uid="{00000000-0005-0000-0000-0000661D0000}"/>
    <cellStyle name="60% - Accent4 46" xfId="12607" xr:uid="{00000000-0005-0000-0000-0000671D0000}"/>
    <cellStyle name="60% - Accent4 47" xfId="12608" xr:uid="{00000000-0005-0000-0000-0000681D0000}"/>
    <cellStyle name="60% - Accent4 48" xfId="12609" xr:uid="{00000000-0005-0000-0000-0000691D0000}"/>
    <cellStyle name="60% - Accent4 49" xfId="12610" xr:uid="{00000000-0005-0000-0000-00006A1D0000}"/>
    <cellStyle name="60% - Accent4 5" xfId="2079" xr:uid="{00000000-0005-0000-0000-00006B1D0000}"/>
    <cellStyle name="60% - Accent4 5 10" xfId="2078" xr:uid="{00000000-0005-0000-0000-00006C1D0000}"/>
    <cellStyle name="60% - Accent4 5 11" xfId="2077" xr:uid="{00000000-0005-0000-0000-00006D1D0000}"/>
    <cellStyle name="60% - Accent4 5 2" xfId="2076" xr:uid="{00000000-0005-0000-0000-00006E1D0000}"/>
    <cellStyle name="60% - Accent4 5 3" xfId="2075" xr:uid="{00000000-0005-0000-0000-00006F1D0000}"/>
    <cellStyle name="60% - Accent4 5 4" xfId="2074" xr:uid="{00000000-0005-0000-0000-0000701D0000}"/>
    <cellStyle name="60% - Accent4 5 5" xfId="2073" xr:uid="{00000000-0005-0000-0000-0000711D0000}"/>
    <cellStyle name="60% - Accent4 5 6" xfId="2072" xr:uid="{00000000-0005-0000-0000-0000721D0000}"/>
    <cellStyle name="60% - Accent4 5 7" xfId="2071" xr:uid="{00000000-0005-0000-0000-0000731D0000}"/>
    <cellStyle name="60% - Accent4 5 8" xfId="2070" xr:uid="{00000000-0005-0000-0000-0000741D0000}"/>
    <cellStyle name="60% - Accent4 5 9" xfId="2069" xr:uid="{00000000-0005-0000-0000-0000751D0000}"/>
    <cellStyle name="60% - Accent4 50" xfId="64" xr:uid="{00000000-0005-0000-0000-0000761D0000}"/>
    <cellStyle name="60% - Accent4 6" xfId="2068" xr:uid="{00000000-0005-0000-0000-0000771D0000}"/>
    <cellStyle name="60% - Accent4 6 10" xfId="12611" xr:uid="{00000000-0005-0000-0000-0000781D0000}"/>
    <cellStyle name="60% - Accent4 6 11" xfId="12612" xr:uid="{00000000-0005-0000-0000-0000791D0000}"/>
    <cellStyle name="60% - Accent4 6 2" xfId="12613" xr:uid="{00000000-0005-0000-0000-00007A1D0000}"/>
    <cellStyle name="60% - Accent4 6 3" xfId="12614" xr:uid="{00000000-0005-0000-0000-00007B1D0000}"/>
    <cellStyle name="60% - Accent4 6 4" xfId="12615" xr:uid="{00000000-0005-0000-0000-00007C1D0000}"/>
    <cellStyle name="60% - Accent4 6 5" xfId="12616" xr:uid="{00000000-0005-0000-0000-00007D1D0000}"/>
    <cellStyle name="60% - Accent4 6 6" xfId="12617" xr:uid="{00000000-0005-0000-0000-00007E1D0000}"/>
    <cellStyle name="60% - Accent4 6 7" xfId="12618" xr:uid="{00000000-0005-0000-0000-00007F1D0000}"/>
    <cellStyle name="60% - Accent4 6 8" xfId="12619" xr:uid="{00000000-0005-0000-0000-0000801D0000}"/>
    <cellStyle name="60% - Accent4 6 9" xfId="12620" xr:uid="{00000000-0005-0000-0000-0000811D0000}"/>
    <cellStyle name="60% - Accent4 7" xfId="2067" xr:uid="{00000000-0005-0000-0000-0000821D0000}"/>
    <cellStyle name="60% - Accent4 7 10" xfId="12621" xr:uid="{00000000-0005-0000-0000-0000831D0000}"/>
    <cellStyle name="60% - Accent4 7 11" xfId="12622" xr:uid="{00000000-0005-0000-0000-0000841D0000}"/>
    <cellStyle name="60% - Accent4 7 2" xfId="12623" xr:uid="{00000000-0005-0000-0000-0000851D0000}"/>
    <cellStyle name="60% - Accent4 7 3" xfId="12624" xr:uid="{00000000-0005-0000-0000-0000861D0000}"/>
    <cellStyle name="60% - Accent4 7 4" xfId="12625" xr:uid="{00000000-0005-0000-0000-0000871D0000}"/>
    <cellStyle name="60% - Accent4 7 5" xfId="12626" xr:uid="{00000000-0005-0000-0000-0000881D0000}"/>
    <cellStyle name="60% - Accent4 7 6" xfId="12627" xr:uid="{00000000-0005-0000-0000-0000891D0000}"/>
    <cellStyle name="60% - Accent4 7 7" xfId="12628" xr:uid="{00000000-0005-0000-0000-00008A1D0000}"/>
    <cellStyle name="60% - Accent4 7 8" xfId="12629" xr:uid="{00000000-0005-0000-0000-00008B1D0000}"/>
    <cellStyle name="60% - Accent4 7 9" xfId="12630" xr:uid="{00000000-0005-0000-0000-00008C1D0000}"/>
    <cellStyle name="60% - Accent4 8" xfId="2066" xr:uid="{00000000-0005-0000-0000-00008D1D0000}"/>
    <cellStyle name="60% - Accent4 8 10" xfId="12631" xr:uid="{00000000-0005-0000-0000-00008E1D0000}"/>
    <cellStyle name="60% - Accent4 8 11" xfId="12632" xr:uid="{00000000-0005-0000-0000-00008F1D0000}"/>
    <cellStyle name="60% - Accent4 8 2" xfId="12633" xr:uid="{00000000-0005-0000-0000-0000901D0000}"/>
    <cellStyle name="60% - Accent4 8 3" xfId="12634" xr:uid="{00000000-0005-0000-0000-0000911D0000}"/>
    <cellStyle name="60% - Accent4 8 4" xfId="12635" xr:uid="{00000000-0005-0000-0000-0000921D0000}"/>
    <cellStyle name="60% - Accent4 8 5" xfId="12636" xr:uid="{00000000-0005-0000-0000-0000931D0000}"/>
    <cellStyle name="60% - Accent4 8 6" xfId="12637" xr:uid="{00000000-0005-0000-0000-0000941D0000}"/>
    <cellStyle name="60% - Accent4 8 7" xfId="12638" xr:uid="{00000000-0005-0000-0000-0000951D0000}"/>
    <cellStyle name="60% - Accent4 8 8" xfId="12639" xr:uid="{00000000-0005-0000-0000-0000961D0000}"/>
    <cellStyle name="60% - Accent4 8 9" xfId="12640" xr:uid="{00000000-0005-0000-0000-0000971D0000}"/>
    <cellStyle name="60% - Accent4 9" xfId="2065" xr:uid="{00000000-0005-0000-0000-0000981D0000}"/>
    <cellStyle name="60% - Accent4 9 10" xfId="12641" xr:uid="{00000000-0005-0000-0000-0000991D0000}"/>
    <cellStyle name="60% - Accent4 9 11" xfId="12642" xr:uid="{00000000-0005-0000-0000-00009A1D0000}"/>
    <cellStyle name="60% - Accent4 9 2" xfId="12643" xr:uid="{00000000-0005-0000-0000-00009B1D0000}"/>
    <cellStyle name="60% - Accent4 9 3" xfId="12644" xr:uid="{00000000-0005-0000-0000-00009C1D0000}"/>
    <cellStyle name="60% - Accent4 9 4" xfId="12645" xr:uid="{00000000-0005-0000-0000-00009D1D0000}"/>
    <cellStyle name="60% - Accent4 9 5" xfId="12646" xr:uid="{00000000-0005-0000-0000-00009E1D0000}"/>
    <cellStyle name="60% - Accent4 9 6" xfId="12647" xr:uid="{00000000-0005-0000-0000-00009F1D0000}"/>
    <cellStyle name="60% - Accent4 9 7" xfId="12648" xr:uid="{00000000-0005-0000-0000-0000A01D0000}"/>
    <cellStyle name="60% - Accent4 9 8" xfId="12649" xr:uid="{00000000-0005-0000-0000-0000A11D0000}"/>
    <cellStyle name="60% - Accent4 9 9" xfId="12650" xr:uid="{00000000-0005-0000-0000-0000A21D0000}"/>
    <cellStyle name="60% - Accent5 10" xfId="2064" xr:uid="{00000000-0005-0000-0000-0000A31D0000}"/>
    <cellStyle name="60% - Accent5 10 10" xfId="12651" xr:uid="{00000000-0005-0000-0000-0000A41D0000}"/>
    <cellStyle name="60% - Accent5 10 11" xfId="12652" xr:uid="{00000000-0005-0000-0000-0000A51D0000}"/>
    <cellStyle name="60% - Accent5 10 2" xfId="12653" xr:uid="{00000000-0005-0000-0000-0000A61D0000}"/>
    <cellStyle name="60% - Accent5 10 3" xfId="12654" xr:uid="{00000000-0005-0000-0000-0000A71D0000}"/>
    <cellStyle name="60% - Accent5 10 4" xfId="12655" xr:uid="{00000000-0005-0000-0000-0000A81D0000}"/>
    <cellStyle name="60% - Accent5 10 5" xfId="12656" xr:uid="{00000000-0005-0000-0000-0000A91D0000}"/>
    <cellStyle name="60% - Accent5 10 6" xfId="12657" xr:uid="{00000000-0005-0000-0000-0000AA1D0000}"/>
    <cellStyle name="60% - Accent5 10 7" xfId="12658" xr:uid="{00000000-0005-0000-0000-0000AB1D0000}"/>
    <cellStyle name="60% - Accent5 10 8" xfId="12659" xr:uid="{00000000-0005-0000-0000-0000AC1D0000}"/>
    <cellStyle name="60% - Accent5 10 9" xfId="12660" xr:uid="{00000000-0005-0000-0000-0000AD1D0000}"/>
    <cellStyle name="60% - Accent5 11" xfId="2063" xr:uid="{00000000-0005-0000-0000-0000AE1D0000}"/>
    <cellStyle name="60% - Accent5 11 10" xfId="12661" xr:uid="{00000000-0005-0000-0000-0000AF1D0000}"/>
    <cellStyle name="60% - Accent5 11 11" xfId="12662" xr:uid="{00000000-0005-0000-0000-0000B01D0000}"/>
    <cellStyle name="60% - Accent5 11 2" xfId="12663" xr:uid="{00000000-0005-0000-0000-0000B11D0000}"/>
    <cellStyle name="60% - Accent5 11 3" xfId="12664" xr:uid="{00000000-0005-0000-0000-0000B21D0000}"/>
    <cellStyle name="60% - Accent5 11 4" xfId="12665" xr:uid="{00000000-0005-0000-0000-0000B31D0000}"/>
    <cellStyle name="60% - Accent5 11 5" xfId="12666" xr:uid="{00000000-0005-0000-0000-0000B41D0000}"/>
    <cellStyle name="60% - Accent5 11 6" xfId="12667" xr:uid="{00000000-0005-0000-0000-0000B51D0000}"/>
    <cellStyle name="60% - Accent5 11 7" xfId="12668" xr:uid="{00000000-0005-0000-0000-0000B61D0000}"/>
    <cellStyle name="60% - Accent5 11 8" xfId="12669" xr:uid="{00000000-0005-0000-0000-0000B71D0000}"/>
    <cellStyle name="60% - Accent5 11 9" xfId="12670" xr:uid="{00000000-0005-0000-0000-0000B81D0000}"/>
    <cellStyle name="60% - Accent5 12" xfId="2062" xr:uid="{00000000-0005-0000-0000-0000B91D0000}"/>
    <cellStyle name="60% - Accent5 12 10" xfId="12671" xr:uid="{00000000-0005-0000-0000-0000BA1D0000}"/>
    <cellStyle name="60% - Accent5 12 11" xfId="12672" xr:uid="{00000000-0005-0000-0000-0000BB1D0000}"/>
    <cellStyle name="60% - Accent5 12 2" xfId="12673" xr:uid="{00000000-0005-0000-0000-0000BC1D0000}"/>
    <cellStyle name="60% - Accent5 12 3" xfId="12674" xr:uid="{00000000-0005-0000-0000-0000BD1D0000}"/>
    <cellStyle name="60% - Accent5 12 4" xfId="12675" xr:uid="{00000000-0005-0000-0000-0000BE1D0000}"/>
    <cellStyle name="60% - Accent5 12 5" xfId="12676" xr:uid="{00000000-0005-0000-0000-0000BF1D0000}"/>
    <cellStyle name="60% - Accent5 12 6" xfId="12677" xr:uid="{00000000-0005-0000-0000-0000C01D0000}"/>
    <cellStyle name="60% - Accent5 12 7" xfId="12678" xr:uid="{00000000-0005-0000-0000-0000C11D0000}"/>
    <cellStyle name="60% - Accent5 12 8" xfId="12679" xr:uid="{00000000-0005-0000-0000-0000C21D0000}"/>
    <cellStyle name="60% - Accent5 12 9" xfId="12680" xr:uid="{00000000-0005-0000-0000-0000C31D0000}"/>
    <cellStyle name="60% - Accent5 13" xfId="2061" xr:uid="{00000000-0005-0000-0000-0000C41D0000}"/>
    <cellStyle name="60% - Accent5 13 10" xfId="12681" xr:uid="{00000000-0005-0000-0000-0000C51D0000}"/>
    <cellStyle name="60% - Accent5 13 11" xfId="12682" xr:uid="{00000000-0005-0000-0000-0000C61D0000}"/>
    <cellStyle name="60% - Accent5 13 2" xfId="12683" xr:uid="{00000000-0005-0000-0000-0000C71D0000}"/>
    <cellStyle name="60% - Accent5 13 3" xfId="12684" xr:uid="{00000000-0005-0000-0000-0000C81D0000}"/>
    <cellStyle name="60% - Accent5 13 4" xfId="12685" xr:uid="{00000000-0005-0000-0000-0000C91D0000}"/>
    <cellStyle name="60% - Accent5 13 5" xfId="12686" xr:uid="{00000000-0005-0000-0000-0000CA1D0000}"/>
    <cellStyle name="60% - Accent5 13 6" xfId="12687" xr:uid="{00000000-0005-0000-0000-0000CB1D0000}"/>
    <cellStyle name="60% - Accent5 13 7" xfId="12688" xr:uid="{00000000-0005-0000-0000-0000CC1D0000}"/>
    <cellStyle name="60% - Accent5 13 8" xfId="12689" xr:uid="{00000000-0005-0000-0000-0000CD1D0000}"/>
    <cellStyle name="60% - Accent5 13 9" xfId="12690" xr:uid="{00000000-0005-0000-0000-0000CE1D0000}"/>
    <cellStyle name="60% - Accent5 14" xfId="2060" xr:uid="{00000000-0005-0000-0000-0000CF1D0000}"/>
    <cellStyle name="60% - Accent5 14 10" xfId="12691" xr:uid="{00000000-0005-0000-0000-0000D01D0000}"/>
    <cellStyle name="60% - Accent5 14 11" xfId="12692" xr:uid="{00000000-0005-0000-0000-0000D11D0000}"/>
    <cellStyle name="60% - Accent5 14 2" xfId="12693" xr:uid="{00000000-0005-0000-0000-0000D21D0000}"/>
    <cellStyle name="60% - Accent5 14 3" xfId="12694" xr:uid="{00000000-0005-0000-0000-0000D31D0000}"/>
    <cellStyle name="60% - Accent5 14 4" xfId="12695" xr:uid="{00000000-0005-0000-0000-0000D41D0000}"/>
    <cellStyle name="60% - Accent5 14 5" xfId="12696" xr:uid="{00000000-0005-0000-0000-0000D51D0000}"/>
    <cellStyle name="60% - Accent5 14 6" xfId="12697" xr:uid="{00000000-0005-0000-0000-0000D61D0000}"/>
    <cellStyle name="60% - Accent5 14 7" xfId="12698" xr:uid="{00000000-0005-0000-0000-0000D71D0000}"/>
    <cellStyle name="60% - Accent5 14 8" xfId="12699" xr:uid="{00000000-0005-0000-0000-0000D81D0000}"/>
    <cellStyle name="60% - Accent5 14 9" xfId="12700" xr:uid="{00000000-0005-0000-0000-0000D91D0000}"/>
    <cellStyle name="60% - Accent5 15" xfId="2059" xr:uid="{00000000-0005-0000-0000-0000DA1D0000}"/>
    <cellStyle name="60% - Accent5 15 10" xfId="12701" xr:uid="{00000000-0005-0000-0000-0000DB1D0000}"/>
    <cellStyle name="60% - Accent5 15 11" xfId="12702" xr:uid="{00000000-0005-0000-0000-0000DC1D0000}"/>
    <cellStyle name="60% - Accent5 15 2" xfId="12703" xr:uid="{00000000-0005-0000-0000-0000DD1D0000}"/>
    <cellStyle name="60% - Accent5 15 3" xfId="12704" xr:uid="{00000000-0005-0000-0000-0000DE1D0000}"/>
    <cellStyle name="60% - Accent5 15 4" xfId="12705" xr:uid="{00000000-0005-0000-0000-0000DF1D0000}"/>
    <cellStyle name="60% - Accent5 15 5" xfId="12706" xr:uid="{00000000-0005-0000-0000-0000E01D0000}"/>
    <cellStyle name="60% - Accent5 15 6" xfId="12707" xr:uid="{00000000-0005-0000-0000-0000E11D0000}"/>
    <cellStyle name="60% - Accent5 15 7" xfId="12708" xr:uid="{00000000-0005-0000-0000-0000E21D0000}"/>
    <cellStyle name="60% - Accent5 15 8" xfId="12709" xr:uid="{00000000-0005-0000-0000-0000E31D0000}"/>
    <cellStyle name="60% - Accent5 15 9" xfId="12710" xr:uid="{00000000-0005-0000-0000-0000E41D0000}"/>
    <cellStyle name="60% - Accent5 16" xfId="12711" xr:uid="{00000000-0005-0000-0000-0000E51D0000}"/>
    <cellStyle name="60% - Accent5 16 10" xfId="12712" xr:uid="{00000000-0005-0000-0000-0000E61D0000}"/>
    <cellStyle name="60% - Accent5 16 11" xfId="12713" xr:uid="{00000000-0005-0000-0000-0000E71D0000}"/>
    <cellStyle name="60% - Accent5 16 2" xfId="12714" xr:uid="{00000000-0005-0000-0000-0000E81D0000}"/>
    <cellStyle name="60% - Accent5 16 3" xfId="12715" xr:uid="{00000000-0005-0000-0000-0000E91D0000}"/>
    <cellStyle name="60% - Accent5 16 4" xfId="12716" xr:uid="{00000000-0005-0000-0000-0000EA1D0000}"/>
    <cellStyle name="60% - Accent5 16 5" xfId="12717" xr:uid="{00000000-0005-0000-0000-0000EB1D0000}"/>
    <cellStyle name="60% - Accent5 16 6" xfId="12718" xr:uid="{00000000-0005-0000-0000-0000EC1D0000}"/>
    <cellStyle name="60% - Accent5 16 7" xfId="12719" xr:uid="{00000000-0005-0000-0000-0000ED1D0000}"/>
    <cellStyle name="60% - Accent5 16 8" xfId="12720" xr:uid="{00000000-0005-0000-0000-0000EE1D0000}"/>
    <cellStyle name="60% - Accent5 16 9" xfId="12721" xr:uid="{00000000-0005-0000-0000-0000EF1D0000}"/>
    <cellStyle name="60% - Accent5 17" xfId="12722" xr:uid="{00000000-0005-0000-0000-0000F01D0000}"/>
    <cellStyle name="60% - Accent5 17 10" xfId="12723" xr:uid="{00000000-0005-0000-0000-0000F11D0000}"/>
    <cellStyle name="60% - Accent5 17 11" xfId="12724" xr:uid="{00000000-0005-0000-0000-0000F21D0000}"/>
    <cellStyle name="60% - Accent5 17 2" xfId="12725" xr:uid="{00000000-0005-0000-0000-0000F31D0000}"/>
    <cellStyle name="60% - Accent5 17 3" xfId="12726" xr:uid="{00000000-0005-0000-0000-0000F41D0000}"/>
    <cellStyle name="60% - Accent5 17 4" xfId="12727" xr:uid="{00000000-0005-0000-0000-0000F51D0000}"/>
    <cellStyle name="60% - Accent5 17 5" xfId="12728" xr:uid="{00000000-0005-0000-0000-0000F61D0000}"/>
    <cellStyle name="60% - Accent5 17 6" xfId="12729" xr:uid="{00000000-0005-0000-0000-0000F71D0000}"/>
    <cellStyle name="60% - Accent5 17 7" xfId="12730" xr:uid="{00000000-0005-0000-0000-0000F81D0000}"/>
    <cellStyle name="60% - Accent5 17 8" xfId="12731" xr:uid="{00000000-0005-0000-0000-0000F91D0000}"/>
    <cellStyle name="60% - Accent5 17 9" xfId="12732" xr:uid="{00000000-0005-0000-0000-0000FA1D0000}"/>
    <cellStyle name="60% - Accent5 18" xfId="12733" xr:uid="{00000000-0005-0000-0000-0000FB1D0000}"/>
    <cellStyle name="60% - Accent5 18 10" xfId="12734" xr:uid="{00000000-0005-0000-0000-0000FC1D0000}"/>
    <cellStyle name="60% - Accent5 18 11" xfId="12735" xr:uid="{00000000-0005-0000-0000-0000FD1D0000}"/>
    <cellStyle name="60% - Accent5 18 2" xfId="12736" xr:uid="{00000000-0005-0000-0000-0000FE1D0000}"/>
    <cellStyle name="60% - Accent5 18 3" xfId="12737" xr:uid="{00000000-0005-0000-0000-0000FF1D0000}"/>
    <cellStyle name="60% - Accent5 18 4" xfId="12738" xr:uid="{00000000-0005-0000-0000-0000001E0000}"/>
    <cellStyle name="60% - Accent5 18 5" xfId="12739" xr:uid="{00000000-0005-0000-0000-0000011E0000}"/>
    <cellStyle name="60% - Accent5 18 6" xfId="12740" xr:uid="{00000000-0005-0000-0000-0000021E0000}"/>
    <cellStyle name="60% - Accent5 18 7" xfId="12741" xr:uid="{00000000-0005-0000-0000-0000031E0000}"/>
    <cellStyle name="60% - Accent5 18 8" xfId="12742" xr:uid="{00000000-0005-0000-0000-0000041E0000}"/>
    <cellStyle name="60% - Accent5 18 9" xfId="12743" xr:uid="{00000000-0005-0000-0000-0000051E0000}"/>
    <cellStyle name="60% - Accent5 19" xfId="12744" xr:uid="{00000000-0005-0000-0000-0000061E0000}"/>
    <cellStyle name="60% - Accent5 19 10" xfId="12745" xr:uid="{00000000-0005-0000-0000-0000071E0000}"/>
    <cellStyle name="60% - Accent5 19 11" xfId="12746" xr:uid="{00000000-0005-0000-0000-0000081E0000}"/>
    <cellStyle name="60% - Accent5 19 2" xfId="12747" xr:uid="{00000000-0005-0000-0000-0000091E0000}"/>
    <cellStyle name="60% - Accent5 19 3" xfId="12748" xr:uid="{00000000-0005-0000-0000-00000A1E0000}"/>
    <cellStyle name="60% - Accent5 19 4" xfId="12749" xr:uid="{00000000-0005-0000-0000-00000B1E0000}"/>
    <cellStyle name="60% - Accent5 19 5" xfId="12750" xr:uid="{00000000-0005-0000-0000-00000C1E0000}"/>
    <cellStyle name="60% - Accent5 19 6" xfId="12751" xr:uid="{00000000-0005-0000-0000-00000D1E0000}"/>
    <cellStyle name="60% - Accent5 19 7" xfId="12752" xr:uid="{00000000-0005-0000-0000-00000E1E0000}"/>
    <cellStyle name="60% - Accent5 19 8" xfId="12753" xr:uid="{00000000-0005-0000-0000-00000F1E0000}"/>
    <cellStyle name="60% - Accent5 19 9" xfId="12754" xr:uid="{00000000-0005-0000-0000-0000101E0000}"/>
    <cellStyle name="60% - Accent5 2" xfId="68" xr:uid="{00000000-0005-0000-0000-0000111E0000}"/>
    <cellStyle name="60% - Accent5 2 10" xfId="2057" xr:uid="{00000000-0005-0000-0000-0000121E0000}"/>
    <cellStyle name="60% - Accent5 2 11" xfId="2056" xr:uid="{00000000-0005-0000-0000-0000131E0000}"/>
    <cellStyle name="60% - Accent5 2 12" xfId="2058" xr:uid="{00000000-0005-0000-0000-0000141E0000}"/>
    <cellStyle name="60% - Accent5 2 2" xfId="482" xr:uid="{00000000-0005-0000-0000-0000151E0000}"/>
    <cellStyle name="60% - Accent5 2 2 2" xfId="2055" xr:uid="{00000000-0005-0000-0000-0000161E0000}"/>
    <cellStyle name="60% - Accent5 2 3" xfId="2054" xr:uid="{00000000-0005-0000-0000-0000171E0000}"/>
    <cellStyle name="60% - Accent5 2 4" xfId="2053" xr:uid="{00000000-0005-0000-0000-0000181E0000}"/>
    <cellStyle name="60% - Accent5 2 5" xfId="2052" xr:uid="{00000000-0005-0000-0000-0000191E0000}"/>
    <cellStyle name="60% - Accent5 2 6" xfId="2051" xr:uid="{00000000-0005-0000-0000-00001A1E0000}"/>
    <cellStyle name="60% - Accent5 2 7" xfId="2050" xr:uid="{00000000-0005-0000-0000-00001B1E0000}"/>
    <cellStyle name="60% - Accent5 2 8" xfId="2049" xr:uid="{00000000-0005-0000-0000-00001C1E0000}"/>
    <cellStyle name="60% - Accent5 2 9" xfId="2048" xr:uid="{00000000-0005-0000-0000-00001D1E0000}"/>
    <cellStyle name="60% - Accent5 20" xfId="12755" xr:uid="{00000000-0005-0000-0000-00001E1E0000}"/>
    <cellStyle name="60% - Accent5 20 10" xfId="12756" xr:uid="{00000000-0005-0000-0000-00001F1E0000}"/>
    <cellStyle name="60% - Accent5 20 11" xfId="12757" xr:uid="{00000000-0005-0000-0000-0000201E0000}"/>
    <cellStyle name="60% - Accent5 20 2" xfId="12758" xr:uid="{00000000-0005-0000-0000-0000211E0000}"/>
    <cellStyle name="60% - Accent5 20 3" xfId="12759" xr:uid="{00000000-0005-0000-0000-0000221E0000}"/>
    <cellStyle name="60% - Accent5 20 4" xfId="12760" xr:uid="{00000000-0005-0000-0000-0000231E0000}"/>
    <cellStyle name="60% - Accent5 20 5" xfId="12761" xr:uid="{00000000-0005-0000-0000-0000241E0000}"/>
    <cellStyle name="60% - Accent5 20 6" xfId="12762" xr:uid="{00000000-0005-0000-0000-0000251E0000}"/>
    <cellStyle name="60% - Accent5 20 7" xfId="12763" xr:uid="{00000000-0005-0000-0000-0000261E0000}"/>
    <cellStyle name="60% - Accent5 20 8" xfId="12764" xr:uid="{00000000-0005-0000-0000-0000271E0000}"/>
    <cellStyle name="60% - Accent5 20 9" xfId="12765" xr:uid="{00000000-0005-0000-0000-0000281E0000}"/>
    <cellStyle name="60% - Accent5 21" xfId="12766" xr:uid="{00000000-0005-0000-0000-0000291E0000}"/>
    <cellStyle name="60% - Accent5 21 10" xfId="12767" xr:uid="{00000000-0005-0000-0000-00002A1E0000}"/>
    <cellStyle name="60% - Accent5 21 11" xfId="12768" xr:uid="{00000000-0005-0000-0000-00002B1E0000}"/>
    <cellStyle name="60% - Accent5 21 2" xfId="12769" xr:uid="{00000000-0005-0000-0000-00002C1E0000}"/>
    <cellStyle name="60% - Accent5 21 3" xfId="12770" xr:uid="{00000000-0005-0000-0000-00002D1E0000}"/>
    <cellStyle name="60% - Accent5 21 4" xfId="12771" xr:uid="{00000000-0005-0000-0000-00002E1E0000}"/>
    <cellStyle name="60% - Accent5 21 5" xfId="12772" xr:uid="{00000000-0005-0000-0000-00002F1E0000}"/>
    <cellStyle name="60% - Accent5 21 6" xfId="12773" xr:uid="{00000000-0005-0000-0000-0000301E0000}"/>
    <cellStyle name="60% - Accent5 21 7" xfId="12774" xr:uid="{00000000-0005-0000-0000-0000311E0000}"/>
    <cellStyle name="60% - Accent5 21 8" xfId="12775" xr:uid="{00000000-0005-0000-0000-0000321E0000}"/>
    <cellStyle name="60% - Accent5 21 9" xfId="12776" xr:uid="{00000000-0005-0000-0000-0000331E0000}"/>
    <cellStyle name="60% - Accent5 22" xfId="12777" xr:uid="{00000000-0005-0000-0000-0000341E0000}"/>
    <cellStyle name="60% - Accent5 22 10" xfId="12778" xr:uid="{00000000-0005-0000-0000-0000351E0000}"/>
    <cellStyle name="60% - Accent5 22 11" xfId="12779" xr:uid="{00000000-0005-0000-0000-0000361E0000}"/>
    <cellStyle name="60% - Accent5 22 2" xfId="12780" xr:uid="{00000000-0005-0000-0000-0000371E0000}"/>
    <cellStyle name="60% - Accent5 22 3" xfId="12781" xr:uid="{00000000-0005-0000-0000-0000381E0000}"/>
    <cellStyle name="60% - Accent5 22 4" xfId="12782" xr:uid="{00000000-0005-0000-0000-0000391E0000}"/>
    <cellStyle name="60% - Accent5 22 5" xfId="12783" xr:uid="{00000000-0005-0000-0000-00003A1E0000}"/>
    <cellStyle name="60% - Accent5 22 6" xfId="12784" xr:uid="{00000000-0005-0000-0000-00003B1E0000}"/>
    <cellStyle name="60% - Accent5 22 7" xfId="12785" xr:uid="{00000000-0005-0000-0000-00003C1E0000}"/>
    <cellStyle name="60% - Accent5 22 8" xfId="12786" xr:uid="{00000000-0005-0000-0000-00003D1E0000}"/>
    <cellStyle name="60% - Accent5 22 9" xfId="12787" xr:uid="{00000000-0005-0000-0000-00003E1E0000}"/>
    <cellStyle name="60% - Accent5 23" xfId="12788" xr:uid="{00000000-0005-0000-0000-00003F1E0000}"/>
    <cellStyle name="60% - Accent5 23 10" xfId="12789" xr:uid="{00000000-0005-0000-0000-0000401E0000}"/>
    <cellStyle name="60% - Accent5 23 11" xfId="12790" xr:uid="{00000000-0005-0000-0000-0000411E0000}"/>
    <cellStyle name="60% - Accent5 23 2" xfId="12791" xr:uid="{00000000-0005-0000-0000-0000421E0000}"/>
    <cellStyle name="60% - Accent5 23 3" xfId="12792" xr:uid="{00000000-0005-0000-0000-0000431E0000}"/>
    <cellStyle name="60% - Accent5 23 4" xfId="12793" xr:uid="{00000000-0005-0000-0000-0000441E0000}"/>
    <cellStyle name="60% - Accent5 23 5" xfId="12794" xr:uid="{00000000-0005-0000-0000-0000451E0000}"/>
    <cellStyle name="60% - Accent5 23 6" xfId="12795" xr:uid="{00000000-0005-0000-0000-0000461E0000}"/>
    <cellStyle name="60% - Accent5 23 7" xfId="12796" xr:uid="{00000000-0005-0000-0000-0000471E0000}"/>
    <cellStyle name="60% - Accent5 23 8" xfId="12797" xr:uid="{00000000-0005-0000-0000-0000481E0000}"/>
    <cellStyle name="60% - Accent5 23 9" xfId="12798" xr:uid="{00000000-0005-0000-0000-0000491E0000}"/>
    <cellStyle name="60% - Accent5 24" xfId="12799" xr:uid="{00000000-0005-0000-0000-00004A1E0000}"/>
    <cellStyle name="60% - Accent5 24 10" xfId="12800" xr:uid="{00000000-0005-0000-0000-00004B1E0000}"/>
    <cellStyle name="60% - Accent5 24 11" xfId="12801" xr:uid="{00000000-0005-0000-0000-00004C1E0000}"/>
    <cellStyle name="60% - Accent5 24 2" xfId="12802" xr:uid="{00000000-0005-0000-0000-00004D1E0000}"/>
    <cellStyle name="60% - Accent5 24 3" xfId="12803" xr:uid="{00000000-0005-0000-0000-00004E1E0000}"/>
    <cellStyle name="60% - Accent5 24 4" xfId="12804" xr:uid="{00000000-0005-0000-0000-00004F1E0000}"/>
    <cellStyle name="60% - Accent5 24 5" xfId="12805" xr:uid="{00000000-0005-0000-0000-0000501E0000}"/>
    <cellStyle name="60% - Accent5 24 6" xfId="12806" xr:uid="{00000000-0005-0000-0000-0000511E0000}"/>
    <cellStyle name="60% - Accent5 24 7" xfId="12807" xr:uid="{00000000-0005-0000-0000-0000521E0000}"/>
    <cellStyle name="60% - Accent5 24 8" xfId="12808" xr:uid="{00000000-0005-0000-0000-0000531E0000}"/>
    <cellStyle name="60% - Accent5 24 9" xfId="12809" xr:uid="{00000000-0005-0000-0000-0000541E0000}"/>
    <cellStyle name="60% - Accent5 25" xfId="12810" xr:uid="{00000000-0005-0000-0000-0000551E0000}"/>
    <cellStyle name="60% - Accent5 25 10" xfId="12811" xr:uid="{00000000-0005-0000-0000-0000561E0000}"/>
    <cellStyle name="60% - Accent5 25 11" xfId="12812" xr:uid="{00000000-0005-0000-0000-0000571E0000}"/>
    <cellStyle name="60% - Accent5 25 2" xfId="12813" xr:uid="{00000000-0005-0000-0000-0000581E0000}"/>
    <cellStyle name="60% - Accent5 25 3" xfId="12814" xr:uid="{00000000-0005-0000-0000-0000591E0000}"/>
    <cellStyle name="60% - Accent5 25 4" xfId="12815" xr:uid="{00000000-0005-0000-0000-00005A1E0000}"/>
    <cellStyle name="60% - Accent5 25 5" xfId="12816" xr:uid="{00000000-0005-0000-0000-00005B1E0000}"/>
    <cellStyle name="60% - Accent5 25 6" xfId="12817" xr:uid="{00000000-0005-0000-0000-00005C1E0000}"/>
    <cellStyle name="60% - Accent5 25 7" xfId="12818" xr:uid="{00000000-0005-0000-0000-00005D1E0000}"/>
    <cellStyle name="60% - Accent5 25 8" xfId="12819" xr:uid="{00000000-0005-0000-0000-00005E1E0000}"/>
    <cellStyle name="60% - Accent5 25 9" xfId="12820" xr:uid="{00000000-0005-0000-0000-00005F1E0000}"/>
    <cellStyle name="60% - Accent5 26" xfId="12821" xr:uid="{00000000-0005-0000-0000-0000601E0000}"/>
    <cellStyle name="60% - Accent5 26 10" xfId="12822" xr:uid="{00000000-0005-0000-0000-0000611E0000}"/>
    <cellStyle name="60% - Accent5 26 11" xfId="12823" xr:uid="{00000000-0005-0000-0000-0000621E0000}"/>
    <cellStyle name="60% - Accent5 26 2" xfId="12824" xr:uid="{00000000-0005-0000-0000-0000631E0000}"/>
    <cellStyle name="60% - Accent5 26 3" xfId="12825" xr:uid="{00000000-0005-0000-0000-0000641E0000}"/>
    <cellStyle name="60% - Accent5 26 4" xfId="12826" xr:uid="{00000000-0005-0000-0000-0000651E0000}"/>
    <cellStyle name="60% - Accent5 26 5" xfId="12827" xr:uid="{00000000-0005-0000-0000-0000661E0000}"/>
    <cellStyle name="60% - Accent5 26 6" xfId="12828" xr:uid="{00000000-0005-0000-0000-0000671E0000}"/>
    <cellStyle name="60% - Accent5 26 7" xfId="12829" xr:uid="{00000000-0005-0000-0000-0000681E0000}"/>
    <cellStyle name="60% - Accent5 26 8" xfId="12830" xr:uid="{00000000-0005-0000-0000-0000691E0000}"/>
    <cellStyle name="60% - Accent5 26 9" xfId="12831" xr:uid="{00000000-0005-0000-0000-00006A1E0000}"/>
    <cellStyle name="60% - Accent5 27" xfId="12832" xr:uid="{00000000-0005-0000-0000-00006B1E0000}"/>
    <cellStyle name="60% - Accent5 27 10" xfId="12833" xr:uid="{00000000-0005-0000-0000-00006C1E0000}"/>
    <cellStyle name="60% - Accent5 27 11" xfId="12834" xr:uid="{00000000-0005-0000-0000-00006D1E0000}"/>
    <cellStyle name="60% - Accent5 27 2" xfId="12835" xr:uid="{00000000-0005-0000-0000-00006E1E0000}"/>
    <cellStyle name="60% - Accent5 27 3" xfId="12836" xr:uid="{00000000-0005-0000-0000-00006F1E0000}"/>
    <cellStyle name="60% - Accent5 27 4" xfId="12837" xr:uid="{00000000-0005-0000-0000-0000701E0000}"/>
    <cellStyle name="60% - Accent5 27 5" xfId="12838" xr:uid="{00000000-0005-0000-0000-0000711E0000}"/>
    <cellStyle name="60% - Accent5 27 6" xfId="12839" xr:uid="{00000000-0005-0000-0000-0000721E0000}"/>
    <cellStyle name="60% - Accent5 27 7" xfId="12840" xr:uid="{00000000-0005-0000-0000-0000731E0000}"/>
    <cellStyle name="60% - Accent5 27 8" xfId="12841" xr:uid="{00000000-0005-0000-0000-0000741E0000}"/>
    <cellStyle name="60% - Accent5 27 9" xfId="12842" xr:uid="{00000000-0005-0000-0000-0000751E0000}"/>
    <cellStyle name="60% - Accent5 28" xfId="12843" xr:uid="{00000000-0005-0000-0000-0000761E0000}"/>
    <cellStyle name="60% - Accent5 28 10" xfId="12844" xr:uid="{00000000-0005-0000-0000-0000771E0000}"/>
    <cellStyle name="60% - Accent5 28 11" xfId="12845" xr:uid="{00000000-0005-0000-0000-0000781E0000}"/>
    <cellStyle name="60% - Accent5 28 2" xfId="12846" xr:uid="{00000000-0005-0000-0000-0000791E0000}"/>
    <cellStyle name="60% - Accent5 28 3" xfId="12847" xr:uid="{00000000-0005-0000-0000-00007A1E0000}"/>
    <cellStyle name="60% - Accent5 28 4" xfId="12848" xr:uid="{00000000-0005-0000-0000-00007B1E0000}"/>
    <cellStyle name="60% - Accent5 28 5" xfId="12849" xr:uid="{00000000-0005-0000-0000-00007C1E0000}"/>
    <cellStyle name="60% - Accent5 28 6" xfId="12850" xr:uid="{00000000-0005-0000-0000-00007D1E0000}"/>
    <cellStyle name="60% - Accent5 28 7" xfId="12851" xr:uid="{00000000-0005-0000-0000-00007E1E0000}"/>
    <cellStyle name="60% - Accent5 28 8" xfId="12852" xr:uid="{00000000-0005-0000-0000-00007F1E0000}"/>
    <cellStyle name="60% - Accent5 28 9" xfId="12853" xr:uid="{00000000-0005-0000-0000-0000801E0000}"/>
    <cellStyle name="60% - Accent5 29" xfId="12854" xr:uid="{00000000-0005-0000-0000-0000811E0000}"/>
    <cellStyle name="60% - Accent5 29 10" xfId="12855" xr:uid="{00000000-0005-0000-0000-0000821E0000}"/>
    <cellStyle name="60% - Accent5 29 11" xfId="12856" xr:uid="{00000000-0005-0000-0000-0000831E0000}"/>
    <cellStyle name="60% - Accent5 29 2" xfId="12857" xr:uid="{00000000-0005-0000-0000-0000841E0000}"/>
    <cellStyle name="60% - Accent5 29 3" xfId="12858" xr:uid="{00000000-0005-0000-0000-0000851E0000}"/>
    <cellStyle name="60% - Accent5 29 4" xfId="12859" xr:uid="{00000000-0005-0000-0000-0000861E0000}"/>
    <cellStyle name="60% - Accent5 29 5" xfId="12860" xr:uid="{00000000-0005-0000-0000-0000871E0000}"/>
    <cellStyle name="60% - Accent5 29 6" xfId="12861" xr:uid="{00000000-0005-0000-0000-0000881E0000}"/>
    <cellStyle name="60% - Accent5 29 7" xfId="12862" xr:uid="{00000000-0005-0000-0000-0000891E0000}"/>
    <cellStyle name="60% - Accent5 29 8" xfId="12863" xr:uid="{00000000-0005-0000-0000-00008A1E0000}"/>
    <cellStyle name="60% - Accent5 29 9" xfId="12864" xr:uid="{00000000-0005-0000-0000-00008B1E0000}"/>
    <cellStyle name="60% - Accent5 3" xfId="69" xr:uid="{00000000-0005-0000-0000-00008C1E0000}"/>
    <cellStyle name="60% - Accent5 3 10" xfId="2046" xr:uid="{00000000-0005-0000-0000-00008D1E0000}"/>
    <cellStyle name="60% - Accent5 3 11" xfId="2045" xr:uid="{00000000-0005-0000-0000-00008E1E0000}"/>
    <cellStyle name="60% - Accent5 3 12" xfId="2047" xr:uid="{00000000-0005-0000-0000-00008F1E0000}"/>
    <cellStyle name="60% - Accent5 3 2" xfId="2044" xr:uid="{00000000-0005-0000-0000-0000901E0000}"/>
    <cellStyle name="60% - Accent5 3 3" xfId="2043" xr:uid="{00000000-0005-0000-0000-0000911E0000}"/>
    <cellStyle name="60% - Accent5 3 4" xfId="2042" xr:uid="{00000000-0005-0000-0000-0000921E0000}"/>
    <cellStyle name="60% - Accent5 3 5" xfId="2041" xr:uid="{00000000-0005-0000-0000-0000931E0000}"/>
    <cellStyle name="60% - Accent5 3 6" xfId="2040" xr:uid="{00000000-0005-0000-0000-0000941E0000}"/>
    <cellStyle name="60% - Accent5 3 7" xfId="2039" xr:uid="{00000000-0005-0000-0000-0000951E0000}"/>
    <cellStyle name="60% - Accent5 3 8" xfId="2038" xr:uid="{00000000-0005-0000-0000-0000961E0000}"/>
    <cellStyle name="60% - Accent5 3 9" xfId="2037" xr:uid="{00000000-0005-0000-0000-0000971E0000}"/>
    <cellStyle name="60% - Accent5 30" xfId="12865" xr:uid="{00000000-0005-0000-0000-0000981E0000}"/>
    <cellStyle name="60% - Accent5 30 10" xfId="12866" xr:uid="{00000000-0005-0000-0000-0000991E0000}"/>
    <cellStyle name="60% - Accent5 30 11" xfId="12867" xr:uid="{00000000-0005-0000-0000-00009A1E0000}"/>
    <cellStyle name="60% - Accent5 30 2" xfId="12868" xr:uid="{00000000-0005-0000-0000-00009B1E0000}"/>
    <cellStyle name="60% - Accent5 30 3" xfId="12869" xr:uid="{00000000-0005-0000-0000-00009C1E0000}"/>
    <cellStyle name="60% - Accent5 30 4" xfId="12870" xr:uid="{00000000-0005-0000-0000-00009D1E0000}"/>
    <cellStyle name="60% - Accent5 30 5" xfId="12871" xr:uid="{00000000-0005-0000-0000-00009E1E0000}"/>
    <cellStyle name="60% - Accent5 30 6" xfId="12872" xr:uid="{00000000-0005-0000-0000-00009F1E0000}"/>
    <cellStyle name="60% - Accent5 30 7" xfId="12873" xr:uid="{00000000-0005-0000-0000-0000A01E0000}"/>
    <cellStyle name="60% - Accent5 30 8" xfId="12874" xr:uid="{00000000-0005-0000-0000-0000A11E0000}"/>
    <cellStyle name="60% - Accent5 30 9" xfId="12875" xr:uid="{00000000-0005-0000-0000-0000A21E0000}"/>
    <cellStyle name="60% - Accent5 31" xfId="12876" xr:uid="{00000000-0005-0000-0000-0000A31E0000}"/>
    <cellStyle name="60% - Accent5 31 10" xfId="12877" xr:uid="{00000000-0005-0000-0000-0000A41E0000}"/>
    <cellStyle name="60% - Accent5 31 11" xfId="12878" xr:uid="{00000000-0005-0000-0000-0000A51E0000}"/>
    <cellStyle name="60% - Accent5 31 2" xfId="12879" xr:uid="{00000000-0005-0000-0000-0000A61E0000}"/>
    <cellStyle name="60% - Accent5 31 3" xfId="12880" xr:uid="{00000000-0005-0000-0000-0000A71E0000}"/>
    <cellStyle name="60% - Accent5 31 4" xfId="12881" xr:uid="{00000000-0005-0000-0000-0000A81E0000}"/>
    <cellStyle name="60% - Accent5 31 5" xfId="12882" xr:uid="{00000000-0005-0000-0000-0000A91E0000}"/>
    <cellStyle name="60% - Accent5 31 6" xfId="12883" xr:uid="{00000000-0005-0000-0000-0000AA1E0000}"/>
    <cellStyle name="60% - Accent5 31 7" xfId="12884" xr:uid="{00000000-0005-0000-0000-0000AB1E0000}"/>
    <cellStyle name="60% - Accent5 31 8" xfId="12885" xr:uid="{00000000-0005-0000-0000-0000AC1E0000}"/>
    <cellStyle name="60% - Accent5 31 9" xfId="12886" xr:uid="{00000000-0005-0000-0000-0000AD1E0000}"/>
    <cellStyle name="60% - Accent5 32" xfId="12887" xr:uid="{00000000-0005-0000-0000-0000AE1E0000}"/>
    <cellStyle name="60% - Accent5 32 10" xfId="12888" xr:uid="{00000000-0005-0000-0000-0000AF1E0000}"/>
    <cellStyle name="60% - Accent5 32 11" xfId="12889" xr:uid="{00000000-0005-0000-0000-0000B01E0000}"/>
    <cellStyle name="60% - Accent5 32 2" xfId="12890" xr:uid="{00000000-0005-0000-0000-0000B11E0000}"/>
    <cellStyle name="60% - Accent5 32 3" xfId="12891" xr:uid="{00000000-0005-0000-0000-0000B21E0000}"/>
    <cellStyle name="60% - Accent5 32 4" xfId="12892" xr:uid="{00000000-0005-0000-0000-0000B31E0000}"/>
    <cellStyle name="60% - Accent5 32 5" xfId="12893" xr:uid="{00000000-0005-0000-0000-0000B41E0000}"/>
    <cellStyle name="60% - Accent5 32 6" xfId="12894" xr:uid="{00000000-0005-0000-0000-0000B51E0000}"/>
    <cellStyle name="60% - Accent5 32 7" xfId="12895" xr:uid="{00000000-0005-0000-0000-0000B61E0000}"/>
    <cellStyle name="60% - Accent5 32 8" xfId="12896" xr:uid="{00000000-0005-0000-0000-0000B71E0000}"/>
    <cellStyle name="60% - Accent5 32 9" xfId="12897" xr:uid="{00000000-0005-0000-0000-0000B81E0000}"/>
    <cellStyle name="60% - Accent5 33" xfId="12898" xr:uid="{00000000-0005-0000-0000-0000B91E0000}"/>
    <cellStyle name="60% - Accent5 33 10" xfId="12899" xr:uid="{00000000-0005-0000-0000-0000BA1E0000}"/>
    <cellStyle name="60% - Accent5 33 11" xfId="12900" xr:uid="{00000000-0005-0000-0000-0000BB1E0000}"/>
    <cellStyle name="60% - Accent5 33 2" xfId="12901" xr:uid="{00000000-0005-0000-0000-0000BC1E0000}"/>
    <cellStyle name="60% - Accent5 33 3" xfId="12902" xr:uid="{00000000-0005-0000-0000-0000BD1E0000}"/>
    <cellStyle name="60% - Accent5 33 4" xfId="12903" xr:uid="{00000000-0005-0000-0000-0000BE1E0000}"/>
    <cellStyle name="60% - Accent5 33 5" xfId="12904" xr:uid="{00000000-0005-0000-0000-0000BF1E0000}"/>
    <cellStyle name="60% - Accent5 33 6" xfId="12905" xr:uid="{00000000-0005-0000-0000-0000C01E0000}"/>
    <cellStyle name="60% - Accent5 33 7" xfId="12906" xr:uid="{00000000-0005-0000-0000-0000C11E0000}"/>
    <cellStyle name="60% - Accent5 33 8" xfId="12907" xr:uid="{00000000-0005-0000-0000-0000C21E0000}"/>
    <cellStyle name="60% - Accent5 33 9" xfId="12908" xr:uid="{00000000-0005-0000-0000-0000C31E0000}"/>
    <cellStyle name="60% - Accent5 34" xfId="12909" xr:uid="{00000000-0005-0000-0000-0000C41E0000}"/>
    <cellStyle name="60% - Accent5 34 10" xfId="12910" xr:uid="{00000000-0005-0000-0000-0000C51E0000}"/>
    <cellStyle name="60% - Accent5 34 11" xfId="12911" xr:uid="{00000000-0005-0000-0000-0000C61E0000}"/>
    <cellStyle name="60% - Accent5 34 2" xfId="12912" xr:uid="{00000000-0005-0000-0000-0000C71E0000}"/>
    <cellStyle name="60% - Accent5 34 3" xfId="12913" xr:uid="{00000000-0005-0000-0000-0000C81E0000}"/>
    <cellStyle name="60% - Accent5 34 4" xfId="12914" xr:uid="{00000000-0005-0000-0000-0000C91E0000}"/>
    <cellStyle name="60% - Accent5 34 5" xfId="12915" xr:uid="{00000000-0005-0000-0000-0000CA1E0000}"/>
    <cellStyle name="60% - Accent5 34 6" xfId="12916" xr:uid="{00000000-0005-0000-0000-0000CB1E0000}"/>
    <cellStyle name="60% - Accent5 34 7" xfId="12917" xr:uid="{00000000-0005-0000-0000-0000CC1E0000}"/>
    <cellStyle name="60% - Accent5 34 8" xfId="12918" xr:uid="{00000000-0005-0000-0000-0000CD1E0000}"/>
    <cellStyle name="60% - Accent5 34 9" xfId="12919" xr:uid="{00000000-0005-0000-0000-0000CE1E0000}"/>
    <cellStyle name="60% - Accent5 35" xfId="12920" xr:uid="{00000000-0005-0000-0000-0000CF1E0000}"/>
    <cellStyle name="60% - Accent5 35 10" xfId="12921" xr:uid="{00000000-0005-0000-0000-0000D01E0000}"/>
    <cellStyle name="60% - Accent5 35 11" xfId="12922" xr:uid="{00000000-0005-0000-0000-0000D11E0000}"/>
    <cellStyle name="60% - Accent5 35 2" xfId="12923" xr:uid="{00000000-0005-0000-0000-0000D21E0000}"/>
    <cellStyle name="60% - Accent5 35 3" xfId="12924" xr:uid="{00000000-0005-0000-0000-0000D31E0000}"/>
    <cellStyle name="60% - Accent5 35 4" xfId="12925" xr:uid="{00000000-0005-0000-0000-0000D41E0000}"/>
    <cellStyle name="60% - Accent5 35 5" xfId="12926" xr:uid="{00000000-0005-0000-0000-0000D51E0000}"/>
    <cellStyle name="60% - Accent5 35 6" xfId="12927" xr:uid="{00000000-0005-0000-0000-0000D61E0000}"/>
    <cellStyle name="60% - Accent5 35 7" xfId="12928" xr:uid="{00000000-0005-0000-0000-0000D71E0000}"/>
    <cellStyle name="60% - Accent5 35 8" xfId="12929" xr:uid="{00000000-0005-0000-0000-0000D81E0000}"/>
    <cellStyle name="60% - Accent5 35 9" xfId="12930" xr:uid="{00000000-0005-0000-0000-0000D91E0000}"/>
    <cellStyle name="60% - Accent5 36" xfId="12931" xr:uid="{00000000-0005-0000-0000-0000DA1E0000}"/>
    <cellStyle name="60% - Accent5 36 10" xfId="12932" xr:uid="{00000000-0005-0000-0000-0000DB1E0000}"/>
    <cellStyle name="60% - Accent5 36 11" xfId="12933" xr:uid="{00000000-0005-0000-0000-0000DC1E0000}"/>
    <cellStyle name="60% - Accent5 36 2" xfId="12934" xr:uid="{00000000-0005-0000-0000-0000DD1E0000}"/>
    <cellStyle name="60% - Accent5 36 3" xfId="12935" xr:uid="{00000000-0005-0000-0000-0000DE1E0000}"/>
    <cellStyle name="60% - Accent5 36 4" xfId="12936" xr:uid="{00000000-0005-0000-0000-0000DF1E0000}"/>
    <cellStyle name="60% - Accent5 36 5" xfId="12937" xr:uid="{00000000-0005-0000-0000-0000E01E0000}"/>
    <cellStyle name="60% - Accent5 36 6" xfId="12938" xr:uid="{00000000-0005-0000-0000-0000E11E0000}"/>
    <cellStyle name="60% - Accent5 36 7" xfId="12939" xr:uid="{00000000-0005-0000-0000-0000E21E0000}"/>
    <cellStyle name="60% - Accent5 36 8" xfId="12940" xr:uid="{00000000-0005-0000-0000-0000E31E0000}"/>
    <cellStyle name="60% - Accent5 36 9" xfId="12941" xr:uid="{00000000-0005-0000-0000-0000E41E0000}"/>
    <cellStyle name="60% - Accent5 37" xfId="12942" xr:uid="{00000000-0005-0000-0000-0000E51E0000}"/>
    <cellStyle name="60% - Accent5 37 10" xfId="12943" xr:uid="{00000000-0005-0000-0000-0000E61E0000}"/>
    <cellStyle name="60% - Accent5 37 11" xfId="12944" xr:uid="{00000000-0005-0000-0000-0000E71E0000}"/>
    <cellStyle name="60% - Accent5 37 2" xfId="12945" xr:uid="{00000000-0005-0000-0000-0000E81E0000}"/>
    <cellStyle name="60% - Accent5 37 3" xfId="12946" xr:uid="{00000000-0005-0000-0000-0000E91E0000}"/>
    <cellStyle name="60% - Accent5 37 4" xfId="12947" xr:uid="{00000000-0005-0000-0000-0000EA1E0000}"/>
    <cellStyle name="60% - Accent5 37 5" xfId="12948" xr:uid="{00000000-0005-0000-0000-0000EB1E0000}"/>
    <cellStyle name="60% - Accent5 37 6" xfId="12949" xr:uid="{00000000-0005-0000-0000-0000EC1E0000}"/>
    <cellStyle name="60% - Accent5 37 7" xfId="12950" xr:uid="{00000000-0005-0000-0000-0000ED1E0000}"/>
    <cellStyle name="60% - Accent5 37 8" xfId="12951" xr:uid="{00000000-0005-0000-0000-0000EE1E0000}"/>
    <cellStyle name="60% - Accent5 37 9" xfId="12952" xr:uid="{00000000-0005-0000-0000-0000EF1E0000}"/>
    <cellStyle name="60% - Accent5 38" xfId="12953" xr:uid="{00000000-0005-0000-0000-0000F01E0000}"/>
    <cellStyle name="60% - Accent5 38 10" xfId="12954" xr:uid="{00000000-0005-0000-0000-0000F11E0000}"/>
    <cellStyle name="60% - Accent5 38 11" xfId="12955" xr:uid="{00000000-0005-0000-0000-0000F21E0000}"/>
    <cellStyle name="60% - Accent5 38 2" xfId="12956" xr:uid="{00000000-0005-0000-0000-0000F31E0000}"/>
    <cellStyle name="60% - Accent5 38 3" xfId="12957" xr:uid="{00000000-0005-0000-0000-0000F41E0000}"/>
    <cellStyle name="60% - Accent5 38 4" xfId="12958" xr:uid="{00000000-0005-0000-0000-0000F51E0000}"/>
    <cellStyle name="60% - Accent5 38 5" xfId="12959" xr:uid="{00000000-0005-0000-0000-0000F61E0000}"/>
    <cellStyle name="60% - Accent5 38 6" xfId="12960" xr:uid="{00000000-0005-0000-0000-0000F71E0000}"/>
    <cellStyle name="60% - Accent5 38 7" xfId="12961" xr:uid="{00000000-0005-0000-0000-0000F81E0000}"/>
    <cellStyle name="60% - Accent5 38 8" xfId="12962" xr:uid="{00000000-0005-0000-0000-0000F91E0000}"/>
    <cellStyle name="60% - Accent5 38 9" xfId="12963" xr:uid="{00000000-0005-0000-0000-0000FA1E0000}"/>
    <cellStyle name="60% - Accent5 39" xfId="12964" xr:uid="{00000000-0005-0000-0000-0000FB1E0000}"/>
    <cellStyle name="60% - Accent5 39 10" xfId="12965" xr:uid="{00000000-0005-0000-0000-0000FC1E0000}"/>
    <cellStyle name="60% - Accent5 39 11" xfId="12966" xr:uid="{00000000-0005-0000-0000-0000FD1E0000}"/>
    <cellStyle name="60% - Accent5 39 2" xfId="12967" xr:uid="{00000000-0005-0000-0000-0000FE1E0000}"/>
    <cellStyle name="60% - Accent5 39 3" xfId="12968" xr:uid="{00000000-0005-0000-0000-0000FF1E0000}"/>
    <cellStyle name="60% - Accent5 39 4" xfId="12969" xr:uid="{00000000-0005-0000-0000-0000001F0000}"/>
    <cellStyle name="60% - Accent5 39 5" xfId="12970" xr:uid="{00000000-0005-0000-0000-0000011F0000}"/>
    <cellStyle name="60% - Accent5 39 6" xfId="12971" xr:uid="{00000000-0005-0000-0000-0000021F0000}"/>
    <cellStyle name="60% - Accent5 39 7" xfId="12972" xr:uid="{00000000-0005-0000-0000-0000031F0000}"/>
    <cellStyle name="60% - Accent5 39 8" xfId="12973" xr:uid="{00000000-0005-0000-0000-0000041F0000}"/>
    <cellStyle name="60% - Accent5 39 9" xfId="12974" xr:uid="{00000000-0005-0000-0000-0000051F0000}"/>
    <cellStyle name="60% - Accent5 4" xfId="2036" xr:uid="{00000000-0005-0000-0000-0000061F0000}"/>
    <cellStyle name="60% - Accent5 4 10" xfId="2035" xr:uid="{00000000-0005-0000-0000-0000071F0000}"/>
    <cellStyle name="60% - Accent5 4 11" xfId="2034" xr:uid="{00000000-0005-0000-0000-0000081F0000}"/>
    <cellStyle name="60% - Accent5 4 2" xfId="2033" xr:uid="{00000000-0005-0000-0000-0000091F0000}"/>
    <cellStyle name="60% - Accent5 4 3" xfId="2032" xr:uid="{00000000-0005-0000-0000-00000A1F0000}"/>
    <cellStyle name="60% - Accent5 4 4" xfId="2031" xr:uid="{00000000-0005-0000-0000-00000B1F0000}"/>
    <cellStyle name="60% - Accent5 4 5" xfId="2030" xr:uid="{00000000-0005-0000-0000-00000C1F0000}"/>
    <cellStyle name="60% - Accent5 4 6" xfId="2029" xr:uid="{00000000-0005-0000-0000-00000D1F0000}"/>
    <cellStyle name="60% - Accent5 4 7" xfId="2028" xr:uid="{00000000-0005-0000-0000-00000E1F0000}"/>
    <cellStyle name="60% - Accent5 4 8" xfId="2027" xr:uid="{00000000-0005-0000-0000-00000F1F0000}"/>
    <cellStyle name="60% - Accent5 4 9" xfId="2026" xr:uid="{00000000-0005-0000-0000-0000101F0000}"/>
    <cellStyle name="60% - Accent5 40" xfId="12975" xr:uid="{00000000-0005-0000-0000-0000111F0000}"/>
    <cellStyle name="60% - Accent5 40 10" xfId="12976" xr:uid="{00000000-0005-0000-0000-0000121F0000}"/>
    <cellStyle name="60% - Accent5 40 2" xfId="12977" xr:uid="{00000000-0005-0000-0000-0000131F0000}"/>
    <cellStyle name="60% - Accent5 40 3" xfId="12978" xr:uid="{00000000-0005-0000-0000-0000141F0000}"/>
    <cellStyle name="60% - Accent5 40 4" xfId="12979" xr:uid="{00000000-0005-0000-0000-0000151F0000}"/>
    <cellStyle name="60% - Accent5 40 5" xfId="12980" xr:uid="{00000000-0005-0000-0000-0000161F0000}"/>
    <cellStyle name="60% - Accent5 40 6" xfId="12981" xr:uid="{00000000-0005-0000-0000-0000171F0000}"/>
    <cellStyle name="60% - Accent5 40 7" xfId="12982" xr:uid="{00000000-0005-0000-0000-0000181F0000}"/>
    <cellStyle name="60% - Accent5 40 8" xfId="12983" xr:uid="{00000000-0005-0000-0000-0000191F0000}"/>
    <cellStyle name="60% - Accent5 40 9" xfId="12984" xr:uid="{00000000-0005-0000-0000-00001A1F0000}"/>
    <cellStyle name="60% - Accent5 41" xfId="12985" xr:uid="{00000000-0005-0000-0000-00001B1F0000}"/>
    <cellStyle name="60% - Accent5 42" xfId="12986" xr:uid="{00000000-0005-0000-0000-00001C1F0000}"/>
    <cellStyle name="60% - Accent5 43" xfId="12987" xr:uid="{00000000-0005-0000-0000-00001D1F0000}"/>
    <cellStyle name="60% - Accent5 44" xfId="12988" xr:uid="{00000000-0005-0000-0000-00001E1F0000}"/>
    <cellStyle name="60% - Accent5 45" xfId="12989" xr:uid="{00000000-0005-0000-0000-00001F1F0000}"/>
    <cellStyle name="60% - Accent5 46" xfId="12990" xr:uid="{00000000-0005-0000-0000-0000201F0000}"/>
    <cellStyle name="60% - Accent5 47" xfId="12991" xr:uid="{00000000-0005-0000-0000-0000211F0000}"/>
    <cellStyle name="60% - Accent5 48" xfId="12992" xr:uid="{00000000-0005-0000-0000-0000221F0000}"/>
    <cellStyle name="60% - Accent5 49" xfId="12993" xr:uid="{00000000-0005-0000-0000-0000231F0000}"/>
    <cellStyle name="60% - Accent5 5" xfId="2025" xr:uid="{00000000-0005-0000-0000-0000241F0000}"/>
    <cellStyle name="60% - Accent5 5 10" xfId="2024" xr:uid="{00000000-0005-0000-0000-0000251F0000}"/>
    <cellStyle name="60% - Accent5 5 11" xfId="2023" xr:uid="{00000000-0005-0000-0000-0000261F0000}"/>
    <cellStyle name="60% - Accent5 5 2" xfId="2022" xr:uid="{00000000-0005-0000-0000-0000271F0000}"/>
    <cellStyle name="60% - Accent5 5 3" xfId="2021" xr:uid="{00000000-0005-0000-0000-0000281F0000}"/>
    <cellStyle name="60% - Accent5 5 4" xfId="2020" xr:uid="{00000000-0005-0000-0000-0000291F0000}"/>
    <cellStyle name="60% - Accent5 5 5" xfId="2019" xr:uid="{00000000-0005-0000-0000-00002A1F0000}"/>
    <cellStyle name="60% - Accent5 5 6" xfId="2018" xr:uid="{00000000-0005-0000-0000-00002B1F0000}"/>
    <cellStyle name="60% - Accent5 5 7" xfId="2017" xr:uid="{00000000-0005-0000-0000-00002C1F0000}"/>
    <cellStyle name="60% - Accent5 5 8" xfId="2016" xr:uid="{00000000-0005-0000-0000-00002D1F0000}"/>
    <cellStyle name="60% - Accent5 5 9" xfId="2015" xr:uid="{00000000-0005-0000-0000-00002E1F0000}"/>
    <cellStyle name="60% - Accent5 50" xfId="67" xr:uid="{00000000-0005-0000-0000-00002F1F0000}"/>
    <cellStyle name="60% - Accent5 6" xfId="2014" xr:uid="{00000000-0005-0000-0000-0000301F0000}"/>
    <cellStyle name="60% - Accent5 6 10" xfId="12994" xr:uid="{00000000-0005-0000-0000-0000311F0000}"/>
    <cellStyle name="60% - Accent5 6 11" xfId="12995" xr:uid="{00000000-0005-0000-0000-0000321F0000}"/>
    <cellStyle name="60% - Accent5 6 2" xfId="12996" xr:uid="{00000000-0005-0000-0000-0000331F0000}"/>
    <cellStyle name="60% - Accent5 6 3" xfId="12997" xr:uid="{00000000-0005-0000-0000-0000341F0000}"/>
    <cellStyle name="60% - Accent5 6 4" xfId="12998" xr:uid="{00000000-0005-0000-0000-0000351F0000}"/>
    <cellStyle name="60% - Accent5 6 5" xfId="12999" xr:uid="{00000000-0005-0000-0000-0000361F0000}"/>
    <cellStyle name="60% - Accent5 6 6" xfId="13000" xr:uid="{00000000-0005-0000-0000-0000371F0000}"/>
    <cellStyle name="60% - Accent5 6 7" xfId="13001" xr:uid="{00000000-0005-0000-0000-0000381F0000}"/>
    <cellStyle name="60% - Accent5 6 8" xfId="13002" xr:uid="{00000000-0005-0000-0000-0000391F0000}"/>
    <cellStyle name="60% - Accent5 6 9" xfId="13003" xr:uid="{00000000-0005-0000-0000-00003A1F0000}"/>
    <cellStyle name="60% - Accent5 7" xfId="2013" xr:uid="{00000000-0005-0000-0000-00003B1F0000}"/>
    <cellStyle name="60% - Accent5 7 10" xfId="13004" xr:uid="{00000000-0005-0000-0000-00003C1F0000}"/>
    <cellStyle name="60% - Accent5 7 11" xfId="13005" xr:uid="{00000000-0005-0000-0000-00003D1F0000}"/>
    <cellStyle name="60% - Accent5 7 2" xfId="13006" xr:uid="{00000000-0005-0000-0000-00003E1F0000}"/>
    <cellStyle name="60% - Accent5 7 3" xfId="13007" xr:uid="{00000000-0005-0000-0000-00003F1F0000}"/>
    <cellStyle name="60% - Accent5 7 4" xfId="13008" xr:uid="{00000000-0005-0000-0000-0000401F0000}"/>
    <cellStyle name="60% - Accent5 7 5" xfId="13009" xr:uid="{00000000-0005-0000-0000-0000411F0000}"/>
    <cellStyle name="60% - Accent5 7 6" xfId="13010" xr:uid="{00000000-0005-0000-0000-0000421F0000}"/>
    <cellStyle name="60% - Accent5 7 7" xfId="13011" xr:uid="{00000000-0005-0000-0000-0000431F0000}"/>
    <cellStyle name="60% - Accent5 7 8" xfId="13012" xr:uid="{00000000-0005-0000-0000-0000441F0000}"/>
    <cellStyle name="60% - Accent5 7 9" xfId="13013" xr:uid="{00000000-0005-0000-0000-0000451F0000}"/>
    <cellStyle name="60% - Accent5 8" xfId="2012" xr:uid="{00000000-0005-0000-0000-0000461F0000}"/>
    <cellStyle name="60% - Accent5 8 10" xfId="13014" xr:uid="{00000000-0005-0000-0000-0000471F0000}"/>
    <cellStyle name="60% - Accent5 8 11" xfId="13015" xr:uid="{00000000-0005-0000-0000-0000481F0000}"/>
    <cellStyle name="60% - Accent5 8 2" xfId="13016" xr:uid="{00000000-0005-0000-0000-0000491F0000}"/>
    <cellStyle name="60% - Accent5 8 3" xfId="13017" xr:uid="{00000000-0005-0000-0000-00004A1F0000}"/>
    <cellStyle name="60% - Accent5 8 4" xfId="13018" xr:uid="{00000000-0005-0000-0000-00004B1F0000}"/>
    <cellStyle name="60% - Accent5 8 5" xfId="13019" xr:uid="{00000000-0005-0000-0000-00004C1F0000}"/>
    <cellStyle name="60% - Accent5 8 6" xfId="13020" xr:uid="{00000000-0005-0000-0000-00004D1F0000}"/>
    <cellStyle name="60% - Accent5 8 7" xfId="13021" xr:uid="{00000000-0005-0000-0000-00004E1F0000}"/>
    <cellStyle name="60% - Accent5 8 8" xfId="13022" xr:uid="{00000000-0005-0000-0000-00004F1F0000}"/>
    <cellStyle name="60% - Accent5 8 9" xfId="13023" xr:uid="{00000000-0005-0000-0000-0000501F0000}"/>
    <cellStyle name="60% - Accent5 9" xfId="2011" xr:uid="{00000000-0005-0000-0000-0000511F0000}"/>
    <cellStyle name="60% - Accent5 9 10" xfId="13024" xr:uid="{00000000-0005-0000-0000-0000521F0000}"/>
    <cellStyle name="60% - Accent5 9 11" xfId="13025" xr:uid="{00000000-0005-0000-0000-0000531F0000}"/>
    <cellStyle name="60% - Accent5 9 2" xfId="13026" xr:uid="{00000000-0005-0000-0000-0000541F0000}"/>
    <cellStyle name="60% - Accent5 9 3" xfId="13027" xr:uid="{00000000-0005-0000-0000-0000551F0000}"/>
    <cellStyle name="60% - Accent5 9 4" xfId="13028" xr:uid="{00000000-0005-0000-0000-0000561F0000}"/>
    <cellStyle name="60% - Accent5 9 5" xfId="13029" xr:uid="{00000000-0005-0000-0000-0000571F0000}"/>
    <cellStyle name="60% - Accent5 9 6" xfId="13030" xr:uid="{00000000-0005-0000-0000-0000581F0000}"/>
    <cellStyle name="60% - Accent5 9 7" xfId="13031" xr:uid="{00000000-0005-0000-0000-0000591F0000}"/>
    <cellStyle name="60% - Accent5 9 8" xfId="13032" xr:uid="{00000000-0005-0000-0000-00005A1F0000}"/>
    <cellStyle name="60% - Accent5 9 9" xfId="13033" xr:uid="{00000000-0005-0000-0000-00005B1F0000}"/>
    <cellStyle name="60% - Accent6 10" xfId="2010" xr:uid="{00000000-0005-0000-0000-00005C1F0000}"/>
    <cellStyle name="60% - Accent6 10 10" xfId="13034" xr:uid="{00000000-0005-0000-0000-00005D1F0000}"/>
    <cellStyle name="60% - Accent6 10 11" xfId="13035" xr:uid="{00000000-0005-0000-0000-00005E1F0000}"/>
    <cellStyle name="60% - Accent6 10 2" xfId="13036" xr:uid="{00000000-0005-0000-0000-00005F1F0000}"/>
    <cellStyle name="60% - Accent6 10 3" xfId="13037" xr:uid="{00000000-0005-0000-0000-0000601F0000}"/>
    <cellStyle name="60% - Accent6 10 4" xfId="13038" xr:uid="{00000000-0005-0000-0000-0000611F0000}"/>
    <cellStyle name="60% - Accent6 10 5" xfId="13039" xr:uid="{00000000-0005-0000-0000-0000621F0000}"/>
    <cellStyle name="60% - Accent6 10 6" xfId="13040" xr:uid="{00000000-0005-0000-0000-0000631F0000}"/>
    <cellStyle name="60% - Accent6 10 7" xfId="13041" xr:uid="{00000000-0005-0000-0000-0000641F0000}"/>
    <cellStyle name="60% - Accent6 10 8" xfId="13042" xr:uid="{00000000-0005-0000-0000-0000651F0000}"/>
    <cellStyle name="60% - Accent6 10 9" xfId="13043" xr:uid="{00000000-0005-0000-0000-0000661F0000}"/>
    <cellStyle name="60% - Accent6 11" xfId="2009" xr:uid="{00000000-0005-0000-0000-0000671F0000}"/>
    <cellStyle name="60% - Accent6 11 10" xfId="13044" xr:uid="{00000000-0005-0000-0000-0000681F0000}"/>
    <cellStyle name="60% - Accent6 11 11" xfId="13045" xr:uid="{00000000-0005-0000-0000-0000691F0000}"/>
    <cellStyle name="60% - Accent6 11 2" xfId="13046" xr:uid="{00000000-0005-0000-0000-00006A1F0000}"/>
    <cellStyle name="60% - Accent6 11 3" xfId="13047" xr:uid="{00000000-0005-0000-0000-00006B1F0000}"/>
    <cellStyle name="60% - Accent6 11 4" xfId="13048" xr:uid="{00000000-0005-0000-0000-00006C1F0000}"/>
    <cellStyle name="60% - Accent6 11 5" xfId="13049" xr:uid="{00000000-0005-0000-0000-00006D1F0000}"/>
    <cellStyle name="60% - Accent6 11 6" xfId="13050" xr:uid="{00000000-0005-0000-0000-00006E1F0000}"/>
    <cellStyle name="60% - Accent6 11 7" xfId="13051" xr:uid="{00000000-0005-0000-0000-00006F1F0000}"/>
    <cellStyle name="60% - Accent6 11 8" xfId="13052" xr:uid="{00000000-0005-0000-0000-0000701F0000}"/>
    <cellStyle name="60% - Accent6 11 9" xfId="13053" xr:uid="{00000000-0005-0000-0000-0000711F0000}"/>
    <cellStyle name="60% - Accent6 12" xfId="2008" xr:uid="{00000000-0005-0000-0000-0000721F0000}"/>
    <cellStyle name="60% - Accent6 12 10" xfId="13054" xr:uid="{00000000-0005-0000-0000-0000731F0000}"/>
    <cellStyle name="60% - Accent6 12 11" xfId="13055" xr:uid="{00000000-0005-0000-0000-0000741F0000}"/>
    <cellStyle name="60% - Accent6 12 2" xfId="13056" xr:uid="{00000000-0005-0000-0000-0000751F0000}"/>
    <cellStyle name="60% - Accent6 12 3" xfId="13057" xr:uid="{00000000-0005-0000-0000-0000761F0000}"/>
    <cellStyle name="60% - Accent6 12 4" xfId="13058" xr:uid="{00000000-0005-0000-0000-0000771F0000}"/>
    <cellStyle name="60% - Accent6 12 5" xfId="13059" xr:uid="{00000000-0005-0000-0000-0000781F0000}"/>
    <cellStyle name="60% - Accent6 12 6" xfId="13060" xr:uid="{00000000-0005-0000-0000-0000791F0000}"/>
    <cellStyle name="60% - Accent6 12 7" xfId="13061" xr:uid="{00000000-0005-0000-0000-00007A1F0000}"/>
    <cellStyle name="60% - Accent6 12 8" xfId="13062" xr:uid="{00000000-0005-0000-0000-00007B1F0000}"/>
    <cellStyle name="60% - Accent6 12 9" xfId="13063" xr:uid="{00000000-0005-0000-0000-00007C1F0000}"/>
    <cellStyle name="60% - Accent6 13" xfId="2007" xr:uid="{00000000-0005-0000-0000-00007D1F0000}"/>
    <cellStyle name="60% - Accent6 13 10" xfId="13064" xr:uid="{00000000-0005-0000-0000-00007E1F0000}"/>
    <cellStyle name="60% - Accent6 13 11" xfId="13065" xr:uid="{00000000-0005-0000-0000-00007F1F0000}"/>
    <cellStyle name="60% - Accent6 13 2" xfId="13066" xr:uid="{00000000-0005-0000-0000-0000801F0000}"/>
    <cellStyle name="60% - Accent6 13 3" xfId="13067" xr:uid="{00000000-0005-0000-0000-0000811F0000}"/>
    <cellStyle name="60% - Accent6 13 4" xfId="13068" xr:uid="{00000000-0005-0000-0000-0000821F0000}"/>
    <cellStyle name="60% - Accent6 13 5" xfId="13069" xr:uid="{00000000-0005-0000-0000-0000831F0000}"/>
    <cellStyle name="60% - Accent6 13 6" xfId="13070" xr:uid="{00000000-0005-0000-0000-0000841F0000}"/>
    <cellStyle name="60% - Accent6 13 7" xfId="13071" xr:uid="{00000000-0005-0000-0000-0000851F0000}"/>
    <cellStyle name="60% - Accent6 13 8" xfId="13072" xr:uid="{00000000-0005-0000-0000-0000861F0000}"/>
    <cellStyle name="60% - Accent6 13 9" xfId="13073" xr:uid="{00000000-0005-0000-0000-0000871F0000}"/>
    <cellStyle name="60% - Accent6 14" xfId="2006" xr:uid="{00000000-0005-0000-0000-0000881F0000}"/>
    <cellStyle name="60% - Accent6 14 10" xfId="13074" xr:uid="{00000000-0005-0000-0000-0000891F0000}"/>
    <cellStyle name="60% - Accent6 14 11" xfId="13075" xr:uid="{00000000-0005-0000-0000-00008A1F0000}"/>
    <cellStyle name="60% - Accent6 14 2" xfId="13076" xr:uid="{00000000-0005-0000-0000-00008B1F0000}"/>
    <cellStyle name="60% - Accent6 14 3" xfId="13077" xr:uid="{00000000-0005-0000-0000-00008C1F0000}"/>
    <cellStyle name="60% - Accent6 14 4" xfId="13078" xr:uid="{00000000-0005-0000-0000-00008D1F0000}"/>
    <cellStyle name="60% - Accent6 14 5" xfId="13079" xr:uid="{00000000-0005-0000-0000-00008E1F0000}"/>
    <cellStyle name="60% - Accent6 14 6" xfId="13080" xr:uid="{00000000-0005-0000-0000-00008F1F0000}"/>
    <cellStyle name="60% - Accent6 14 7" xfId="13081" xr:uid="{00000000-0005-0000-0000-0000901F0000}"/>
    <cellStyle name="60% - Accent6 14 8" xfId="13082" xr:uid="{00000000-0005-0000-0000-0000911F0000}"/>
    <cellStyle name="60% - Accent6 14 9" xfId="13083" xr:uid="{00000000-0005-0000-0000-0000921F0000}"/>
    <cellStyle name="60% - Accent6 15" xfId="2005" xr:uid="{00000000-0005-0000-0000-0000931F0000}"/>
    <cellStyle name="60% - Accent6 15 10" xfId="13084" xr:uid="{00000000-0005-0000-0000-0000941F0000}"/>
    <cellStyle name="60% - Accent6 15 11" xfId="13085" xr:uid="{00000000-0005-0000-0000-0000951F0000}"/>
    <cellStyle name="60% - Accent6 15 2" xfId="13086" xr:uid="{00000000-0005-0000-0000-0000961F0000}"/>
    <cellStyle name="60% - Accent6 15 3" xfId="13087" xr:uid="{00000000-0005-0000-0000-0000971F0000}"/>
    <cellStyle name="60% - Accent6 15 4" xfId="13088" xr:uid="{00000000-0005-0000-0000-0000981F0000}"/>
    <cellStyle name="60% - Accent6 15 5" xfId="13089" xr:uid="{00000000-0005-0000-0000-0000991F0000}"/>
    <cellStyle name="60% - Accent6 15 6" xfId="13090" xr:uid="{00000000-0005-0000-0000-00009A1F0000}"/>
    <cellStyle name="60% - Accent6 15 7" xfId="13091" xr:uid="{00000000-0005-0000-0000-00009B1F0000}"/>
    <cellStyle name="60% - Accent6 15 8" xfId="13092" xr:uid="{00000000-0005-0000-0000-00009C1F0000}"/>
    <cellStyle name="60% - Accent6 15 9" xfId="13093" xr:uid="{00000000-0005-0000-0000-00009D1F0000}"/>
    <cellStyle name="60% - Accent6 16" xfId="13094" xr:uid="{00000000-0005-0000-0000-00009E1F0000}"/>
    <cellStyle name="60% - Accent6 16 10" xfId="13095" xr:uid="{00000000-0005-0000-0000-00009F1F0000}"/>
    <cellStyle name="60% - Accent6 16 11" xfId="13096" xr:uid="{00000000-0005-0000-0000-0000A01F0000}"/>
    <cellStyle name="60% - Accent6 16 2" xfId="13097" xr:uid="{00000000-0005-0000-0000-0000A11F0000}"/>
    <cellStyle name="60% - Accent6 16 3" xfId="13098" xr:uid="{00000000-0005-0000-0000-0000A21F0000}"/>
    <cellStyle name="60% - Accent6 16 4" xfId="13099" xr:uid="{00000000-0005-0000-0000-0000A31F0000}"/>
    <cellStyle name="60% - Accent6 16 5" xfId="13100" xr:uid="{00000000-0005-0000-0000-0000A41F0000}"/>
    <cellStyle name="60% - Accent6 16 6" xfId="13101" xr:uid="{00000000-0005-0000-0000-0000A51F0000}"/>
    <cellStyle name="60% - Accent6 16 7" xfId="13102" xr:uid="{00000000-0005-0000-0000-0000A61F0000}"/>
    <cellStyle name="60% - Accent6 16 8" xfId="13103" xr:uid="{00000000-0005-0000-0000-0000A71F0000}"/>
    <cellStyle name="60% - Accent6 16 9" xfId="13104" xr:uid="{00000000-0005-0000-0000-0000A81F0000}"/>
    <cellStyle name="60% - Accent6 17" xfId="13105" xr:uid="{00000000-0005-0000-0000-0000A91F0000}"/>
    <cellStyle name="60% - Accent6 17 10" xfId="13106" xr:uid="{00000000-0005-0000-0000-0000AA1F0000}"/>
    <cellStyle name="60% - Accent6 17 11" xfId="13107" xr:uid="{00000000-0005-0000-0000-0000AB1F0000}"/>
    <cellStyle name="60% - Accent6 17 2" xfId="13108" xr:uid="{00000000-0005-0000-0000-0000AC1F0000}"/>
    <cellStyle name="60% - Accent6 17 3" xfId="13109" xr:uid="{00000000-0005-0000-0000-0000AD1F0000}"/>
    <cellStyle name="60% - Accent6 17 4" xfId="13110" xr:uid="{00000000-0005-0000-0000-0000AE1F0000}"/>
    <cellStyle name="60% - Accent6 17 5" xfId="13111" xr:uid="{00000000-0005-0000-0000-0000AF1F0000}"/>
    <cellStyle name="60% - Accent6 17 6" xfId="13112" xr:uid="{00000000-0005-0000-0000-0000B01F0000}"/>
    <cellStyle name="60% - Accent6 17 7" xfId="13113" xr:uid="{00000000-0005-0000-0000-0000B11F0000}"/>
    <cellStyle name="60% - Accent6 17 8" xfId="13114" xr:uid="{00000000-0005-0000-0000-0000B21F0000}"/>
    <cellStyle name="60% - Accent6 17 9" xfId="13115" xr:uid="{00000000-0005-0000-0000-0000B31F0000}"/>
    <cellStyle name="60% - Accent6 18" xfId="13116" xr:uid="{00000000-0005-0000-0000-0000B41F0000}"/>
    <cellStyle name="60% - Accent6 18 10" xfId="13117" xr:uid="{00000000-0005-0000-0000-0000B51F0000}"/>
    <cellStyle name="60% - Accent6 18 11" xfId="13118" xr:uid="{00000000-0005-0000-0000-0000B61F0000}"/>
    <cellStyle name="60% - Accent6 18 2" xfId="13119" xr:uid="{00000000-0005-0000-0000-0000B71F0000}"/>
    <cellStyle name="60% - Accent6 18 3" xfId="13120" xr:uid="{00000000-0005-0000-0000-0000B81F0000}"/>
    <cellStyle name="60% - Accent6 18 4" xfId="13121" xr:uid="{00000000-0005-0000-0000-0000B91F0000}"/>
    <cellStyle name="60% - Accent6 18 5" xfId="13122" xr:uid="{00000000-0005-0000-0000-0000BA1F0000}"/>
    <cellStyle name="60% - Accent6 18 6" xfId="13123" xr:uid="{00000000-0005-0000-0000-0000BB1F0000}"/>
    <cellStyle name="60% - Accent6 18 7" xfId="13124" xr:uid="{00000000-0005-0000-0000-0000BC1F0000}"/>
    <cellStyle name="60% - Accent6 18 8" xfId="13125" xr:uid="{00000000-0005-0000-0000-0000BD1F0000}"/>
    <cellStyle name="60% - Accent6 18 9" xfId="13126" xr:uid="{00000000-0005-0000-0000-0000BE1F0000}"/>
    <cellStyle name="60% - Accent6 19" xfId="13127" xr:uid="{00000000-0005-0000-0000-0000BF1F0000}"/>
    <cellStyle name="60% - Accent6 19 10" xfId="13128" xr:uid="{00000000-0005-0000-0000-0000C01F0000}"/>
    <cellStyle name="60% - Accent6 19 11" xfId="13129" xr:uid="{00000000-0005-0000-0000-0000C11F0000}"/>
    <cellStyle name="60% - Accent6 19 2" xfId="13130" xr:uid="{00000000-0005-0000-0000-0000C21F0000}"/>
    <cellStyle name="60% - Accent6 19 3" xfId="13131" xr:uid="{00000000-0005-0000-0000-0000C31F0000}"/>
    <cellStyle name="60% - Accent6 19 4" xfId="13132" xr:uid="{00000000-0005-0000-0000-0000C41F0000}"/>
    <cellStyle name="60% - Accent6 19 5" xfId="13133" xr:uid="{00000000-0005-0000-0000-0000C51F0000}"/>
    <cellStyle name="60% - Accent6 19 6" xfId="13134" xr:uid="{00000000-0005-0000-0000-0000C61F0000}"/>
    <cellStyle name="60% - Accent6 19 7" xfId="13135" xr:uid="{00000000-0005-0000-0000-0000C71F0000}"/>
    <cellStyle name="60% - Accent6 19 8" xfId="13136" xr:uid="{00000000-0005-0000-0000-0000C81F0000}"/>
    <cellStyle name="60% - Accent6 19 9" xfId="13137" xr:uid="{00000000-0005-0000-0000-0000C91F0000}"/>
    <cellStyle name="60% - Accent6 2" xfId="71" xr:uid="{00000000-0005-0000-0000-0000CA1F0000}"/>
    <cellStyle name="60% - Accent6 2 10" xfId="2003" xr:uid="{00000000-0005-0000-0000-0000CB1F0000}"/>
    <cellStyle name="60% - Accent6 2 11" xfId="2002" xr:uid="{00000000-0005-0000-0000-0000CC1F0000}"/>
    <cellStyle name="60% - Accent6 2 12" xfId="2004" xr:uid="{00000000-0005-0000-0000-0000CD1F0000}"/>
    <cellStyle name="60% - Accent6 2 2" xfId="484" xr:uid="{00000000-0005-0000-0000-0000CE1F0000}"/>
    <cellStyle name="60% - Accent6 2 2 2" xfId="2001" xr:uid="{00000000-0005-0000-0000-0000CF1F0000}"/>
    <cellStyle name="60% - Accent6 2 3" xfId="2000" xr:uid="{00000000-0005-0000-0000-0000D01F0000}"/>
    <cellStyle name="60% - Accent6 2 4" xfId="1999" xr:uid="{00000000-0005-0000-0000-0000D11F0000}"/>
    <cellStyle name="60% - Accent6 2 5" xfId="1998" xr:uid="{00000000-0005-0000-0000-0000D21F0000}"/>
    <cellStyle name="60% - Accent6 2 6" xfId="1997" xr:uid="{00000000-0005-0000-0000-0000D31F0000}"/>
    <cellStyle name="60% - Accent6 2 7" xfId="1996" xr:uid="{00000000-0005-0000-0000-0000D41F0000}"/>
    <cellStyle name="60% - Accent6 2 8" xfId="1995" xr:uid="{00000000-0005-0000-0000-0000D51F0000}"/>
    <cellStyle name="60% - Accent6 2 9" xfId="1994" xr:uid="{00000000-0005-0000-0000-0000D61F0000}"/>
    <cellStyle name="60% - Accent6 20" xfId="13138" xr:uid="{00000000-0005-0000-0000-0000D71F0000}"/>
    <cellStyle name="60% - Accent6 20 10" xfId="13139" xr:uid="{00000000-0005-0000-0000-0000D81F0000}"/>
    <cellStyle name="60% - Accent6 20 11" xfId="13140" xr:uid="{00000000-0005-0000-0000-0000D91F0000}"/>
    <cellStyle name="60% - Accent6 20 2" xfId="13141" xr:uid="{00000000-0005-0000-0000-0000DA1F0000}"/>
    <cellStyle name="60% - Accent6 20 3" xfId="13142" xr:uid="{00000000-0005-0000-0000-0000DB1F0000}"/>
    <cellStyle name="60% - Accent6 20 4" xfId="13143" xr:uid="{00000000-0005-0000-0000-0000DC1F0000}"/>
    <cellStyle name="60% - Accent6 20 5" xfId="13144" xr:uid="{00000000-0005-0000-0000-0000DD1F0000}"/>
    <cellStyle name="60% - Accent6 20 6" xfId="13145" xr:uid="{00000000-0005-0000-0000-0000DE1F0000}"/>
    <cellStyle name="60% - Accent6 20 7" xfId="13146" xr:uid="{00000000-0005-0000-0000-0000DF1F0000}"/>
    <cellStyle name="60% - Accent6 20 8" xfId="13147" xr:uid="{00000000-0005-0000-0000-0000E01F0000}"/>
    <cellStyle name="60% - Accent6 20 9" xfId="13148" xr:uid="{00000000-0005-0000-0000-0000E11F0000}"/>
    <cellStyle name="60% - Accent6 21" xfId="13149" xr:uid="{00000000-0005-0000-0000-0000E21F0000}"/>
    <cellStyle name="60% - Accent6 21 10" xfId="13150" xr:uid="{00000000-0005-0000-0000-0000E31F0000}"/>
    <cellStyle name="60% - Accent6 21 11" xfId="13151" xr:uid="{00000000-0005-0000-0000-0000E41F0000}"/>
    <cellStyle name="60% - Accent6 21 2" xfId="13152" xr:uid="{00000000-0005-0000-0000-0000E51F0000}"/>
    <cellStyle name="60% - Accent6 21 3" xfId="13153" xr:uid="{00000000-0005-0000-0000-0000E61F0000}"/>
    <cellStyle name="60% - Accent6 21 4" xfId="13154" xr:uid="{00000000-0005-0000-0000-0000E71F0000}"/>
    <cellStyle name="60% - Accent6 21 5" xfId="13155" xr:uid="{00000000-0005-0000-0000-0000E81F0000}"/>
    <cellStyle name="60% - Accent6 21 6" xfId="13156" xr:uid="{00000000-0005-0000-0000-0000E91F0000}"/>
    <cellStyle name="60% - Accent6 21 7" xfId="13157" xr:uid="{00000000-0005-0000-0000-0000EA1F0000}"/>
    <cellStyle name="60% - Accent6 21 8" xfId="13158" xr:uid="{00000000-0005-0000-0000-0000EB1F0000}"/>
    <cellStyle name="60% - Accent6 21 9" xfId="13159" xr:uid="{00000000-0005-0000-0000-0000EC1F0000}"/>
    <cellStyle name="60% - Accent6 22" xfId="13160" xr:uid="{00000000-0005-0000-0000-0000ED1F0000}"/>
    <cellStyle name="60% - Accent6 22 10" xfId="13161" xr:uid="{00000000-0005-0000-0000-0000EE1F0000}"/>
    <cellStyle name="60% - Accent6 22 11" xfId="13162" xr:uid="{00000000-0005-0000-0000-0000EF1F0000}"/>
    <cellStyle name="60% - Accent6 22 2" xfId="13163" xr:uid="{00000000-0005-0000-0000-0000F01F0000}"/>
    <cellStyle name="60% - Accent6 22 3" xfId="13164" xr:uid="{00000000-0005-0000-0000-0000F11F0000}"/>
    <cellStyle name="60% - Accent6 22 4" xfId="13165" xr:uid="{00000000-0005-0000-0000-0000F21F0000}"/>
    <cellStyle name="60% - Accent6 22 5" xfId="13166" xr:uid="{00000000-0005-0000-0000-0000F31F0000}"/>
    <cellStyle name="60% - Accent6 22 6" xfId="13167" xr:uid="{00000000-0005-0000-0000-0000F41F0000}"/>
    <cellStyle name="60% - Accent6 22 7" xfId="13168" xr:uid="{00000000-0005-0000-0000-0000F51F0000}"/>
    <cellStyle name="60% - Accent6 22 8" xfId="13169" xr:uid="{00000000-0005-0000-0000-0000F61F0000}"/>
    <cellStyle name="60% - Accent6 22 9" xfId="13170" xr:uid="{00000000-0005-0000-0000-0000F71F0000}"/>
    <cellStyle name="60% - Accent6 23" xfId="13171" xr:uid="{00000000-0005-0000-0000-0000F81F0000}"/>
    <cellStyle name="60% - Accent6 23 10" xfId="13172" xr:uid="{00000000-0005-0000-0000-0000F91F0000}"/>
    <cellStyle name="60% - Accent6 23 11" xfId="13173" xr:uid="{00000000-0005-0000-0000-0000FA1F0000}"/>
    <cellStyle name="60% - Accent6 23 2" xfId="13174" xr:uid="{00000000-0005-0000-0000-0000FB1F0000}"/>
    <cellStyle name="60% - Accent6 23 3" xfId="13175" xr:uid="{00000000-0005-0000-0000-0000FC1F0000}"/>
    <cellStyle name="60% - Accent6 23 4" xfId="13176" xr:uid="{00000000-0005-0000-0000-0000FD1F0000}"/>
    <cellStyle name="60% - Accent6 23 5" xfId="13177" xr:uid="{00000000-0005-0000-0000-0000FE1F0000}"/>
    <cellStyle name="60% - Accent6 23 6" xfId="13178" xr:uid="{00000000-0005-0000-0000-0000FF1F0000}"/>
    <cellStyle name="60% - Accent6 23 7" xfId="13179" xr:uid="{00000000-0005-0000-0000-000000200000}"/>
    <cellStyle name="60% - Accent6 23 8" xfId="13180" xr:uid="{00000000-0005-0000-0000-000001200000}"/>
    <cellStyle name="60% - Accent6 23 9" xfId="13181" xr:uid="{00000000-0005-0000-0000-000002200000}"/>
    <cellStyle name="60% - Accent6 24" xfId="13182" xr:uid="{00000000-0005-0000-0000-000003200000}"/>
    <cellStyle name="60% - Accent6 24 10" xfId="13183" xr:uid="{00000000-0005-0000-0000-000004200000}"/>
    <cellStyle name="60% - Accent6 24 11" xfId="13184" xr:uid="{00000000-0005-0000-0000-000005200000}"/>
    <cellStyle name="60% - Accent6 24 2" xfId="13185" xr:uid="{00000000-0005-0000-0000-000006200000}"/>
    <cellStyle name="60% - Accent6 24 3" xfId="13186" xr:uid="{00000000-0005-0000-0000-000007200000}"/>
    <cellStyle name="60% - Accent6 24 4" xfId="13187" xr:uid="{00000000-0005-0000-0000-000008200000}"/>
    <cellStyle name="60% - Accent6 24 5" xfId="13188" xr:uid="{00000000-0005-0000-0000-000009200000}"/>
    <cellStyle name="60% - Accent6 24 6" xfId="13189" xr:uid="{00000000-0005-0000-0000-00000A200000}"/>
    <cellStyle name="60% - Accent6 24 7" xfId="13190" xr:uid="{00000000-0005-0000-0000-00000B200000}"/>
    <cellStyle name="60% - Accent6 24 8" xfId="13191" xr:uid="{00000000-0005-0000-0000-00000C200000}"/>
    <cellStyle name="60% - Accent6 24 9" xfId="13192" xr:uid="{00000000-0005-0000-0000-00000D200000}"/>
    <cellStyle name="60% - Accent6 25" xfId="13193" xr:uid="{00000000-0005-0000-0000-00000E200000}"/>
    <cellStyle name="60% - Accent6 25 10" xfId="13194" xr:uid="{00000000-0005-0000-0000-00000F200000}"/>
    <cellStyle name="60% - Accent6 25 11" xfId="13195" xr:uid="{00000000-0005-0000-0000-000010200000}"/>
    <cellStyle name="60% - Accent6 25 2" xfId="13196" xr:uid="{00000000-0005-0000-0000-000011200000}"/>
    <cellStyle name="60% - Accent6 25 3" xfId="13197" xr:uid="{00000000-0005-0000-0000-000012200000}"/>
    <cellStyle name="60% - Accent6 25 4" xfId="13198" xr:uid="{00000000-0005-0000-0000-000013200000}"/>
    <cellStyle name="60% - Accent6 25 5" xfId="13199" xr:uid="{00000000-0005-0000-0000-000014200000}"/>
    <cellStyle name="60% - Accent6 25 6" xfId="13200" xr:uid="{00000000-0005-0000-0000-000015200000}"/>
    <cellStyle name="60% - Accent6 25 7" xfId="13201" xr:uid="{00000000-0005-0000-0000-000016200000}"/>
    <cellStyle name="60% - Accent6 25 8" xfId="13202" xr:uid="{00000000-0005-0000-0000-000017200000}"/>
    <cellStyle name="60% - Accent6 25 9" xfId="13203" xr:uid="{00000000-0005-0000-0000-000018200000}"/>
    <cellStyle name="60% - Accent6 26" xfId="13204" xr:uid="{00000000-0005-0000-0000-000019200000}"/>
    <cellStyle name="60% - Accent6 26 10" xfId="13205" xr:uid="{00000000-0005-0000-0000-00001A200000}"/>
    <cellStyle name="60% - Accent6 26 11" xfId="13206" xr:uid="{00000000-0005-0000-0000-00001B200000}"/>
    <cellStyle name="60% - Accent6 26 2" xfId="13207" xr:uid="{00000000-0005-0000-0000-00001C200000}"/>
    <cellStyle name="60% - Accent6 26 3" xfId="13208" xr:uid="{00000000-0005-0000-0000-00001D200000}"/>
    <cellStyle name="60% - Accent6 26 4" xfId="13209" xr:uid="{00000000-0005-0000-0000-00001E200000}"/>
    <cellStyle name="60% - Accent6 26 5" xfId="13210" xr:uid="{00000000-0005-0000-0000-00001F200000}"/>
    <cellStyle name="60% - Accent6 26 6" xfId="13211" xr:uid="{00000000-0005-0000-0000-000020200000}"/>
    <cellStyle name="60% - Accent6 26 7" xfId="13212" xr:uid="{00000000-0005-0000-0000-000021200000}"/>
    <cellStyle name="60% - Accent6 26 8" xfId="13213" xr:uid="{00000000-0005-0000-0000-000022200000}"/>
    <cellStyle name="60% - Accent6 26 9" xfId="13214" xr:uid="{00000000-0005-0000-0000-000023200000}"/>
    <cellStyle name="60% - Accent6 27" xfId="13215" xr:uid="{00000000-0005-0000-0000-000024200000}"/>
    <cellStyle name="60% - Accent6 27 10" xfId="13216" xr:uid="{00000000-0005-0000-0000-000025200000}"/>
    <cellStyle name="60% - Accent6 27 11" xfId="13217" xr:uid="{00000000-0005-0000-0000-000026200000}"/>
    <cellStyle name="60% - Accent6 27 2" xfId="13218" xr:uid="{00000000-0005-0000-0000-000027200000}"/>
    <cellStyle name="60% - Accent6 27 3" xfId="13219" xr:uid="{00000000-0005-0000-0000-000028200000}"/>
    <cellStyle name="60% - Accent6 27 4" xfId="13220" xr:uid="{00000000-0005-0000-0000-000029200000}"/>
    <cellStyle name="60% - Accent6 27 5" xfId="13221" xr:uid="{00000000-0005-0000-0000-00002A200000}"/>
    <cellStyle name="60% - Accent6 27 6" xfId="13222" xr:uid="{00000000-0005-0000-0000-00002B200000}"/>
    <cellStyle name="60% - Accent6 27 7" xfId="13223" xr:uid="{00000000-0005-0000-0000-00002C200000}"/>
    <cellStyle name="60% - Accent6 27 8" xfId="13224" xr:uid="{00000000-0005-0000-0000-00002D200000}"/>
    <cellStyle name="60% - Accent6 27 9" xfId="13225" xr:uid="{00000000-0005-0000-0000-00002E200000}"/>
    <cellStyle name="60% - Accent6 28" xfId="13226" xr:uid="{00000000-0005-0000-0000-00002F200000}"/>
    <cellStyle name="60% - Accent6 28 10" xfId="13227" xr:uid="{00000000-0005-0000-0000-000030200000}"/>
    <cellStyle name="60% - Accent6 28 11" xfId="13228" xr:uid="{00000000-0005-0000-0000-000031200000}"/>
    <cellStyle name="60% - Accent6 28 2" xfId="13229" xr:uid="{00000000-0005-0000-0000-000032200000}"/>
    <cellStyle name="60% - Accent6 28 3" xfId="13230" xr:uid="{00000000-0005-0000-0000-000033200000}"/>
    <cellStyle name="60% - Accent6 28 4" xfId="13231" xr:uid="{00000000-0005-0000-0000-000034200000}"/>
    <cellStyle name="60% - Accent6 28 5" xfId="13232" xr:uid="{00000000-0005-0000-0000-000035200000}"/>
    <cellStyle name="60% - Accent6 28 6" xfId="13233" xr:uid="{00000000-0005-0000-0000-000036200000}"/>
    <cellStyle name="60% - Accent6 28 7" xfId="13234" xr:uid="{00000000-0005-0000-0000-000037200000}"/>
    <cellStyle name="60% - Accent6 28 8" xfId="13235" xr:uid="{00000000-0005-0000-0000-000038200000}"/>
    <cellStyle name="60% - Accent6 28 9" xfId="13236" xr:uid="{00000000-0005-0000-0000-000039200000}"/>
    <cellStyle name="60% - Accent6 29" xfId="13237" xr:uid="{00000000-0005-0000-0000-00003A200000}"/>
    <cellStyle name="60% - Accent6 29 10" xfId="13238" xr:uid="{00000000-0005-0000-0000-00003B200000}"/>
    <cellStyle name="60% - Accent6 29 11" xfId="13239" xr:uid="{00000000-0005-0000-0000-00003C200000}"/>
    <cellStyle name="60% - Accent6 29 2" xfId="13240" xr:uid="{00000000-0005-0000-0000-00003D200000}"/>
    <cellStyle name="60% - Accent6 29 3" xfId="13241" xr:uid="{00000000-0005-0000-0000-00003E200000}"/>
    <cellStyle name="60% - Accent6 29 4" xfId="13242" xr:uid="{00000000-0005-0000-0000-00003F200000}"/>
    <cellStyle name="60% - Accent6 29 5" xfId="13243" xr:uid="{00000000-0005-0000-0000-000040200000}"/>
    <cellStyle name="60% - Accent6 29 6" xfId="13244" xr:uid="{00000000-0005-0000-0000-000041200000}"/>
    <cellStyle name="60% - Accent6 29 7" xfId="13245" xr:uid="{00000000-0005-0000-0000-000042200000}"/>
    <cellStyle name="60% - Accent6 29 8" xfId="13246" xr:uid="{00000000-0005-0000-0000-000043200000}"/>
    <cellStyle name="60% - Accent6 29 9" xfId="13247" xr:uid="{00000000-0005-0000-0000-000044200000}"/>
    <cellStyle name="60% - Accent6 3" xfId="72" xr:uid="{00000000-0005-0000-0000-000045200000}"/>
    <cellStyle name="60% - Accent6 3 10" xfId="1992" xr:uid="{00000000-0005-0000-0000-000046200000}"/>
    <cellStyle name="60% - Accent6 3 11" xfId="1991" xr:uid="{00000000-0005-0000-0000-000047200000}"/>
    <cellStyle name="60% - Accent6 3 12" xfId="1993" xr:uid="{00000000-0005-0000-0000-000048200000}"/>
    <cellStyle name="60% - Accent6 3 2" xfId="1990" xr:uid="{00000000-0005-0000-0000-000049200000}"/>
    <cellStyle name="60% - Accent6 3 3" xfId="1989" xr:uid="{00000000-0005-0000-0000-00004A200000}"/>
    <cellStyle name="60% - Accent6 3 4" xfId="1988" xr:uid="{00000000-0005-0000-0000-00004B200000}"/>
    <cellStyle name="60% - Accent6 3 5" xfId="1987" xr:uid="{00000000-0005-0000-0000-00004C200000}"/>
    <cellStyle name="60% - Accent6 3 6" xfId="1986" xr:uid="{00000000-0005-0000-0000-00004D200000}"/>
    <cellStyle name="60% - Accent6 3 7" xfId="1985" xr:uid="{00000000-0005-0000-0000-00004E200000}"/>
    <cellStyle name="60% - Accent6 3 8" xfId="1984" xr:uid="{00000000-0005-0000-0000-00004F200000}"/>
    <cellStyle name="60% - Accent6 3 9" xfId="1983" xr:uid="{00000000-0005-0000-0000-000050200000}"/>
    <cellStyle name="60% - Accent6 30" xfId="13248" xr:uid="{00000000-0005-0000-0000-000051200000}"/>
    <cellStyle name="60% - Accent6 30 10" xfId="13249" xr:uid="{00000000-0005-0000-0000-000052200000}"/>
    <cellStyle name="60% - Accent6 30 11" xfId="13250" xr:uid="{00000000-0005-0000-0000-000053200000}"/>
    <cellStyle name="60% - Accent6 30 2" xfId="13251" xr:uid="{00000000-0005-0000-0000-000054200000}"/>
    <cellStyle name="60% - Accent6 30 3" xfId="13252" xr:uid="{00000000-0005-0000-0000-000055200000}"/>
    <cellStyle name="60% - Accent6 30 4" xfId="13253" xr:uid="{00000000-0005-0000-0000-000056200000}"/>
    <cellStyle name="60% - Accent6 30 5" xfId="13254" xr:uid="{00000000-0005-0000-0000-000057200000}"/>
    <cellStyle name="60% - Accent6 30 6" xfId="13255" xr:uid="{00000000-0005-0000-0000-000058200000}"/>
    <cellStyle name="60% - Accent6 30 7" xfId="13256" xr:uid="{00000000-0005-0000-0000-000059200000}"/>
    <cellStyle name="60% - Accent6 30 8" xfId="13257" xr:uid="{00000000-0005-0000-0000-00005A200000}"/>
    <cellStyle name="60% - Accent6 30 9" xfId="13258" xr:uid="{00000000-0005-0000-0000-00005B200000}"/>
    <cellStyle name="60% - Accent6 31" xfId="13259" xr:uid="{00000000-0005-0000-0000-00005C200000}"/>
    <cellStyle name="60% - Accent6 31 10" xfId="13260" xr:uid="{00000000-0005-0000-0000-00005D200000}"/>
    <cellStyle name="60% - Accent6 31 11" xfId="13261" xr:uid="{00000000-0005-0000-0000-00005E200000}"/>
    <cellStyle name="60% - Accent6 31 2" xfId="13262" xr:uid="{00000000-0005-0000-0000-00005F200000}"/>
    <cellStyle name="60% - Accent6 31 3" xfId="13263" xr:uid="{00000000-0005-0000-0000-000060200000}"/>
    <cellStyle name="60% - Accent6 31 4" xfId="13264" xr:uid="{00000000-0005-0000-0000-000061200000}"/>
    <cellStyle name="60% - Accent6 31 5" xfId="13265" xr:uid="{00000000-0005-0000-0000-000062200000}"/>
    <cellStyle name="60% - Accent6 31 6" xfId="13266" xr:uid="{00000000-0005-0000-0000-000063200000}"/>
    <cellStyle name="60% - Accent6 31 7" xfId="13267" xr:uid="{00000000-0005-0000-0000-000064200000}"/>
    <cellStyle name="60% - Accent6 31 8" xfId="13268" xr:uid="{00000000-0005-0000-0000-000065200000}"/>
    <cellStyle name="60% - Accent6 31 9" xfId="13269" xr:uid="{00000000-0005-0000-0000-000066200000}"/>
    <cellStyle name="60% - Accent6 32" xfId="13270" xr:uid="{00000000-0005-0000-0000-000067200000}"/>
    <cellStyle name="60% - Accent6 32 10" xfId="13271" xr:uid="{00000000-0005-0000-0000-000068200000}"/>
    <cellStyle name="60% - Accent6 32 11" xfId="13272" xr:uid="{00000000-0005-0000-0000-000069200000}"/>
    <cellStyle name="60% - Accent6 32 2" xfId="13273" xr:uid="{00000000-0005-0000-0000-00006A200000}"/>
    <cellStyle name="60% - Accent6 32 3" xfId="13274" xr:uid="{00000000-0005-0000-0000-00006B200000}"/>
    <cellStyle name="60% - Accent6 32 4" xfId="13275" xr:uid="{00000000-0005-0000-0000-00006C200000}"/>
    <cellStyle name="60% - Accent6 32 5" xfId="13276" xr:uid="{00000000-0005-0000-0000-00006D200000}"/>
    <cellStyle name="60% - Accent6 32 6" xfId="13277" xr:uid="{00000000-0005-0000-0000-00006E200000}"/>
    <cellStyle name="60% - Accent6 32 7" xfId="13278" xr:uid="{00000000-0005-0000-0000-00006F200000}"/>
    <cellStyle name="60% - Accent6 32 8" xfId="13279" xr:uid="{00000000-0005-0000-0000-000070200000}"/>
    <cellStyle name="60% - Accent6 32 9" xfId="13280" xr:uid="{00000000-0005-0000-0000-000071200000}"/>
    <cellStyle name="60% - Accent6 33" xfId="13281" xr:uid="{00000000-0005-0000-0000-000072200000}"/>
    <cellStyle name="60% - Accent6 33 10" xfId="13282" xr:uid="{00000000-0005-0000-0000-000073200000}"/>
    <cellStyle name="60% - Accent6 33 11" xfId="13283" xr:uid="{00000000-0005-0000-0000-000074200000}"/>
    <cellStyle name="60% - Accent6 33 2" xfId="13284" xr:uid="{00000000-0005-0000-0000-000075200000}"/>
    <cellStyle name="60% - Accent6 33 3" xfId="13285" xr:uid="{00000000-0005-0000-0000-000076200000}"/>
    <cellStyle name="60% - Accent6 33 4" xfId="13286" xr:uid="{00000000-0005-0000-0000-000077200000}"/>
    <cellStyle name="60% - Accent6 33 5" xfId="13287" xr:uid="{00000000-0005-0000-0000-000078200000}"/>
    <cellStyle name="60% - Accent6 33 6" xfId="13288" xr:uid="{00000000-0005-0000-0000-000079200000}"/>
    <cellStyle name="60% - Accent6 33 7" xfId="13289" xr:uid="{00000000-0005-0000-0000-00007A200000}"/>
    <cellStyle name="60% - Accent6 33 8" xfId="13290" xr:uid="{00000000-0005-0000-0000-00007B200000}"/>
    <cellStyle name="60% - Accent6 33 9" xfId="13291" xr:uid="{00000000-0005-0000-0000-00007C200000}"/>
    <cellStyle name="60% - Accent6 34" xfId="13292" xr:uid="{00000000-0005-0000-0000-00007D200000}"/>
    <cellStyle name="60% - Accent6 34 10" xfId="13293" xr:uid="{00000000-0005-0000-0000-00007E200000}"/>
    <cellStyle name="60% - Accent6 34 11" xfId="13294" xr:uid="{00000000-0005-0000-0000-00007F200000}"/>
    <cellStyle name="60% - Accent6 34 2" xfId="13295" xr:uid="{00000000-0005-0000-0000-000080200000}"/>
    <cellStyle name="60% - Accent6 34 3" xfId="13296" xr:uid="{00000000-0005-0000-0000-000081200000}"/>
    <cellStyle name="60% - Accent6 34 4" xfId="13297" xr:uid="{00000000-0005-0000-0000-000082200000}"/>
    <cellStyle name="60% - Accent6 34 5" xfId="13298" xr:uid="{00000000-0005-0000-0000-000083200000}"/>
    <cellStyle name="60% - Accent6 34 6" xfId="13299" xr:uid="{00000000-0005-0000-0000-000084200000}"/>
    <cellStyle name="60% - Accent6 34 7" xfId="13300" xr:uid="{00000000-0005-0000-0000-000085200000}"/>
    <cellStyle name="60% - Accent6 34 8" xfId="13301" xr:uid="{00000000-0005-0000-0000-000086200000}"/>
    <cellStyle name="60% - Accent6 34 9" xfId="13302" xr:uid="{00000000-0005-0000-0000-000087200000}"/>
    <cellStyle name="60% - Accent6 35" xfId="13303" xr:uid="{00000000-0005-0000-0000-000088200000}"/>
    <cellStyle name="60% - Accent6 35 10" xfId="13304" xr:uid="{00000000-0005-0000-0000-000089200000}"/>
    <cellStyle name="60% - Accent6 35 11" xfId="13305" xr:uid="{00000000-0005-0000-0000-00008A200000}"/>
    <cellStyle name="60% - Accent6 35 2" xfId="13306" xr:uid="{00000000-0005-0000-0000-00008B200000}"/>
    <cellStyle name="60% - Accent6 35 3" xfId="13307" xr:uid="{00000000-0005-0000-0000-00008C200000}"/>
    <cellStyle name="60% - Accent6 35 4" xfId="13308" xr:uid="{00000000-0005-0000-0000-00008D200000}"/>
    <cellStyle name="60% - Accent6 35 5" xfId="13309" xr:uid="{00000000-0005-0000-0000-00008E200000}"/>
    <cellStyle name="60% - Accent6 35 6" xfId="13310" xr:uid="{00000000-0005-0000-0000-00008F200000}"/>
    <cellStyle name="60% - Accent6 35 7" xfId="13311" xr:uid="{00000000-0005-0000-0000-000090200000}"/>
    <cellStyle name="60% - Accent6 35 8" xfId="13312" xr:uid="{00000000-0005-0000-0000-000091200000}"/>
    <cellStyle name="60% - Accent6 35 9" xfId="13313" xr:uid="{00000000-0005-0000-0000-000092200000}"/>
    <cellStyle name="60% - Accent6 36" xfId="13314" xr:uid="{00000000-0005-0000-0000-000093200000}"/>
    <cellStyle name="60% - Accent6 36 10" xfId="13315" xr:uid="{00000000-0005-0000-0000-000094200000}"/>
    <cellStyle name="60% - Accent6 36 11" xfId="13316" xr:uid="{00000000-0005-0000-0000-000095200000}"/>
    <cellStyle name="60% - Accent6 36 2" xfId="13317" xr:uid="{00000000-0005-0000-0000-000096200000}"/>
    <cellStyle name="60% - Accent6 36 3" xfId="13318" xr:uid="{00000000-0005-0000-0000-000097200000}"/>
    <cellStyle name="60% - Accent6 36 4" xfId="13319" xr:uid="{00000000-0005-0000-0000-000098200000}"/>
    <cellStyle name="60% - Accent6 36 5" xfId="13320" xr:uid="{00000000-0005-0000-0000-000099200000}"/>
    <cellStyle name="60% - Accent6 36 6" xfId="13321" xr:uid="{00000000-0005-0000-0000-00009A200000}"/>
    <cellStyle name="60% - Accent6 36 7" xfId="13322" xr:uid="{00000000-0005-0000-0000-00009B200000}"/>
    <cellStyle name="60% - Accent6 36 8" xfId="13323" xr:uid="{00000000-0005-0000-0000-00009C200000}"/>
    <cellStyle name="60% - Accent6 36 9" xfId="13324" xr:uid="{00000000-0005-0000-0000-00009D200000}"/>
    <cellStyle name="60% - Accent6 37" xfId="13325" xr:uid="{00000000-0005-0000-0000-00009E200000}"/>
    <cellStyle name="60% - Accent6 37 10" xfId="13326" xr:uid="{00000000-0005-0000-0000-00009F200000}"/>
    <cellStyle name="60% - Accent6 37 11" xfId="13327" xr:uid="{00000000-0005-0000-0000-0000A0200000}"/>
    <cellStyle name="60% - Accent6 37 2" xfId="13328" xr:uid="{00000000-0005-0000-0000-0000A1200000}"/>
    <cellStyle name="60% - Accent6 37 3" xfId="13329" xr:uid="{00000000-0005-0000-0000-0000A2200000}"/>
    <cellStyle name="60% - Accent6 37 4" xfId="13330" xr:uid="{00000000-0005-0000-0000-0000A3200000}"/>
    <cellStyle name="60% - Accent6 37 5" xfId="13331" xr:uid="{00000000-0005-0000-0000-0000A4200000}"/>
    <cellStyle name="60% - Accent6 37 6" xfId="13332" xr:uid="{00000000-0005-0000-0000-0000A5200000}"/>
    <cellStyle name="60% - Accent6 37 7" xfId="13333" xr:uid="{00000000-0005-0000-0000-0000A6200000}"/>
    <cellStyle name="60% - Accent6 37 8" xfId="13334" xr:uid="{00000000-0005-0000-0000-0000A7200000}"/>
    <cellStyle name="60% - Accent6 37 9" xfId="13335" xr:uid="{00000000-0005-0000-0000-0000A8200000}"/>
    <cellStyle name="60% - Accent6 38" xfId="13336" xr:uid="{00000000-0005-0000-0000-0000A9200000}"/>
    <cellStyle name="60% - Accent6 38 10" xfId="13337" xr:uid="{00000000-0005-0000-0000-0000AA200000}"/>
    <cellStyle name="60% - Accent6 38 11" xfId="13338" xr:uid="{00000000-0005-0000-0000-0000AB200000}"/>
    <cellStyle name="60% - Accent6 38 2" xfId="13339" xr:uid="{00000000-0005-0000-0000-0000AC200000}"/>
    <cellStyle name="60% - Accent6 38 3" xfId="13340" xr:uid="{00000000-0005-0000-0000-0000AD200000}"/>
    <cellStyle name="60% - Accent6 38 4" xfId="13341" xr:uid="{00000000-0005-0000-0000-0000AE200000}"/>
    <cellStyle name="60% - Accent6 38 5" xfId="13342" xr:uid="{00000000-0005-0000-0000-0000AF200000}"/>
    <cellStyle name="60% - Accent6 38 6" xfId="13343" xr:uid="{00000000-0005-0000-0000-0000B0200000}"/>
    <cellStyle name="60% - Accent6 38 7" xfId="13344" xr:uid="{00000000-0005-0000-0000-0000B1200000}"/>
    <cellStyle name="60% - Accent6 38 8" xfId="13345" xr:uid="{00000000-0005-0000-0000-0000B2200000}"/>
    <cellStyle name="60% - Accent6 38 9" xfId="13346" xr:uid="{00000000-0005-0000-0000-0000B3200000}"/>
    <cellStyle name="60% - Accent6 39" xfId="13347" xr:uid="{00000000-0005-0000-0000-0000B4200000}"/>
    <cellStyle name="60% - Accent6 39 10" xfId="13348" xr:uid="{00000000-0005-0000-0000-0000B5200000}"/>
    <cellStyle name="60% - Accent6 39 11" xfId="13349" xr:uid="{00000000-0005-0000-0000-0000B6200000}"/>
    <cellStyle name="60% - Accent6 39 2" xfId="13350" xr:uid="{00000000-0005-0000-0000-0000B7200000}"/>
    <cellStyle name="60% - Accent6 39 3" xfId="13351" xr:uid="{00000000-0005-0000-0000-0000B8200000}"/>
    <cellStyle name="60% - Accent6 39 4" xfId="13352" xr:uid="{00000000-0005-0000-0000-0000B9200000}"/>
    <cellStyle name="60% - Accent6 39 5" xfId="13353" xr:uid="{00000000-0005-0000-0000-0000BA200000}"/>
    <cellStyle name="60% - Accent6 39 6" xfId="13354" xr:uid="{00000000-0005-0000-0000-0000BB200000}"/>
    <cellStyle name="60% - Accent6 39 7" xfId="13355" xr:uid="{00000000-0005-0000-0000-0000BC200000}"/>
    <cellStyle name="60% - Accent6 39 8" xfId="13356" xr:uid="{00000000-0005-0000-0000-0000BD200000}"/>
    <cellStyle name="60% - Accent6 39 9" xfId="13357" xr:uid="{00000000-0005-0000-0000-0000BE200000}"/>
    <cellStyle name="60% - Accent6 4" xfId="1982" xr:uid="{00000000-0005-0000-0000-0000BF200000}"/>
    <cellStyle name="60% - Accent6 4 10" xfId="1981" xr:uid="{00000000-0005-0000-0000-0000C0200000}"/>
    <cellStyle name="60% - Accent6 4 11" xfId="1980" xr:uid="{00000000-0005-0000-0000-0000C1200000}"/>
    <cellStyle name="60% - Accent6 4 2" xfId="1979" xr:uid="{00000000-0005-0000-0000-0000C2200000}"/>
    <cellStyle name="60% - Accent6 4 3" xfId="1978" xr:uid="{00000000-0005-0000-0000-0000C3200000}"/>
    <cellStyle name="60% - Accent6 4 4" xfId="1977" xr:uid="{00000000-0005-0000-0000-0000C4200000}"/>
    <cellStyle name="60% - Accent6 4 5" xfId="1976" xr:uid="{00000000-0005-0000-0000-0000C5200000}"/>
    <cellStyle name="60% - Accent6 4 6" xfId="1975" xr:uid="{00000000-0005-0000-0000-0000C6200000}"/>
    <cellStyle name="60% - Accent6 4 7" xfId="1974" xr:uid="{00000000-0005-0000-0000-0000C7200000}"/>
    <cellStyle name="60% - Accent6 4 8" xfId="1973" xr:uid="{00000000-0005-0000-0000-0000C8200000}"/>
    <cellStyle name="60% - Accent6 4 9" xfId="1972" xr:uid="{00000000-0005-0000-0000-0000C9200000}"/>
    <cellStyle name="60% - Accent6 40" xfId="13358" xr:uid="{00000000-0005-0000-0000-0000CA200000}"/>
    <cellStyle name="60% - Accent6 40 10" xfId="13359" xr:uid="{00000000-0005-0000-0000-0000CB200000}"/>
    <cellStyle name="60% - Accent6 40 2" xfId="13360" xr:uid="{00000000-0005-0000-0000-0000CC200000}"/>
    <cellStyle name="60% - Accent6 40 3" xfId="13361" xr:uid="{00000000-0005-0000-0000-0000CD200000}"/>
    <cellStyle name="60% - Accent6 40 4" xfId="13362" xr:uid="{00000000-0005-0000-0000-0000CE200000}"/>
    <cellStyle name="60% - Accent6 40 5" xfId="13363" xr:uid="{00000000-0005-0000-0000-0000CF200000}"/>
    <cellStyle name="60% - Accent6 40 6" xfId="13364" xr:uid="{00000000-0005-0000-0000-0000D0200000}"/>
    <cellStyle name="60% - Accent6 40 7" xfId="13365" xr:uid="{00000000-0005-0000-0000-0000D1200000}"/>
    <cellStyle name="60% - Accent6 40 8" xfId="13366" xr:uid="{00000000-0005-0000-0000-0000D2200000}"/>
    <cellStyle name="60% - Accent6 40 9" xfId="13367" xr:uid="{00000000-0005-0000-0000-0000D3200000}"/>
    <cellStyle name="60% - Accent6 41" xfId="13368" xr:uid="{00000000-0005-0000-0000-0000D4200000}"/>
    <cellStyle name="60% - Accent6 42" xfId="13369" xr:uid="{00000000-0005-0000-0000-0000D5200000}"/>
    <cellStyle name="60% - Accent6 43" xfId="13370" xr:uid="{00000000-0005-0000-0000-0000D6200000}"/>
    <cellStyle name="60% - Accent6 44" xfId="13371" xr:uid="{00000000-0005-0000-0000-0000D7200000}"/>
    <cellStyle name="60% - Accent6 45" xfId="13372" xr:uid="{00000000-0005-0000-0000-0000D8200000}"/>
    <cellStyle name="60% - Accent6 46" xfId="13373" xr:uid="{00000000-0005-0000-0000-0000D9200000}"/>
    <cellStyle name="60% - Accent6 47" xfId="13374" xr:uid="{00000000-0005-0000-0000-0000DA200000}"/>
    <cellStyle name="60% - Accent6 48" xfId="13375" xr:uid="{00000000-0005-0000-0000-0000DB200000}"/>
    <cellStyle name="60% - Accent6 49" xfId="13376" xr:uid="{00000000-0005-0000-0000-0000DC200000}"/>
    <cellStyle name="60% - Accent6 5" xfId="1971" xr:uid="{00000000-0005-0000-0000-0000DD200000}"/>
    <cellStyle name="60% - Accent6 5 10" xfId="1970" xr:uid="{00000000-0005-0000-0000-0000DE200000}"/>
    <cellStyle name="60% - Accent6 5 11" xfId="1969" xr:uid="{00000000-0005-0000-0000-0000DF200000}"/>
    <cellStyle name="60% - Accent6 5 2" xfId="1968" xr:uid="{00000000-0005-0000-0000-0000E0200000}"/>
    <cellStyle name="60% - Accent6 5 3" xfId="1967" xr:uid="{00000000-0005-0000-0000-0000E1200000}"/>
    <cellStyle name="60% - Accent6 5 4" xfId="1966" xr:uid="{00000000-0005-0000-0000-0000E2200000}"/>
    <cellStyle name="60% - Accent6 5 5" xfId="1965" xr:uid="{00000000-0005-0000-0000-0000E3200000}"/>
    <cellStyle name="60% - Accent6 5 6" xfId="1964" xr:uid="{00000000-0005-0000-0000-0000E4200000}"/>
    <cellStyle name="60% - Accent6 5 7" xfId="1963" xr:uid="{00000000-0005-0000-0000-0000E5200000}"/>
    <cellStyle name="60% - Accent6 5 8" xfId="1962" xr:uid="{00000000-0005-0000-0000-0000E6200000}"/>
    <cellStyle name="60% - Accent6 5 9" xfId="1961" xr:uid="{00000000-0005-0000-0000-0000E7200000}"/>
    <cellStyle name="60% - Accent6 50" xfId="70" xr:uid="{00000000-0005-0000-0000-0000E8200000}"/>
    <cellStyle name="60% - Accent6 6" xfId="1960" xr:uid="{00000000-0005-0000-0000-0000E9200000}"/>
    <cellStyle name="60% - Accent6 6 10" xfId="13377" xr:uid="{00000000-0005-0000-0000-0000EA200000}"/>
    <cellStyle name="60% - Accent6 6 11" xfId="13378" xr:uid="{00000000-0005-0000-0000-0000EB200000}"/>
    <cellStyle name="60% - Accent6 6 2" xfId="13379" xr:uid="{00000000-0005-0000-0000-0000EC200000}"/>
    <cellStyle name="60% - Accent6 6 3" xfId="13380" xr:uid="{00000000-0005-0000-0000-0000ED200000}"/>
    <cellStyle name="60% - Accent6 6 4" xfId="13381" xr:uid="{00000000-0005-0000-0000-0000EE200000}"/>
    <cellStyle name="60% - Accent6 6 5" xfId="13382" xr:uid="{00000000-0005-0000-0000-0000EF200000}"/>
    <cellStyle name="60% - Accent6 6 6" xfId="13383" xr:uid="{00000000-0005-0000-0000-0000F0200000}"/>
    <cellStyle name="60% - Accent6 6 7" xfId="13384" xr:uid="{00000000-0005-0000-0000-0000F1200000}"/>
    <cellStyle name="60% - Accent6 6 8" xfId="13385" xr:uid="{00000000-0005-0000-0000-0000F2200000}"/>
    <cellStyle name="60% - Accent6 6 9" xfId="13386" xr:uid="{00000000-0005-0000-0000-0000F3200000}"/>
    <cellStyle name="60% - Accent6 7" xfId="1959" xr:uid="{00000000-0005-0000-0000-0000F4200000}"/>
    <cellStyle name="60% - Accent6 7 10" xfId="13387" xr:uid="{00000000-0005-0000-0000-0000F5200000}"/>
    <cellStyle name="60% - Accent6 7 11" xfId="13388" xr:uid="{00000000-0005-0000-0000-0000F6200000}"/>
    <cellStyle name="60% - Accent6 7 2" xfId="13389" xr:uid="{00000000-0005-0000-0000-0000F7200000}"/>
    <cellStyle name="60% - Accent6 7 3" xfId="13390" xr:uid="{00000000-0005-0000-0000-0000F8200000}"/>
    <cellStyle name="60% - Accent6 7 4" xfId="13391" xr:uid="{00000000-0005-0000-0000-0000F9200000}"/>
    <cellStyle name="60% - Accent6 7 5" xfId="13392" xr:uid="{00000000-0005-0000-0000-0000FA200000}"/>
    <cellStyle name="60% - Accent6 7 6" xfId="13393" xr:uid="{00000000-0005-0000-0000-0000FB200000}"/>
    <cellStyle name="60% - Accent6 7 7" xfId="13394" xr:uid="{00000000-0005-0000-0000-0000FC200000}"/>
    <cellStyle name="60% - Accent6 7 8" xfId="13395" xr:uid="{00000000-0005-0000-0000-0000FD200000}"/>
    <cellStyle name="60% - Accent6 7 9" xfId="13396" xr:uid="{00000000-0005-0000-0000-0000FE200000}"/>
    <cellStyle name="60% - Accent6 8" xfId="1958" xr:uid="{00000000-0005-0000-0000-0000FF200000}"/>
    <cellStyle name="60% - Accent6 8 10" xfId="13397" xr:uid="{00000000-0005-0000-0000-000000210000}"/>
    <cellStyle name="60% - Accent6 8 11" xfId="13398" xr:uid="{00000000-0005-0000-0000-000001210000}"/>
    <cellStyle name="60% - Accent6 8 2" xfId="13399" xr:uid="{00000000-0005-0000-0000-000002210000}"/>
    <cellStyle name="60% - Accent6 8 3" xfId="13400" xr:uid="{00000000-0005-0000-0000-000003210000}"/>
    <cellStyle name="60% - Accent6 8 4" xfId="13401" xr:uid="{00000000-0005-0000-0000-000004210000}"/>
    <cellStyle name="60% - Accent6 8 5" xfId="13402" xr:uid="{00000000-0005-0000-0000-000005210000}"/>
    <cellStyle name="60% - Accent6 8 6" xfId="13403" xr:uid="{00000000-0005-0000-0000-000006210000}"/>
    <cellStyle name="60% - Accent6 8 7" xfId="13404" xr:uid="{00000000-0005-0000-0000-000007210000}"/>
    <cellStyle name="60% - Accent6 8 8" xfId="13405" xr:uid="{00000000-0005-0000-0000-000008210000}"/>
    <cellStyle name="60% - Accent6 8 9" xfId="13406" xr:uid="{00000000-0005-0000-0000-000009210000}"/>
    <cellStyle name="60% - Accent6 9" xfId="1957" xr:uid="{00000000-0005-0000-0000-00000A210000}"/>
    <cellStyle name="60% - Accent6 9 10" xfId="13407" xr:uid="{00000000-0005-0000-0000-00000B210000}"/>
    <cellStyle name="60% - Accent6 9 11" xfId="13408" xr:uid="{00000000-0005-0000-0000-00000C210000}"/>
    <cellStyle name="60% - Accent6 9 2" xfId="13409" xr:uid="{00000000-0005-0000-0000-00000D210000}"/>
    <cellStyle name="60% - Accent6 9 3" xfId="13410" xr:uid="{00000000-0005-0000-0000-00000E210000}"/>
    <cellStyle name="60% - Accent6 9 4" xfId="13411" xr:uid="{00000000-0005-0000-0000-00000F210000}"/>
    <cellStyle name="60% - Accent6 9 5" xfId="13412" xr:uid="{00000000-0005-0000-0000-000010210000}"/>
    <cellStyle name="60% - Accent6 9 6" xfId="13413" xr:uid="{00000000-0005-0000-0000-000011210000}"/>
    <cellStyle name="60% - Accent6 9 7" xfId="13414" xr:uid="{00000000-0005-0000-0000-000012210000}"/>
    <cellStyle name="60% - Accent6 9 8" xfId="13415" xr:uid="{00000000-0005-0000-0000-000013210000}"/>
    <cellStyle name="60% - Accent6 9 9" xfId="13416" xr:uid="{00000000-0005-0000-0000-000014210000}"/>
    <cellStyle name="60% - ส่วนที่ถูกเน้น1" xfId="1956" xr:uid="{00000000-0005-0000-0000-000015210000}"/>
    <cellStyle name="60% - ส่วนที่ถูกเน้น1 2" xfId="5635" xr:uid="{00000000-0005-0000-0000-000016210000}"/>
    <cellStyle name="60% - ส่วนที่ถูกเน้น2" xfId="1955" xr:uid="{00000000-0005-0000-0000-000017210000}"/>
    <cellStyle name="60% - ส่วนที่ถูกเน้น2 2" xfId="5636" xr:uid="{00000000-0005-0000-0000-000018210000}"/>
    <cellStyle name="60% - ส่วนที่ถูกเน้น3" xfId="1954" xr:uid="{00000000-0005-0000-0000-000019210000}"/>
    <cellStyle name="60% - ส่วนที่ถูกเน้น3 2" xfId="5637" xr:uid="{00000000-0005-0000-0000-00001A210000}"/>
    <cellStyle name="60% - ส่วนที่ถูกเน้น4" xfId="1953" xr:uid="{00000000-0005-0000-0000-00001B210000}"/>
    <cellStyle name="60% - ส่วนที่ถูกเน้น4 2" xfId="5638" xr:uid="{00000000-0005-0000-0000-00001C210000}"/>
    <cellStyle name="60% - ส่วนที่ถูกเน้น5" xfId="1952" xr:uid="{00000000-0005-0000-0000-00001D210000}"/>
    <cellStyle name="60% - ส่วนที่ถูกเน้น5 2" xfId="5639" xr:uid="{00000000-0005-0000-0000-00001E210000}"/>
    <cellStyle name="60% - ส่วนที่ถูกเน้น6" xfId="1951" xr:uid="{00000000-0005-0000-0000-00001F210000}"/>
    <cellStyle name="60% - ส่วนที่ถูกเน้น6 2" xfId="5640" xr:uid="{00000000-0005-0000-0000-000020210000}"/>
    <cellStyle name="75" xfId="73" xr:uid="{00000000-0005-0000-0000-000021210000}"/>
    <cellStyle name="75 2" xfId="74" xr:uid="{00000000-0005-0000-0000-000022210000}"/>
    <cellStyle name="75 2 2" xfId="6579" xr:uid="{00000000-0005-0000-0000-000023210000}"/>
    <cellStyle name="Accent1 - 20%" xfId="488" xr:uid="{00000000-0005-0000-0000-000024210000}"/>
    <cellStyle name="Accent1 - 40%" xfId="489" xr:uid="{00000000-0005-0000-0000-000025210000}"/>
    <cellStyle name="Accent1 - 60%" xfId="490" xr:uid="{00000000-0005-0000-0000-000026210000}"/>
    <cellStyle name="Accent1 10" xfId="491" xr:uid="{00000000-0005-0000-0000-000027210000}"/>
    <cellStyle name="Accent1 10 10" xfId="13417" xr:uid="{00000000-0005-0000-0000-000028210000}"/>
    <cellStyle name="Accent1 10 11" xfId="13418" xr:uid="{00000000-0005-0000-0000-000029210000}"/>
    <cellStyle name="Accent1 10 2" xfId="1950" xr:uid="{00000000-0005-0000-0000-00002A210000}"/>
    <cellStyle name="Accent1 10 3" xfId="13419" xr:uid="{00000000-0005-0000-0000-00002B210000}"/>
    <cellStyle name="Accent1 10 4" xfId="13420" xr:uid="{00000000-0005-0000-0000-00002C210000}"/>
    <cellStyle name="Accent1 10 5" xfId="13421" xr:uid="{00000000-0005-0000-0000-00002D210000}"/>
    <cellStyle name="Accent1 10 6" xfId="13422" xr:uid="{00000000-0005-0000-0000-00002E210000}"/>
    <cellStyle name="Accent1 10 7" xfId="13423" xr:uid="{00000000-0005-0000-0000-00002F210000}"/>
    <cellStyle name="Accent1 10 8" xfId="13424" xr:uid="{00000000-0005-0000-0000-000030210000}"/>
    <cellStyle name="Accent1 10 9" xfId="13425" xr:uid="{00000000-0005-0000-0000-000031210000}"/>
    <cellStyle name="Accent1 100" xfId="492" xr:uid="{00000000-0005-0000-0000-000032210000}"/>
    <cellStyle name="Accent1 101" xfId="493" xr:uid="{00000000-0005-0000-0000-000033210000}"/>
    <cellStyle name="Accent1 102" xfId="494" xr:uid="{00000000-0005-0000-0000-000034210000}"/>
    <cellStyle name="Accent1 103" xfId="495" xr:uid="{00000000-0005-0000-0000-000035210000}"/>
    <cellStyle name="Accent1 104" xfId="496" xr:uid="{00000000-0005-0000-0000-000036210000}"/>
    <cellStyle name="Accent1 105" xfId="497" xr:uid="{00000000-0005-0000-0000-000037210000}"/>
    <cellStyle name="Accent1 106" xfId="498" xr:uid="{00000000-0005-0000-0000-000038210000}"/>
    <cellStyle name="Accent1 107" xfId="499" xr:uid="{00000000-0005-0000-0000-000039210000}"/>
    <cellStyle name="Accent1 108" xfId="75" xr:uid="{00000000-0005-0000-0000-00003A210000}"/>
    <cellStyle name="Accent1 11" xfId="500" xr:uid="{00000000-0005-0000-0000-00003B210000}"/>
    <cellStyle name="Accent1 11 10" xfId="13426" xr:uid="{00000000-0005-0000-0000-00003C210000}"/>
    <cellStyle name="Accent1 11 11" xfId="13427" xr:uid="{00000000-0005-0000-0000-00003D210000}"/>
    <cellStyle name="Accent1 11 2" xfId="1949" xr:uid="{00000000-0005-0000-0000-00003E210000}"/>
    <cellStyle name="Accent1 11 3" xfId="13428" xr:uid="{00000000-0005-0000-0000-00003F210000}"/>
    <cellStyle name="Accent1 11 4" xfId="13429" xr:uid="{00000000-0005-0000-0000-000040210000}"/>
    <cellStyle name="Accent1 11 5" xfId="13430" xr:uid="{00000000-0005-0000-0000-000041210000}"/>
    <cellStyle name="Accent1 11 6" xfId="13431" xr:uid="{00000000-0005-0000-0000-000042210000}"/>
    <cellStyle name="Accent1 11 7" xfId="13432" xr:uid="{00000000-0005-0000-0000-000043210000}"/>
    <cellStyle name="Accent1 11 8" xfId="13433" xr:uid="{00000000-0005-0000-0000-000044210000}"/>
    <cellStyle name="Accent1 11 9" xfId="13434" xr:uid="{00000000-0005-0000-0000-000045210000}"/>
    <cellStyle name="Accent1 12" xfId="501" xr:uid="{00000000-0005-0000-0000-000046210000}"/>
    <cellStyle name="Accent1 12 10" xfId="13435" xr:uid="{00000000-0005-0000-0000-000047210000}"/>
    <cellStyle name="Accent1 12 11" xfId="13436" xr:uid="{00000000-0005-0000-0000-000048210000}"/>
    <cellStyle name="Accent1 12 2" xfId="1948" xr:uid="{00000000-0005-0000-0000-000049210000}"/>
    <cellStyle name="Accent1 12 3" xfId="13437" xr:uid="{00000000-0005-0000-0000-00004A210000}"/>
    <cellStyle name="Accent1 12 4" xfId="13438" xr:uid="{00000000-0005-0000-0000-00004B210000}"/>
    <cellStyle name="Accent1 12 5" xfId="13439" xr:uid="{00000000-0005-0000-0000-00004C210000}"/>
    <cellStyle name="Accent1 12 6" xfId="13440" xr:uid="{00000000-0005-0000-0000-00004D210000}"/>
    <cellStyle name="Accent1 12 7" xfId="13441" xr:uid="{00000000-0005-0000-0000-00004E210000}"/>
    <cellStyle name="Accent1 12 8" xfId="13442" xr:uid="{00000000-0005-0000-0000-00004F210000}"/>
    <cellStyle name="Accent1 12 9" xfId="13443" xr:uid="{00000000-0005-0000-0000-000050210000}"/>
    <cellStyle name="Accent1 13" xfId="502" xr:uid="{00000000-0005-0000-0000-000051210000}"/>
    <cellStyle name="Accent1 13 10" xfId="13444" xr:uid="{00000000-0005-0000-0000-000052210000}"/>
    <cellStyle name="Accent1 13 11" xfId="13445" xr:uid="{00000000-0005-0000-0000-000053210000}"/>
    <cellStyle name="Accent1 13 2" xfId="1947" xr:uid="{00000000-0005-0000-0000-000054210000}"/>
    <cellStyle name="Accent1 13 3" xfId="13446" xr:uid="{00000000-0005-0000-0000-000055210000}"/>
    <cellStyle name="Accent1 13 4" xfId="13447" xr:uid="{00000000-0005-0000-0000-000056210000}"/>
    <cellStyle name="Accent1 13 5" xfId="13448" xr:uid="{00000000-0005-0000-0000-000057210000}"/>
    <cellStyle name="Accent1 13 6" xfId="13449" xr:uid="{00000000-0005-0000-0000-000058210000}"/>
    <cellStyle name="Accent1 13 7" xfId="13450" xr:uid="{00000000-0005-0000-0000-000059210000}"/>
    <cellStyle name="Accent1 13 8" xfId="13451" xr:uid="{00000000-0005-0000-0000-00005A210000}"/>
    <cellStyle name="Accent1 13 9" xfId="13452" xr:uid="{00000000-0005-0000-0000-00005B210000}"/>
    <cellStyle name="Accent1 14" xfId="503" xr:uid="{00000000-0005-0000-0000-00005C210000}"/>
    <cellStyle name="Accent1 14 10" xfId="13453" xr:uid="{00000000-0005-0000-0000-00005D210000}"/>
    <cellStyle name="Accent1 14 11" xfId="13454" xr:uid="{00000000-0005-0000-0000-00005E210000}"/>
    <cellStyle name="Accent1 14 2" xfId="1946" xr:uid="{00000000-0005-0000-0000-00005F210000}"/>
    <cellStyle name="Accent1 14 3" xfId="13455" xr:uid="{00000000-0005-0000-0000-000060210000}"/>
    <cellStyle name="Accent1 14 4" xfId="13456" xr:uid="{00000000-0005-0000-0000-000061210000}"/>
    <cellStyle name="Accent1 14 5" xfId="13457" xr:uid="{00000000-0005-0000-0000-000062210000}"/>
    <cellStyle name="Accent1 14 6" xfId="13458" xr:uid="{00000000-0005-0000-0000-000063210000}"/>
    <cellStyle name="Accent1 14 7" xfId="13459" xr:uid="{00000000-0005-0000-0000-000064210000}"/>
    <cellStyle name="Accent1 14 8" xfId="13460" xr:uid="{00000000-0005-0000-0000-000065210000}"/>
    <cellStyle name="Accent1 14 9" xfId="13461" xr:uid="{00000000-0005-0000-0000-000066210000}"/>
    <cellStyle name="Accent1 15" xfId="504" xr:uid="{00000000-0005-0000-0000-000067210000}"/>
    <cellStyle name="Accent1 15 10" xfId="13462" xr:uid="{00000000-0005-0000-0000-000068210000}"/>
    <cellStyle name="Accent1 15 11" xfId="13463" xr:uid="{00000000-0005-0000-0000-000069210000}"/>
    <cellStyle name="Accent1 15 2" xfId="1945" xr:uid="{00000000-0005-0000-0000-00006A210000}"/>
    <cellStyle name="Accent1 15 3" xfId="13464" xr:uid="{00000000-0005-0000-0000-00006B210000}"/>
    <cellStyle name="Accent1 15 4" xfId="13465" xr:uid="{00000000-0005-0000-0000-00006C210000}"/>
    <cellStyle name="Accent1 15 5" xfId="13466" xr:uid="{00000000-0005-0000-0000-00006D210000}"/>
    <cellStyle name="Accent1 15 6" xfId="13467" xr:uid="{00000000-0005-0000-0000-00006E210000}"/>
    <cellStyle name="Accent1 15 7" xfId="13468" xr:uid="{00000000-0005-0000-0000-00006F210000}"/>
    <cellStyle name="Accent1 15 8" xfId="13469" xr:uid="{00000000-0005-0000-0000-000070210000}"/>
    <cellStyle name="Accent1 15 9" xfId="13470" xr:uid="{00000000-0005-0000-0000-000071210000}"/>
    <cellStyle name="Accent1 16" xfId="505" xr:uid="{00000000-0005-0000-0000-000072210000}"/>
    <cellStyle name="Accent1 16 10" xfId="13472" xr:uid="{00000000-0005-0000-0000-000073210000}"/>
    <cellStyle name="Accent1 16 11" xfId="13473" xr:uid="{00000000-0005-0000-0000-000074210000}"/>
    <cellStyle name="Accent1 16 12" xfId="13471" xr:uid="{00000000-0005-0000-0000-000075210000}"/>
    <cellStyle name="Accent1 16 2" xfId="13474" xr:uid="{00000000-0005-0000-0000-000076210000}"/>
    <cellStyle name="Accent1 16 3" xfId="13475" xr:uid="{00000000-0005-0000-0000-000077210000}"/>
    <cellStyle name="Accent1 16 4" xfId="13476" xr:uid="{00000000-0005-0000-0000-000078210000}"/>
    <cellStyle name="Accent1 16 5" xfId="13477" xr:uid="{00000000-0005-0000-0000-000079210000}"/>
    <cellStyle name="Accent1 16 6" xfId="13478" xr:uid="{00000000-0005-0000-0000-00007A210000}"/>
    <cellStyle name="Accent1 16 7" xfId="13479" xr:uid="{00000000-0005-0000-0000-00007B210000}"/>
    <cellStyle name="Accent1 16 8" xfId="13480" xr:uid="{00000000-0005-0000-0000-00007C210000}"/>
    <cellStyle name="Accent1 16 9" xfId="13481" xr:uid="{00000000-0005-0000-0000-00007D210000}"/>
    <cellStyle name="Accent1 17" xfId="506" xr:uid="{00000000-0005-0000-0000-00007E210000}"/>
    <cellStyle name="Accent1 17 10" xfId="13483" xr:uid="{00000000-0005-0000-0000-00007F210000}"/>
    <cellStyle name="Accent1 17 11" xfId="13484" xr:uid="{00000000-0005-0000-0000-000080210000}"/>
    <cellStyle name="Accent1 17 12" xfId="13482" xr:uid="{00000000-0005-0000-0000-000081210000}"/>
    <cellStyle name="Accent1 17 2" xfId="13485" xr:uid="{00000000-0005-0000-0000-000082210000}"/>
    <cellStyle name="Accent1 17 3" xfId="13486" xr:uid="{00000000-0005-0000-0000-000083210000}"/>
    <cellStyle name="Accent1 17 4" xfId="13487" xr:uid="{00000000-0005-0000-0000-000084210000}"/>
    <cellStyle name="Accent1 17 5" xfId="13488" xr:uid="{00000000-0005-0000-0000-000085210000}"/>
    <cellStyle name="Accent1 17 6" xfId="13489" xr:uid="{00000000-0005-0000-0000-000086210000}"/>
    <cellStyle name="Accent1 17 7" xfId="13490" xr:uid="{00000000-0005-0000-0000-000087210000}"/>
    <cellStyle name="Accent1 17 8" xfId="13491" xr:uid="{00000000-0005-0000-0000-000088210000}"/>
    <cellStyle name="Accent1 17 9" xfId="13492" xr:uid="{00000000-0005-0000-0000-000089210000}"/>
    <cellStyle name="Accent1 18" xfId="507" xr:uid="{00000000-0005-0000-0000-00008A210000}"/>
    <cellStyle name="Accent1 18 10" xfId="13494" xr:uid="{00000000-0005-0000-0000-00008B210000}"/>
    <cellStyle name="Accent1 18 11" xfId="13495" xr:uid="{00000000-0005-0000-0000-00008C210000}"/>
    <cellStyle name="Accent1 18 12" xfId="13493" xr:uid="{00000000-0005-0000-0000-00008D210000}"/>
    <cellStyle name="Accent1 18 2" xfId="13496" xr:uid="{00000000-0005-0000-0000-00008E210000}"/>
    <cellStyle name="Accent1 18 3" xfId="13497" xr:uid="{00000000-0005-0000-0000-00008F210000}"/>
    <cellStyle name="Accent1 18 4" xfId="13498" xr:uid="{00000000-0005-0000-0000-000090210000}"/>
    <cellStyle name="Accent1 18 5" xfId="13499" xr:uid="{00000000-0005-0000-0000-000091210000}"/>
    <cellStyle name="Accent1 18 6" xfId="13500" xr:uid="{00000000-0005-0000-0000-000092210000}"/>
    <cellStyle name="Accent1 18 7" xfId="13501" xr:uid="{00000000-0005-0000-0000-000093210000}"/>
    <cellStyle name="Accent1 18 8" xfId="13502" xr:uid="{00000000-0005-0000-0000-000094210000}"/>
    <cellStyle name="Accent1 18 9" xfId="13503" xr:uid="{00000000-0005-0000-0000-000095210000}"/>
    <cellStyle name="Accent1 19" xfId="508" xr:uid="{00000000-0005-0000-0000-000096210000}"/>
    <cellStyle name="Accent1 19 10" xfId="13505" xr:uid="{00000000-0005-0000-0000-000097210000}"/>
    <cellStyle name="Accent1 19 11" xfId="13506" xr:uid="{00000000-0005-0000-0000-000098210000}"/>
    <cellStyle name="Accent1 19 12" xfId="13504" xr:uid="{00000000-0005-0000-0000-000099210000}"/>
    <cellStyle name="Accent1 19 2" xfId="13507" xr:uid="{00000000-0005-0000-0000-00009A210000}"/>
    <cellStyle name="Accent1 19 3" xfId="13508" xr:uid="{00000000-0005-0000-0000-00009B210000}"/>
    <cellStyle name="Accent1 19 4" xfId="13509" xr:uid="{00000000-0005-0000-0000-00009C210000}"/>
    <cellStyle name="Accent1 19 5" xfId="13510" xr:uid="{00000000-0005-0000-0000-00009D210000}"/>
    <cellStyle name="Accent1 19 6" xfId="13511" xr:uid="{00000000-0005-0000-0000-00009E210000}"/>
    <cellStyle name="Accent1 19 7" xfId="13512" xr:uid="{00000000-0005-0000-0000-00009F210000}"/>
    <cellStyle name="Accent1 19 8" xfId="13513" xr:uid="{00000000-0005-0000-0000-0000A0210000}"/>
    <cellStyle name="Accent1 19 9" xfId="13514" xr:uid="{00000000-0005-0000-0000-0000A1210000}"/>
    <cellStyle name="Accent1 2" xfId="76" xr:uid="{00000000-0005-0000-0000-0000A2210000}"/>
    <cellStyle name="Accent1 2 10" xfId="1943" xr:uid="{00000000-0005-0000-0000-0000A3210000}"/>
    <cellStyle name="Accent1 2 11" xfId="1942" xr:uid="{00000000-0005-0000-0000-0000A4210000}"/>
    <cellStyle name="Accent1 2 12" xfId="1944" xr:uid="{00000000-0005-0000-0000-0000A5210000}"/>
    <cellStyle name="Accent1 2 2" xfId="509" xr:uid="{00000000-0005-0000-0000-0000A6210000}"/>
    <cellStyle name="Accent1 2 2 2" xfId="1941" xr:uid="{00000000-0005-0000-0000-0000A7210000}"/>
    <cellStyle name="Accent1 2 3" xfId="1940" xr:uid="{00000000-0005-0000-0000-0000A8210000}"/>
    <cellStyle name="Accent1 2 4" xfId="1939" xr:uid="{00000000-0005-0000-0000-0000A9210000}"/>
    <cellStyle name="Accent1 2 5" xfId="1938" xr:uid="{00000000-0005-0000-0000-0000AA210000}"/>
    <cellStyle name="Accent1 2 6" xfId="1937" xr:uid="{00000000-0005-0000-0000-0000AB210000}"/>
    <cellStyle name="Accent1 2 7" xfId="1936" xr:uid="{00000000-0005-0000-0000-0000AC210000}"/>
    <cellStyle name="Accent1 2 8" xfId="1935" xr:uid="{00000000-0005-0000-0000-0000AD210000}"/>
    <cellStyle name="Accent1 2 9" xfId="1934" xr:uid="{00000000-0005-0000-0000-0000AE210000}"/>
    <cellStyle name="Accent1 20" xfId="510" xr:uid="{00000000-0005-0000-0000-0000AF210000}"/>
    <cellStyle name="Accent1 20 10" xfId="13516" xr:uid="{00000000-0005-0000-0000-0000B0210000}"/>
    <cellStyle name="Accent1 20 11" xfId="13517" xr:uid="{00000000-0005-0000-0000-0000B1210000}"/>
    <cellStyle name="Accent1 20 12" xfId="13515" xr:uid="{00000000-0005-0000-0000-0000B2210000}"/>
    <cellStyle name="Accent1 20 2" xfId="13518" xr:uid="{00000000-0005-0000-0000-0000B3210000}"/>
    <cellStyle name="Accent1 20 3" xfId="13519" xr:uid="{00000000-0005-0000-0000-0000B4210000}"/>
    <cellStyle name="Accent1 20 4" xfId="13520" xr:uid="{00000000-0005-0000-0000-0000B5210000}"/>
    <cellStyle name="Accent1 20 5" xfId="13521" xr:uid="{00000000-0005-0000-0000-0000B6210000}"/>
    <cellStyle name="Accent1 20 6" xfId="13522" xr:uid="{00000000-0005-0000-0000-0000B7210000}"/>
    <cellStyle name="Accent1 20 7" xfId="13523" xr:uid="{00000000-0005-0000-0000-0000B8210000}"/>
    <cellStyle name="Accent1 20 8" xfId="13524" xr:uid="{00000000-0005-0000-0000-0000B9210000}"/>
    <cellStyle name="Accent1 20 9" xfId="13525" xr:uid="{00000000-0005-0000-0000-0000BA210000}"/>
    <cellStyle name="Accent1 21" xfId="511" xr:uid="{00000000-0005-0000-0000-0000BB210000}"/>
    <cellStyle name="Accent1 21 10" xfId="13527" xr:uid="{00000000-0005-0000-0000-0000BC210000}"/>
    <cellStyle name="Accent1 21 11" xfId="13528" xr:uid="{00000000-0005-0000-0000-0000BD210000}"/>
    <cellStyle name="Accent1 21 12" xfId="13526" xr:uid="{00000000-0005-0000-0000-0000BE210000}"/>
    <cellStyle name="Accent1 21 2" xfId="13529" xr:uid="{00000000-0005-0000-0000-0000BF210000}"/>
    <cellStyle name="Accent1 21 3" xfId="13530" xr:uid="{00000000-0005-0000-0000-0000C0210000}"/>
    <cellStyle name="Accent1 21 4" xfId="13531" xr:uid="{00000000-0005-0000-0000-0000C1210000}"/>
    <cellStyle name="Accent1 21 5" xfId="13532" xr:uid="{00000000-0005-0000-0000-0000C2210000}"/>
    <cellStyle name="Accent1 21 6" xfId="13533" xr:uid="{00000000-0005-0000-0000-0000C3210000}"/>
    <cellStyle name="Accent1 21 7" xfId="13534" xr:uid="{00000000-0005-0000-0000-0000C4210000}"/>
    <cellStyle name="Accent1 21 8" xfId="13535" xr:uid="{00000000-0005-0000-0000-0000C5210000}"/>
    <cellStyle name="Accent1 21 9" xfId="13536" xr:uid="{00000000-0005-0000-0000-0000C6210000}"/>
    <cellStyle name="Accent1 22" xfId="512" xr:uid="{00000000-0005-0000-0000-0000C7210000}"/>
    <cellStyle name="Accent1 22 10" xfId="13538" xr:uid="{00000000-0005-0000-0000-0000C8210000}"/>
    <cellStyle name="Accent1 22 11" xfId="13539" xr:uid="{00000000-0005-0000-0000-0000C9210000}"/>
    <cellStyle name="Accent1 22 12" xfId="13537" xr:uid="{00000000-0005-0000-0000-0000CA210000}"/>
    <cellStyle name="Accent1 22 2" xfId="13540" xr:uid="{00000000-0005-0000-0000-0000CB210000}"/>
    <cellStyle name="Accent1 22 3" xfId="13541" xr:uid="{00000000-0005-0000-0000-0000CC210000}"/>
    <cellStyle name="Accent1 22 4" xfId="13542" xr:uid="{00000000-0005-0000-0000-0000CD210000}"/>
    <cellStyle name="Accent1 22 5" xfId="13543" xr:uid="{00000000-0005-0000-0000-0000CE210000}"/>
    <cellStyle name="Accent1 22 6" xfId="13544" xr:uid="{00000000-0005-0000-0000-0000CF210000}"/>
    <cellStyle name="Accent1 22 7" xfId="13545" xr:uid="{00000000-0005-0000-0000-0000D0210000}"/>
    <cellStyle name="Accent1 22 8" xfId="13546" xr:uid="{00000000-0005-0000-0000-0000D1210000}"/>
    <cellStyle name="Accent1 22 9" xfId="13547" xr:uid="{00000000-0005-0000-0000-0000D2210000}"/>
    <cellStyle name="Accent1 23" xfId="513" xr:uid="{00000000-0005-0000-0000-0000D3210000}"/>
    <cellStyle name="Accent1 23 10" xfId="13549" xr:uid="{00000000-0005-0000-0000-0000D4210000}"/>
    <cellStyle name="Accent1 23 11" xfId="13550" xr:uid="{00000000-0005-0000-0000-0000D5210000}"/>
    <cellStyle name="Accent1 23 12" xfId="13548" xr:uid="{00000000-0005-0000-0000-0000D6210000}"/>
    <cellStyle name="Accent1 23 2" xfId="13551" xr:uid="{00000000-0005-0000-0000-0000D7210000}"/>
    <cellStyle name="Accent1 23 3" xfId="13552" xr:uid="{00000000-0005-0000-0000-0000D8210000}"/>
    <cellStyle name="Accent1 23 4" xfId="13553" xr:uid="{00000000-0005-0000-0000-0000D9210000}"/>
    <cellStyle name="Accent1 23 5" xfId="13554" xr:uid="{00000000-0005-0000-0000-0000DA210000}"/>
    <cellStyle name="Accent1 23 6" xfId="13555" xr:uid="{00000000-0005-0000-0000-0000DB210000}"/>
    <cellStyle name="Accent1 23 7" xfId="13556" xr:uid="{00000000-0005-0000-0000-0000DC210000}"/>
    <cellStyle name="Accent1 23 8" xfId="13557" xr:uid="{00000000-0005-0000-0000-0000DD210000}"/>
    <cellStyle name="Accent1 23 9" xfId="13558" xr:uid="{00000000-0005-0000-0000-0000DE210000}"/>
    <cellStyle name="Accent1 24" xfId="514" xr:uid="{00000000-0005-0000-0000-0000DF210000}"/>
    <cellStyle name="Accent1 24 10" xfId="13560" xr:uid="{00000000-0005-0000-0000-0000E0210000}"/>
    <cellStyle name="Accent1 24 11" xfId="13561" xr:uid="{00000000-0005-0000-0000-0000E1210000}"/>
    <cellStyle name="Accent1 24 12" xfId="13559" xr:uid="{00000000-0005-0000-0000-0000E2210000}"/>
    <cellStyle name="Accent1 24 2" xfId="13562" xr:uid="{00000000-0005-0000-0000-0000E3210000}"/>
    <cellStyle name="Accent1 24 3" xfId="13563" xr:uid="{00000000-0005-0000-0000-0000E4210000}"/>
    <cellStyle name="Accent1 24 4" xfId="13564" xr:uid="{00000000-0005-0000-0000-0000E5210000}"/>
    <cellStyle name="Accent1 24 5" xfId="13565" xr:uid="{00000000-0005-0000-0000-0000E6210000}"/>
    <cellStyle name="Accent1 24 6" xfId="13566" xr:uid="{00000000-0005-0000-0000-0000E7210000}"/>
    <cellStyle name="Accent1 24 7" xfId="13567" xr:uid="{00000000-0005-0000-0000-0000E8210000}"/>
    <cellStyle name="Accent1 24 8" xfId="13568" xr:uid="{00000000-0005-0000-0000-0000E9210000}"/>
    <cellStyle name="Accent1 24 9" xfId="13569" xr:uid="{00000000-0005-0000-0000-0000EA210000}"/>
    <cellStyle name="Accent1 25" xfId="515" xr:uid="{00000000-0005-0000-0000-0000EB210000}"/>
    <cellStyle name="Accent1 25 10" xfId="13571" xr:uid="{00000000-0005-0000-0000-0000EC210000}"/>
    <cellStyle name="Accent1 25 11" xfId="13572" xr:uid="{00000000-0005-0000-0000-0000ED210000}"/>
    <cellStyle name="Accent1 25 12" xfId="13570" xr:uid="{00000000-0005-0000-0000-0000EE210000}"/>
    <cellStyle name="Accent1 25 2" xfId="13573" xr:uid="{00000000-0005-0000-0000-0000EF210000}"/>
    <cellStyle name="Accent1 25 3" xfId="13574" xr:uid="{00000000-0005-0000-0000-0000F0210000}"/>
    <cellStyle name="Accent1 25 4" xfId="13575" xr:uid="{00000000-0005-0000-0000-0000F1210000}"/>
    <cellStyle name="Accent1 25 5" xfId="13576" xr:uid="{00000000-0005-0000-0000-0000F2210000}"/>
    <cellStyle name="Accent1 25 6" xfId="13577" xr:uid="{00000000-0005-0000-0000-0000F3210000}"/>
    <cellStyle name="Accent1 25 7" xfId="13578" xr:uid="{00000000-0005-0000-0000-0000F4210000}"/>
    <cellStyle name="Accent1 25 8" xfId="13579" xr:uid="{00000000-0005-0000-0000-0000F5210000}"/>
    <cellStyle name="Accent1 25 9" xfId="13580" xr:uid="{00000000-0005-0000-0000-0000F6210000}"/>
    <cellStyle name="Accent1 26" xfId="516" xr:uid="{00000000-0005-0000-0000-0000F7210000}"/>
    <cellStyle name="Accent1 26 10" xfId="13582" xr:uid="{00000000-0005-0000-0000-0000F8210000}"/>
    <cellStyle name="Accent1 26 11" xfId="13583" xr:uid="{00000000-0005-0000-0000-0000F9210000}"/>
    <cellStyle name="Accent1 26 12" xfId="13581" xr:uid="{00000000-0005-0000-0000-0000FA210000}"/>
    <cellStyle name="Accent1 26 2" xfId="13584" xr:uid="{00000000-0005-0000-0000-0000FB210000}"/>
    <cellStyle name="Accent1 26 3" xfId="13585" xr:uid="{00000000-0005-0000-0000-0000FC210000}"/>
    <cellStyle name="Accent1 26 4" xfId="13586" xr:uid="{00000000-0005-0000-0000-0000FD210000}"/>
    <cellStyle name="Accent1 26 5" xfId="13587" xr:uid="{00000000-0005-0000-0000-0000FE210000}"/>
    <cellStyle name="Accent1 26 6" xfId="13588" xr:uid="{00000000-0005-0000-0000-0000FF210000}"/>
    <cellStyle name="Accent1 26 7" xfId="13589" xr:uid="{00000000-0005-0000-0000-000000220000}"/>
    <cellStyle name="Accent1 26 8" xfId="13590" xr:uid="{00000000-0005-0000-0000-000001220000}"/>
    <cellStyle name="Accent1 26 9" xfId="13591" xr:uid="{00000000-0005-0000-0000-000002220000}"/>
    <cellStyle name="Accent1 27" xfId="517" xr:uid="{00000000-0005-0000-0000-000003220000}"/>
    <cellStyle name="Accent1 27 10" xfId="13593" xr:uid="{00000000-0005-0000-0000-000004220000}"/>
    <cellStyle name="Accent1 27 11" xfId="13594" xr:uid="{00000000-0005-0000-0000-000005220000}"/>
    <cellStyle name="Accent1 27 12" xfId="13592" xr:uid="{00000000-0005-0000-0000-000006220000}"/>
    <cellStyle name="Accent1 27 2" xfId="13595" xr:uid="{00000000-0005-0000-0000-000007220000}"/>
    <cellStyle name="Accent1 27 3" xfId="13596" xr:uid="{00000000-0005-0000-0000-000008220000}"/>
    <cellStyle name="Accent1 27 4" xfId="13597" xr:uid="{00000000-0005-0000-0000-000009220000}"/>
    <cellStyle name="Accent1 27 5" xfId="13598" xr:uid="{00000000-0005-0000-0000-00000A220000}"/>
    <cellStyle name="Accent1 27 6" xfId="13599" xr:uid="{00000000-0005-0000-0000-00000B220000}"/>
    <cellStyle name="Accent1 27 7" xfId="13600" xr:uid="{00000000-0005-0000-0000-00000C220000}"/>
    <cellStyle name="Accent1 27 8" xfId="13601" xr:uid="{00000000-0005-0000-0000-00000D220000}"/>
    <cellStyle name="Accent1 27 9" xfId="13602" xr:uid="{00000000-0005-0000-0000-00000E220000}"/>
    <cellStyle name="Accent1 28" xfId="518" xr:uid="{00000000-0005-0000-0000-00000F220000}"/>
    <cellStyle name="Accent1 28 10" xfId="13604" xr:uid="{00000000-0005-0000-0000-000010220000}"/>
    <cellStyle name="Accent1 28 11" xfId="13605" xr:uid="{00000000-0005-0000-0000-000011220000}"/>
    <cellStyle name="Accent1 28 12" xfId="13603" xr:uid="{00000000-0005-0000-0000-000012220000}"/>
    <cellStyle name="Accent1 28 2" xfId="13606" xr:uid="{00000000-0005-0000-0000-000013220000}"/>
    <cellStyle name="Accent1 28 3" xfId="13607" xr:uid="{00000000-0005-0000-0000-000014220000}"/>
    <cellStyle name="Accent1 28 4" xfId="13608" xr:uid="{00000000-0005-0000-0000-000015220000}"/>
    <cellStyle name="Accent1 28 5" xfId="13609" xr:uid="{00000000-0005-0000-0000-000016220000}"/>
    <cellStyle name="Accent1 28 6" xfId="13610" xr:uid="{00000000-0005-0000-0000-000017220000}"/>
    <cellStyle name="Accent1 28 7" xfId="13611" xr:uid="{00000000-0005-0000-0000-000018220000}"/>
    <cellStyle name="Accent1 28 8" xfId="13612" xr:uid="{00000000-0005-0000-0000-000019220000}"/>
    <cellStyle name="Accent1 28 9" xfId="13613" xr:uid="{00000000-0005-0000-0000-00001A220000}"/>
    <cellStyle name="Accent1 29" xfId="519" xr:uid="{00000000-0005-0000-0000-00001B220000}"/>
    <cellStyle name="Accent1 29 10" xfId="13615" xr:uid="{00000000-0005-0000-0000-00001C220000}"/>
    <cellStyle name="Accent1 29 11" xfId="13616" xr:uid="{00000000-0005-0000-0000-00001D220000}"/>
    <cellStyle name="Accent1 29 12" xfId="13614" xr:uid="{00000000-0005-0000-0000-00001E220000}"/>
    <cellStyle name="Accent1 29 2" xfId="13617" xr:uid="{00000000-0005-0000-0000-00001F220000}"/>
    <cellStyle name="Accent1 29 3" xfId="13618" xr:uid="{00000000-0005-0000-0000-000020220000}"/>
    <cellStyle name="Accent1 29 4" xfId="13619" xr:uid="{00000000-0005-0000-0000-000021220000}"/>
    <cellStyle name="Accent1 29 5" xfId="13620" xr:uid="{00000000-0005-0000-0000-000022220000}"/>
    <cellStyle name="Accent1 29 6" xfId="13621" xr:uid="{00000000-0005-0000-0000-000023220000}"/>
    <cellStyle name="Accent1 29 7" xfId="13622" xr:uid="{00000000-0005-0000-0000-000024220000}"/>
    <cellStyle name="Accent1 29 8" xfId="13623" xr:uid="{00000000-0005-0000-0000-000025220000}"/>
    <cellStyle name="Accent1 29 9" xfId="13624" xr:uid="{00000000-0005-0000-0000-000026220000}"/>
    <cellStyle name="Accent1 3" xfId="77" xr:uid="{00000000-0005-0000-0000-000027220000}"/>
    <cellStyle name="Accent1 3 10" xfId="1932" xr:uid="{00000000-0005-0000-0000-000028220000}"/>
    <cellStyle name="Accent1 3 11" xfId="1931" xr:uid="{00000000-0005-0000-0000-000029220000}"/>
    <cellStyle name="Accent1 3 12" xfId="1933" xr:uid="{00000000-0005-0000-0000-00002A220000}"/>
    <cellStyle name="Accent1 3 2" xfId="1930" xr:uid="{00000000-0005-0000-0000-00002B220000}"/>
    <cellStyle name="Accent1 3 3" xfId="1929" xr:uid="{00000000-0005-0000-0000-00002C220000}"/>
    <cellStyle name="Accent1 3 4" xfId="1928" xr:uid="{00000000-0005-0000-0000-00002D220000}"/>
    <cellStyle name="Accent1 3 5" xfId="1927" xr:uid="{00000000-0005-0000-0000-00002E220000}"/>
    <cellStyle name="Accent1 3 6" xfId="1926" xr:uid="{00000000-0005-0000-0000-00002F220000}"/>
    <cellStyle name="Accent1 3 7" xfId="1925" xr:uid="{00000000-0005-0000-0000-000030220000}"/>
    <cellStyle name="Accent1 3 8" xfId="1924" xr:uid="{00000000-0005-0000-0000-000031220000}"/>
    <cellStyle name="Accent1 3 9" xfId="1923" xr:uid="{00000000-0005-0000-0000-000032220000}"/>
    <cellStyle name="Accent1 30" xfId="521" xr:uid="{00000000-0005-0000-0000-000033220000}"/>
    <cellStyle name="Accent1 30 10" xfId="13626" xr:uid="{00000000-0005-0000-0000-000034220000}"/>
    <cellStyle name="Accent1 30 11" xfId="13627" xr:uid="{00000000-0005-0000-0000-000035220000}"/>
    <cellStyle name="Accent1 30 12" xfId="13625" xr:uid="{00000000-0005-0000-0000-000036220000}"/>
    <cellStyle name="Accent1 30 2" xfId="13628" xr:uid="{00000000-0005-0000-0000-000037220000}"/>
    <cellStyle name="Accent1 30 3" xfId="13629" xr:uid="{00000000-0005-0000-0000-000038220000}"/>
    <cellStyle name="Accent1 30 4" xfId="13630" xr:uid="{00000000-0005-0000-0000-000039220000}"/>
    <cellStyle name="Accent1 30 5" xfId="13631" xr:uid="{00000000-0005-0000-0000-00003A220000}"/>
    <cellStyle name="Accent1 30 6" xfId="13632" xr:uid="{00000000-0005-0000-0000-00003B220000}"/>
    <cellStyle name="Accent1 30 7" xfId="13633" xr:uid="{00000000-0005-0000-0000-00003C220000}"/>
    <cellStyle name="Accent1 30 8" xfId="13634" xr:uid="{00000000-0005-0000-0000-00003D220000}"/>
    <cellStyle name="Accent1 30 9" xfId="13635" xr:uid="{00000000-0005-0000-0000-00003E220000}"/>
    <cellStyle name="Accent1 31" xfId="522" xr:uid="{00000000-0005-0000-0000-00003F220000}"/>
    <cellStyle name="Accent1 31 10" xfId="13637" xr:uid="{00000000-0005-0000-0000-000040220000}"/>
    <cellStyle name="Accent1 31 11" xfId="13638" xr:uid="{00000000-0005-0000-0000-000041220000}"/>
    <cellStyle name="Accent1 31 12" xfId="13636" xr:uid="{00000000-0005-0000-0000-000042220000}"/>
    <cellStyle name="Accent1 31 2" xfId="13639" xr:uid="{00000000-0005-0000-0000-000043220000}"/>
    <cellStyle name="Accent1 31 3" xfId="13640" xr:uid="{00000000-0005-0000-0000-000044220000}"/>
    <cellStyle name="Accent1 31 4" xfId="13641" xr:uid="{00000000-0005-0000-0000-000045220000}"/>
    <cellStyle name="Accent1 31 5" xfId="13642" xr:uid="{00000000-0005-0000-0000-000046220000}"/>
    <cellStyle name="Accent1 31 6" xfId="13643" xr:uid="{00000000-0005-0000-0000-000047220000}"/>
    <cellStyle name="Accent1 31 7" xfId="13644" xr:uid="{00000000-0005-0000-0000-000048220000}"/>
    <cellStyle name="Accent1 31 8" xfId="13645" xr:uid="{00000000-0005-0000-0000-000049220000}"/>
    <cellStyle name="Accent1 31 9" xfId="13646" xr:uid="{00000000-0005-0000-0000-00004A220000}"/>
    <cellStyle name="Accent1 32" xfId="523" xr:uid="{00000000-0005-0000-0000-00004B220000}"/>
    <cellStyle name="Accent1 32 10" xfId="13648" xr:uid="{00000000-0005-0000-0000-00004C220000}"/>
    <cellStyle name="Accent1 32 11" xfId="13649" xr:uid="{00000000-0005-0000-0000-00004D220000}"/>
    <cellStyle name="Accent1 32 12" xfId="13647" xr:uid="{00000000-0005-0000-0000-00004E220000}"/>
    <cellStyle name="Accent1 32 2" xfId="13650" xr:uid="{00000000-0005-0000-0000-00004F220000}"/>
    <cellStyle name="Accent1 32 3" xfId="13651" xr:uid="{00000000-0005-0000-0000-000050220000}"/>
    <cellStyle name="Accent1 32 4" xfId="13652" xr:uid="{00000000-0005-0000-0000-000051220000}"/>
    <cellStyle name="Accent1 32 5" xfId="13653" xr:uid="{00000000-0005-0000-0000-000052220000}"/>
    <cellStyle name="Accent1 32 6" xfId="13654" xr:uid="{00000000-0005-0000-0000-000053220000}"/>
    <cellStyle name="Accent1 32 7" xfId="13655" xr:uid="{00000000-0005-0000-0000-000054220000}"/>
    <cellStyle name="Accent1 32 8" xfId="13656" xr:uid="{00000000-0005-0000-0000-000055220000}"/>
    <cellStyle name="Accent1 32 9" xfId="13657" xr:uid="{00000000-0005-0000-0000-000056220000}"/>
    <cellStyle name="Accent1 33" xfId="524" xr:uid="{00000000-0005-0000-0000-000057220000}"/>
    <cellStyle name="Accent1 33 10" xfId="13659" xr:uid="{00000000-0005-0000-0000-000058220000}"/>
    <cellStyle name="Accent1 33 11" xfId="13660" xr:uid="{00000000-0005-0000-0000-000059220000}"/>
    <cellStyle name="Accent1 33 12" xfId="13658" xr:uid="{00000000-0005-0000-0000-00005A220000}"/>
    <cellStyle name="Accent1 33 2" xfId="13661" xr:uid="{00000000-0005-0000-0000-00005B220000}"/>
    <cellStyle name="Accent1 33 3" xfId="13662" xr:uid="{00000000-0005-0000-0000-00005C220000}"/>
    <cellStyle name="Accent1 33 4" xfId="13663" xr:uid="{00000000-0005-0000-0000-00005D220000}"/>
    <cellStyle name="Accent1 33 5" xfId="13664" xr:uid="{00000000-0005-0000-0000-00005E220000}"/>
    <cellStyle name="Accent1 33 6" xfId="13665" xr:uid="{00000000-0005-0000-0000-00005F220000}"/>
    <cellStyle name="Accent1 33 7" xfId="13666" xr:uid="{00000000-0005-0000-0000-000060220000}"/>
    <cellStyle name="Accent1 33 8" xfId="13667" xr:uid="{00000000-0005-0000-0000-000061220000}"/>
    <cellStyle name="Accent1 33 9" xfId="13668" xr:uid="{00000000-0005-0000-0000-000062220000}"/>
    <cellStyle name="Accent1 34" xfId="525" xr:uid="{00000000-0005-0000-0000-000063220000}"/>
    <cellStyle name="Accent1 34 10" xfId="13670" xr:uid="{00000000-0005-0000-0000-000064220000}"/>
    <cellStyle name="Accent1 34 11" xfId="13671" xr:uid="{00000000-0005-0000-0000-000065220000}"/>
    <cellStyle name="Accent1 34 12" xfId="13669" xr:uid="{00000000-0005-0000-0000-000066220000}"/>
    <cellStyle name="Accent1 34 2" xfId="13672" xr:uid="{00000000-0005-0000-0000-000067220000}"/>
    <cellStyle name="Accent1 34 3" xfId="13673" xr:uid="{00000000-0005-0000-0000-000068220000}"/>
    <cellStyle name="Accent1 34 4" xfId="13674" xr:uid="{00000000-0005-0000-0000-000069220000}"/>
    <cellStyle name="Accent1 34 5" xfId="13675" xr:uid="{00000000-0005-0000-0000-00006A220000}"/>
    <cellStyle name="Accent1 34 6" xfId="13676" xr:uid="{00000000-0005-0000-0000-00006B220000}"/>
    <cellStyle name="Accent1 34 7" xfId="13677" xr:uid="{00000000-0005-0000-0000-00006C220000}"/>
    <cellStyle name="Accent1 34 8" xfId="13678" xr:uid="{00000000-0005-0000-0000-00006D220000}"/>
    <cellStyle name="Accent1 34 9" xfId="13679" xr:uid="{00000000-0005-0000-0000-00006E220000}"/>
    <cellStyle name="Accent1 35" xfId="526" xr:uid="{00000000-0005-0000-0000-00006F220000}"/>
    <cellStyle name="Accent1 35 10" xfId="13681" xr:uid="{00000000-0005-0000-0000-000070220000}"/>
    <cellStyle name="Accent1 35 11" xfId="13682" xr:uid="{00000000-0005-0000-0000-000071220000}"/>
    <cellStyle name="Accent1 35 12" xfId="13680" xr:uid="{00000000-0005-0000-0000-000072220000}"/>
    <cellStyle name="Accent1 35 2" xfId="13683" xr:uid="{00000000-0005-0000-0000-000073220000}"/>
    <cellStyle name="Accent1 35 3" xfId="13684" xr:uid="{00000000-0005-0000-0000-000074220000}"/>
    <cellStyle name="Accent1 35 4" xfId="13685" xr:uid="{00000000-0005-0000-0000-000075220000}"/>
    <cellStyle name="Accent1 35 5" xfId="13686" xr:uid="{00000000-0005-0000-0000-000076220000}"/>
    <cellStyle name="Accent1 35 6" xfId="13687" xr:uid="{00000000-0005-0000-0000-000077220000}"/>
    <cellStyle name="Accent1 35 7" xfId="13688" xr:uid="{00000000-0005-0000-0000-000078220000}"/>
    <cellStyle name="Accent1 35 8" xfId="13689" xr:uid="{00000000-0005-0000-0000-000079220000}"/>
    <cellStyle name="Accent1 35 9" xfId="13690" xr:uid="{00000000-0005-0000-0000-00007A220000}"/>
    <cellStyle name="Accent1 36" xfId="527" xr:uid="{00000000-0005-0000-0000-00007B220000}"/>
    <cellStyle name="Accent1 36 10" xfId="13692" xr:uid="{00000000-0005-0000-0000-00007C220000}"/>
    <cellStyle name="Accent1 36 11" xfId="13693" xr:uid="{00000000-0005-0000-0000-00007D220000}"/>
    <cellStyle name="Accent1 36 12" xfId="13691" xr:uid="{00000000-0005-0000-0000-00007E220000}"/>
    <cellStyle name="Accent1 36 2" xfId="13694" xr:uid="{00000000-0005-0000-0000-00007F220000}"/>
    <cellStyle name="Accent1 36 3" xfId="13695" xr:uid="{00000000-0005-0000-0000-000080220000}"/>
    <cellStyle name="Accent1 36 4" xfId="13696" xr:uid="{00000000-0005-0000-0000-000081220000}"/>
    <cellStyle name="Accent1 36 5" xfId="13697" xr:uid="{00000000-0005-0000-0000-000082220000}"/>
    <cellStyle name="Accent1 36 6" xfId="13698" xr:uid="{00000000-0005-0000-0000-000083220000}"/>
    <cellStyle name="Accent1 36 7" xfId="13699" xr:uid="{00000000-0005-0000-0000-000084220000}"/>
    <cellStyle name="Accent1 36 8" xfId="13700" xr:uid="{00000000-0005-0000-0000-000085220000}"/>
    <cellStyle name="Accent1 36 9" xfId="13701" xr:uid="{00000000-0005-0000-0000-000086220000}"/>
    <cellStyle name="Accent1 37" xfId="528" xr:uid="{00000000-0005-0000-0000-000087220000}"/>
    <cellStyle name="Accent1 37 10" xfId="13703" xr:uid="{00000000-0005-0000-0000-000088220000}"/>
    <cellStyle name="Accent1 37 11" xfId="13704" xr:uid="{00000000-0005-0000-0000-000089220000}"/>
    <cellStyle name="Accent1 37 12" xfId="13702" xr:uid="{00000000-0005-0000-0000-00008A220000}"/>
    <cellStyle name="Accent1 37 2" xfId="13705" xr:uid="{00000000-0005-0000-0000-00008B220000}"/>
    <cellStyle name="Accent1 37 3" xfId="13706" xr:uid="{00000000-0005-0000-0000-00008C220000}"/>
    <cellStyle name="Accent1 37 4" xfId="13707" xr:uid="{00000000-0005-0000-0000-00008D220000}"/>
    <cellStyle name="Accent1 37 5" xfId="13708" xr:uid="{00000000-0005-0000-0000-00008E220000}"/>
    <cellStyle name="Accent1 37 6" xfId="13709" xr:uid="{00000000-0005-0000-0000-00008F220000}"/>
    <cellStyle name="Accent1 37 7" xfId="13710" xr:uid="{00000000-0005-0000-0000-000090220000}"/>
    <cellStyle name="Accent1 37 8" xfId="13711" xr:uid="{00000000-0005-0000-0000-000091220000}"/>
    <cellStyle name="Accent1 37 9" xfId="13712" xr:uid="{00000000-0005-0000-0000-000092220000}"/>
    <cellStyle name="Accent1 38" xfId="529" xr:uid="{00000000-0005-0000-0000-000093220000}"/>
    <cellStyle name="Accent1 38 10" xfId="13714" xr:uid="{00000000-0005-0000-0000-000094220000}"/>
    <cellStyle name="Accent1 38 11" xfId="13715" xr:uid="{00000000-0005-0000-0000-000095220000}"/>
    <cellStyle name="Accent1 38 12" xfId="13713" xr:uid="{00000000-0005-0000-0000-000096220000}"/>
    <cellStyle name="Accent1 38 2" xfId="13716" xr:uid="{00000000-0005-0000-0000-000097220000}"/>
    <cellStyle name="Accent1 38 3" xfId="13717" xr:uid="{00000000-0005-0000-0000-000098220000}"/>
    <cellStyle name="Accent1 38 4" xfId="13718" xr:uid="{00000000-0005-0000-0000-000099220000}"/>
    <cellStyle name="Accent1 38 5" xfId="13719" xr:uid="{00000000-0005-0000-0000-00009A220000}"/>
    <cellStyle name="Accent1 38 6" xfId="13720" xr:uid="{00000000-0005-0000-0000-00009B220000}"/>
    <cellStyle name="Accent1 38 7" xfId="13721" xr:uid="{00000000-0005-0000-0000-00009C220000}"/>
    <cellStyle name="Accent1 38 8" xfId="13722" xr:uid="{00000000-0005-0000-0000-00009D220000}"/>
    <cellStyle name="Accent1 38 9" xfId="13723" xr:uid="{00000000-0005-0000-0000-00009E220000}"/>
    <cellStyle name="Accent1 39" xfId="530" xr:uid="{00000000-0005-0000-0000-00009F220000}"/>
    <cellStyle name="Accent1 39 10" xfId="13725" xr:uid="{00000000-0005-0000-0000-0000A0220000}"/>
    <cellStyle name="Accent1 39 11" xfId="13726" xr:uid="{00000000-0005-0000-0000-0000A1220000}"/>
    <cellStyle name="Accent1 39 12" xfId="13724" xr:uid="{00000000-0005-0000-0000-0000A2220000}"/>
    <cellStyle name="Accent1 39 2" xfId="13727" xr:uid="{00000000-0005-0000-0000-0000A3220000}"/>
    <cellStyle name="Accent1 39 3" xfId="13728" xr:uid="{00000000-0005-0000-0000-0000A4220000}"/>
    <cellStyle name="Accent1 39 4" xfId="13729" xr:uid="{00000000-0005-0000-0000-0000A5220000}"/>
    <cellStyle name="Accent1 39 5" xfId="13730" xr:uid="{00000000-0005-0000-0000-0000A6220000}"/>
    <cellStyle name="Accent1 39 6" xfId="13731" xr:uid="{00000000-0005-0000-0000-0000A7220000}"/>
    <cellStyle name="Accent1 39 7" xfId="13732" xr:uid="{00000000-0005-0000-0000-0000A8220000}"/>
    <cellStyle name="Accent1 39 8" xfId="13733" xr:uid="{00000000-0005-0000-0000-0000A9220000}"/>
    <cellStyle name="Accent1 39 9" xfId="13734" xr:uid="{00000000-0005-0000-0000-0000AA220000}"/>
    <cellStyle name="Accent1 4" xfId="531" xr:uid="{00000000-0005-0000-0000-0000AB220000}"/>
    <cellStyle name="Accent1 4 10" xfId="1921" xr:uid="{00000000-0005-0000-0000-0000AC220000}"/>
    <cellStyle name="Accent1 4 11" xfId="1920" xr:uid="{00000000-0005-0000-0000-0000AD220000}"/>
    <cellStyle name="Accent1 4 12" xfId="1922" xr:uid="{00000000-0005-0000-0000-0000AE220000}"/>
    <cellStyle name="Accent1 4 2" xfId="1919" xr:uid="{00000000-0005-0000-0000-0000AF220000}"/>
    <cellStyle name="Accent1 4 3" xfId="1918" xr:uid="{00000000-0005-0000-0000-0000B0220000}"/>
    <cellStyle name="Accent1 4 4" xfId="1917" xr:uid="{00000000-0005-0000-0000-0000B1220000}"/>
    <cellStyle name="Accent1 4 5" xfId="1916" xr:uid="{00000000-0005-0000-0000-0000B2220000}"/>
    <cellStyle name="Accent1 4 6" xfId="1915" xr:uid="{00000000-0005-0000-0000-0000B3220000}"/>
    <cellStyle name="Accent1 4 7" xfId="1914" xr:uid="{00000000-0005-0000-0000-0000B4220000}"/>
    <cellStyle name="Accent1 4 8" xfId="1913" xr:uid="{00000000-0005-0000-0000-0000B5220000}"/>
    <cellStyle name="Accent1 4 9" xfId="1912" xr:uid="{00000000-0005-0000-0000-0000B6220000}"/>
    <cellStyle name="Accent1 40" xfId="532" xr:uid="{00000000-0005-0000-0000-0000B7220000}"/>
    <cellStyle name="Accent1 40 10" xfId="13736" xr:uid="{00000000-0005-0000-0000-0000B8220000}"/>
    <cellStyle name="Accent1 40 11" xfId="13735" xr:uid="{00000000-0005-0000-0000-0000B9220000}"/>
    <cellStyle name="Accent1 40 2" xfId="13737" xr:uid="{00000000-0005-0000-0000-0000BA220000}"/>
    <cellStyle name="Accent1 40 3" xfId="13738" xr:uid="{00000000-0005-0000-0000-0000BB220000}"/>
    <cellStyle name="Accent1 40 4" xfId="13739" xr:uid="{00000000-0005-0000-0000-0000BC220000}"/>
    <cellStyle name="Accent1 40 5" xfId="13740" xr:uid="{00000000-0005-0000-0000-0000BD220000}"/>
    <cellStyle name="Accent1 40 6" xfId="13741" xr:uid="{00000000-0005-0000-0000-0000BE220000}"/>
    <cellStyle name="Accent1 40 7" xfId="13742" xr:uid="{00000000-0005-0000-0000-0000BF220000}"/>
    <cellStyle name="Accent1 40 8" xfId="13743" xr:uid="{00000000-0005-0000-0000-0000C0220000}"/>
    <cellStyle name="Accent1 40 9" xfId="13744" xr:uid="{00000000-0005-0000-0000-0000C1220000}"/>
    <cellStyle name="Accent1 41" xfId="533" xr:uid="{00000000-0005-0000-0000-0000C2220000}"/>
    <cellStyle name="Accent1 41 2" xfId="13745" xr:uid="{00000000-0005-0000-0000-0000C3220000}"/>
    <cellStyle name="Accent1 42" xfId="534" xr:uid="{00000000-0005-0000-0000-0000C4220000}"/>
    <cellStyle name="Accent1 42 2" xfId="13746" xr:uid="{00000000-0005-0000-0000-0000C5220000}"/>
    <cellStyle name="Accent1 43" xfId="535" xr:uid="{00000000-0005-0000-0000-0000C6220000}"/>
    <cellStyle name="Accent1 43 2" xfId="13747" xr:uid="{00000000-0005-0000-0000-0000C7220000}"/>
    <cellStyle name="Accent1 44" xfId="536" xr:uid="{00000000-0005-0000-0000-0000C8220000}"/>
    <cellStyle name="Accent1 44 2" xfId="13748" xr:uid="{00000000-0005-0000-0000-0000C9220000}"/>
    <cellStyle name="Accent1 45" xfId="537" xr:uid="{00000000-0005-0000-0000-0000CA220000}"/>
    <cellStyle name="Accent1 45 2" xfId="13749" xr:uid="{00000000-0005-0000-0000-0000CB220000}"/>
    <cellStyle name="Accent1 46" xfId="538" xr:uid="{00000000-0005-0000-0000-0000CC220000}"/>
    <cellStyle name="Accent1 46 2" xfId="13750" xr:uid="{00000000-0005-0000-0000-0000CD220000}"/>
    <cellStyle name="Accent1 47" xfId="539" xr:uid="{00000000-0005-0000-0000-0000CE220000}"/>
    <cellStyle name="Accent1 47 2" xfId="13751" xr:uid="{00000000-0005-0000-0000-0000CF220000}"/>
    <cellStyle name="Accent1 48" xfId="540" xr:uid="{00000000-0005-0000-0000-0000D0220000}"/>
    <cellStyle name="Accent1 48 2" xfId="13752" xr:uid="{00000000-0005-0000-0000-0000D1220000}"/>
    <cellStyle name="Accent1 49" xfId="541" xr:uid="{00000000-0005-0000-0000-0000D2220000}"/>
    <cellStyle name="Accent1 49 2" xfId="13753" xr:uid="{00000000-0005-0000-0000-0000D3220000}"/>
    <cellStyle name="Accent1 5" xfId="542" xr:uid="{00000000-0005-0000-0000-0000D4220000}"/>
    <cellStyle name="Accent1 5 10" xfId="1910" xr:uid="{00000000-0005-0000-0000-0000D5220000}"/>
    <cellStyle name="Accent1 5 11" xfId="1909" xr:uid="{00000000-0005-0000-0000-0000D6220000}"/>
    <cellStyle name="Accent1 5 12" xfId="1911" xr:uid="{00000000-0005-0000-0000-0000D7220000}"/>
    <cellStyle name="Accent1 5 2" xfId="1908" xr:uid="{00000000-0005-0000-0000-0000D8220000}"/>
    <cellStyle name="Accent1 5 3" xfId="1907" xr:uid="{00000000-0005-0000-0000-0000D9220000}"/>
    <cellStyle name="Accent1 5 4" xfId="1906" xr:uid="{00000000-0005-0000-0000-0000DA220000}"/>
    <cellStyle name="Accent1 5 5" xfId="1905" xr:uid="{00000000-0005-0000-0000-0000DB220000}"/>
    <cellStyle name="Accent1 5 6" xfId="1904" xr:uid="{00000000-0005-0000-0000-0000DC220000}"/>
    <cellStyle name="Accent1 5 7" xfId="1903" xr:uid="{00000000-0005-0000-0000-0000DD220000}"/>
    <cellStyle name="Accent1 5 8" xfId="1902" xr:uid="{00000000-0005-0000-0000-0000DE220000}"/>
    <cellStyle name="Accent1 5 9" xfId="1901" xr:uid="{00000000-0005-0000-0000-0000DF220000}"/>
    <cellStyle name="Accent1 50" xfId="543" xr:uid="{00000000-0005-0000-0000-0000E0220000}"/>
    <cellStyle name="Accent1 51" xfId="544" xr:uid="{00000000-0005-0000-0000-0000E1220000}"/>
    <cellStyle name="Accent1 52" xfId="545" xr:uid="{00000000-0005-0000-0000-0000E2220000}"/>
    <cellStyle name="Accent1 53" xfId="546" xr:uid="{00000000-0005-0000-0000-0000E3220000}"/>
    <cellStyle name="Accent1 54" xfId="547" xr:uid="{00000000-0005-0000-0000-0000E4220000}"/>
    <cellStyle name="Accent1 55" xfId="548" xr:uid="{00000000-0005-0000-0000-0000E5220000}"/>
    <cellStyle name="Accent1 56" xfId="549" xr:uid="{00000000-0005-0000-0000-0000E6220000}"/>
    <cellStyle name="Accent1 57" xfId="550" xr:uid="{00000000-0005-0000-0000-0000E7220000}"/>
    <cellStyle name="Accent1 58" xfId="551" xr:uid="{00000000-0005-0000-0000-0000E8220000}"/>
    <cellStyle name="Accent1 59" xfId="552" xr:uid="{00000000-0005-0000-0000-0000E9220000}"/>
    <cellStyle name="Accent1 6" xfId="553" xr:uid="{00000000-0005-0000-0000-0000EA220000}"/>
    <cellStyle name="Accent1 6 10" xfId="13754" xr:uid="{00000000-0005-0000-0000-0000EB220000}"/>
    <cellStyle name="Accent1 6 11" xfId="13755" xr:uid="{00000000-0005-0000-0000-0000EC220000}"/>
    <cellStyle name="Accent1 6 2" xfId="1900" xr:uid="{00000000-0005-0000-0000-0000ED220000}"/>
    <cellStyle name="Accent1 6 3" xfId="13756" xr:uid="{00000000-0005-0000-0000-0000EE220000}"/>
    <cellStyle name="Accent1 6 4" xfId="13757" xr:uid="{00000000-0005-0000-0000-0000EF220000}"/>
    <cellStyle name="Accent1 6 5" xfId="13758" xr:uid="{00000000-0005-0000-0000-0000F0220000}"/>
    <cellStyle name="Accent1 6 6" xfId="13759" xr:uid="{00000000-0005-0000-0000-0000F1220000}"/>
    <cellStyle name="Accent1 6 7" xfId="13760" xr:uid="{00000000-0005-0000-0000-0000F2220000}"/>
    <cellStyle name="Accent1 6 8" xfId="13761" xr:uid="{00000000-0005-0000-0000-0000F3220000}"/>
    <cellStyle name="Accent1 6 9" xfId="13762" xr:uid="{00000000-0005-0000-0000-0000F4220000}"/>
    <cellStyle name="Accent1 60" xfId="554" xr:uid="{00000000-0005-0000-0000-0000F5220000}"/>
    <cellStyle name="Accent1 61" xfId="555" xr:uid="{00000000-0005-0000-0000-0000F6220000}"/>
    <cellStyle name="Accent1 62" xfId="556" xr:uid="{00000000-0005-0000-0000-0000F7220000}"/>
    <cellStyle name="Accent1 63" xfId="557" xr:uid="{00000000-0005-0000-0000-0000F8220000}"/>
    <cellStyle name="Accent1 64" xfId="558" xr:uid="{00000000-0005-0000-0000-0000F9220000}"/>
    <cellStyle name="Accent1 65" xfId="559" xr:uid="{00000000-0005-0000-0000-0000FA220000}"/>
    <cellStyle name="Accent1 66" xfId="560" xr:uid="{00000000-0005-0000-0000-0000FB220000}"/>
    <cellStyle name="Accent1 67" xfId="561" xr:uid="{00000000-0005-0000-0000-0000FC220000}"/>
    <cellStyle name="Accent1 68" xfId="562" xr:uid="{00000000-0005-0000-0000-0000FD220000}"/>
    <cellStyle name="Accent1 69" xfId="563" xr:uid="{00000000-0005-0000-0000-0000FE220000}"/>
    <cellStyle name="Accent1 7" xfId="564" xr:uid="{00000000-0005-0000-0000-0000FF220000}"/>
    <cellStyle name="Accent1 7 10" xfId="13763" xr:uid="{00000000-0005-0000-0000-000000230000}"/>
    <cellStyle name="Accent1 7 11" xfId="13764" xr:uid="{00000000-0005-0000-0000-000001230000}"/>
    <cellStyle name="Accent1 7 2" xfId="1899" xr:uid="{00000000-0005-0000-0000-000002230000}"/>
    <cellStyle name="Accent1 7 3" xfId="13765" xr:uid="{00000000-0005-0000-0000-000003230000}"/>
    <cellStyle name="Accent1 7 4" xfId="13766" xr:uid="{00000000-0005-0000-0000-000004230000}"/>
    <cellStyle name="Accent1 7 5" xfId="13767" xr:uid="{00000000-0005-0000-0000-000005230000}"/>
    <cellStyle name="Accent1 7 6" xfId="13768" xr:uid="{00000000-0005-0000-0000-000006230000}"/>
    <cellStyle name="Accent1 7 7" xfId="13769" xr:uid="{00000000-0005-0000-0000-000007230000}"/>
    <cellStyle name="Accent1 7 8" xfId="13770" xr:uid="{00000000-0005-0000-0000-000008230000}"/>
    <cellStyle name="Accent1 7 9" xfId="13771" xr:uid="{00000000-0005-0000-0000-000009230000}"/>
    <cellStyle name="Accent1 70" xfId="565" xr:uid="{00000000-0005-0000-0000-00000A230000}"/>
    <cellStyle name="Accent1 71" xfId="566" xr:uid="{00000000-0005-0000-0000-00000B230000}"/>
    <cellStyle name="Accent1 72" xfId="567" xr:uid="{00000000-0005-0000-0000-00000C230000}"/>
    <cellStyle name="Accent1 73" xfId="568" xr:uid="{00000000-0005-0000-0000-00000D230000}"/>
    <cellStyle name="Accent1 74" xfId="569" xr:uid="{00000000-0005-0000-0000-00000E230000}"/>
    <cellStyle name="Accent1 75" xfId="570" xr:uid="{00000000-0005-0000-0000-00000F230000}"/>
    <cellStyle name="Accent1 76" xfId="571" xr:uid="{00000000-0005-0000-0000-000010230000}"/>
    <cellStyle name="Accent1 77" xfId="572" xr:uid="{00000000-0005-0000-0000-000011230000}"/>
    <cellStyle name="Accent1 78" xfId="573" xr:uid="{00000000-0005-0000-0000-000012230000}"/>
    <cellStyle name="Accent1 79" xfId="574" xr:uid="{00000000-0005-0000-0000-000013230000}"/>
    <cellStyle name="Accent1 8" xfId="575" xr:uid="{00000000-0005-0000-0000-000014230000}"/>
    <cellStyle name="Accent1 8 10" xfId="13772" xr:uid="{00000000-0005-0000-0000-000015230000}"/>
    <cellStyle name="Accent1 8 11" xfId="13773" xr:uid="{00000000-0005-0000-0000-000016230000}"/>
    <cellStyle name="Accent1 8 2" xfId="1898" xr:uid="{00000000-0005-0000-0000-000017230000}"/>
    <cellStyle name="Accent1 8 3" xfId="13774" xr:uid="{00000000-0005-0000-0000-000018230000}"/>
    <cellStyle name="Accent1 8 4" xfId="13775" xr:uid="{00000000-0005-0000-0000-000019230000}"/>
    <cellStyle name="Accent1 8 5" xfId="13776" xr:uid="{00000000-0005-0000-0000-00001A230000}"/>
    <cellStyle name="Accent1 8 6" xfId="13777" xr:uid="{00000000-0005-0000-0000-00001B230000}"/>
    <cellStyle name="Accent1 8 7" xfId="13778" xr:uid="{00000000-0005-0000-0000-00001C230000}"/>
    <cellStyle name="Accent1 8 8" xfId="13779" xr:uid="{00000000-0005-0000-0000-00001D230000}"/>
    <cellStyle name="Accent1 8 9" xfId="13780" xr:uid="{00000000-0005-0000-0000-00001E230000}"/>
    <cellStyle name="Accent1 80" xfId="576" xr:uid="{00000000-0005-0000-0000-00001F230000}"/>
    <cellStyle name="Accent1 81" xfId="577" xr:uid="{00000000-0005-0000-0000-000020230000}"/>
    <cellStyle name="Accent1 82" xfId="578" xr:uid="{00000000-0005-0000-0000-000021230000}"/>
    <cellStyle name="Accent1 83" xfId="579" xr:uid="{00000000-0005-0000-0000-000022230000}"/>
    <cellStyle name="Accent1 84" xfId="580" xr:uid="{00000000-0005-0000-0000-000023230000}"/>
    <cellStyle name="Accent1 85" xfId="581" xr:uid="{00000000-0005-0000-0000-000024230000}"/>
    <cellStyle name="Accent1 86" xfId="582" xr:uid="{00000000-0005-0000-0000-000025230000}"/>
    <cellStyle name="Accent1 87" xfId="583" xr:uid="{00000000-0005-0000-0000-000026230000}"/>
    <cellStyle name="Accent1 88" xfId="584" xr:uid="{00000000-0005-0000-0000-000027230000}"/>
    <cellStyle name="Accent1 89" xfId="585" xr:uid="{00000000-0005-0000-0000-000028230000}"/>
    <cellStyle name="Accent1 9" xfId="586" xr:uid="{00000000-0005-0000-0000-000029230000}"/>
    <cellStyle name="Accent1 9 10" xfId="13781" xr:uid="{00000000-0005-0000-0000-00002A230000}"/>
    <cellStyle name="Accent1 9 11" xfId="13782" xr:uid="{00000000-0005-0000-0000-00002B230000}"/>
    <cellStyle name="Accent1 9 2" xfId="1897" xr:uid="{00000000-0005-0000-0000-00002C230000}"/>
    <cellStyle name="Accent1 9 3" xfId="13783" xr:uid="{00000000-0005-0000-0000-00002D230000}"/>
    <cellStyle name="Accent1 9 4" xfId="13784" xr:uid="{00000000-0005-0000-0000-00002E230000}"/>
    <cellStyle name="Accent1 9 5" xfId="13785" xr:uid="{00000000-0005-0000-0000-00002F230000}"/>
    <cellStyle name="Accent1 9 6" xfId="13786" xr:uid="{00000000-0005-0000-0000-000030230000}"/>
    <cellStyle name="Accent1 9 7" xfId="13787" xr:uid="{00000000-0005-0000-0000-000031230000}"/>
    <cellStyle name="Accent1 9 8" xfId="13788" xr:uid="{00000000-0005-0000-0000-000032230000}"/>
    <cellStyle name="Accent1 9 9" xfId="13789" xr:uid="{00000000-0005-0000-0000-000033230000}"/>
    <cellStyle name="Accent1 90" xfId="587" xr:uid="{00000000-0005-0000-0000-000034230000}"/>
    <cellStyle name="Accent1 91" xfId="588" xr:uid="{00000000-0005-0000-0000-000035230000}"/>
    <cellStyle name="Accent1 92" xfId="589" xr:uid="{00000000-0005-0000-0000-000036230000}"/>
    <cellStyle name="Accent1 93" xfId="590" xr:uid="{00000000-0005-0000-0000-000037230000}"/>
    <cellStyle name="Accent1 94" xfId="591" xr:uid="{00000000-0005-0000-0000-000038230000}"/>
    <cellStyle name="Accent1 95" xfId="592" xr:uid="{00000000-0005-0000-0000-000039230000}"/>
    <cellStyle name="Accent1 96" xfId="593" xr:uid="{00000000-0005-0000-0000-00003A230000}"/>
    <cellStyle name="Accent1 97" xfId="594" xr:uid="{00000000-0005-0000-0000-00003B230000}"/>
    <cellStyle name="Accent1 98" xfId="595" xr:uid="{00000000-0005-0000-0000-00003C230000}"/>
    <cellStyle name="Accent1 99" xfId="596" xr:uid="{00000000-0005-0000-0000-00003D230000}"/>
    <cellStyle name="Accent2 - 20%" xfId="597" xr:uid="{00000000-0005-0000-0000-00003E230000}"/>
    <cellStyle name="Accent2 - 40%" xfId="598" xr:uid="{00000000-0005-0000-0000-00003F230000}"/>
    <cellStyle name="Accent2 - 60%" xfId="599" xr:uid="{00000000-0005-0000-0000-000040230000}"/>
    <cellStyle name="Accent2 10" xfId="600" xr:uid="{00000000-0005-0000-0000-000041230000}"/>
    <cellStyle name="Accent2 10 10" xfId="13790" xr:uid="{00000000-0005-0000-0000-000042230000}"/>
    <cellStyle name="Accent2 10 11" xfId="13791" xr:uid="{00000000-0005-0000-0000-000043230000}"/>
    <cellStyle name="Accent2 10 2" xfId="1896" xr:uid="{00000000-0005-0000-0000-000044230000}"/>
    <cellStyle name="Accent2 10 3" xfId="13792" xr:uid="{00000000-0005-0000-0000-000045230000}"/>
    <cellStyle name="Accent2 10 4" xfId="13793" xr:uid="{00000000-0005-0000-0000-000046230000}"/>
    <cellStyle name="Accent2 10 5" xfId="13794" xr:uid="{00000000-0005-0000-0000-000047230000}"/>
    <cellStyle name="Accent2 10 6" xfId="13795" xr:uid="{00000000-0005-0000-0000-000048230000}"/>
    <cellStyle name="Accent2 10 7" xfId="13796" xr:uid="{00000000-0005-0000-0000-000049230000}"/>
    <cellStyle name="Accent2 10 8" xfId="13797" xr:uid="{00000000-0005-0000-0000-00004A230000}"/>
    <cellStyle name="Accent2 10 9" xfId="13798" xr:uid="{00000000-0005-0000-0000-00004B230000}"/>
    <cellStyle name="Accent2 100" xfId="601" xr:uid="{00000000-0005-0000-0000-00004C230000}"/>
    <cellStyle name="Accent2 101" xfId="602" xr:uid="{00000000-0005-0000-0000-00004D230000}"/>
    <cellStyle name="Accent2 102" xfId="603" xr:uid="{00000000-0005-0000-0000-00004E230000}"/>
    <cellStyle name="Accent2 103" xfId="604" xr:uid="{00000000-0005-0000-0000-00004F230000}"/>
    <cellStyle name="Accent2 104" xfId="605" xr:uid="{00000000-0005-0000-0000-000050230000}"/>
    <cellStyle name="Accent2 105" xfId="606" xr:uid="{00000000-0005-0000-0000-000051230000}"/>
    <cellStyle name="Accent2 106" xfId="607" xr:uid="{00000000-0005-0000-0000-000052230000}"/>
    <cellStyle name="Accent2 107" xfId="608" xr:uid="{00000000-0005-0000-0000-000053230000}"/>
    <cellStyle name="Accent2 108" xfId="78" xr:uid="{00000000-0005-0000-0000-000054230000}"/>
    <cellStyle name="Accent2 11" xfId="609" xr:uid="{00000000-0005-0000-0000-000055230000}"/>
    <cellStyle name="Accent2 11 10" xfId="13799" xr:uid="{00000000-0005-0000-0000-000056230000}"/>
    <cellStyle name="Accent2 11 11" xfId="13800" xr:uid="{00000000-0005-0000-0000-000057230000}"/>
    <cellStyle name="Accent2 11 2" xfId="1895" xr:uid="{00000000-0005-0000-0000-000058230000}"/>
    <cellStyle name="Accent2 11 3" xfId="13801" xr:uid="{00000000-0005-0000-0000-000059230000}"/>
    <cellStyle name="Accent2 11 4" xfId="13802" xr:uid="{00000000-0005-0000-0000-00005A230000}"/>
    <cellStyle name="Accent2 11 5" xfId="13803" xr:uid="{00000000-0005-0000-0000-00005B230000}"/>
    <cellStyle name="Accent2 11 6" xfId="13804" xr:uid="{00000000-0005-0000-0000-00005C230000}"/>
    <cellStyle name="Accent2 11 7" xfId="13805" xr:uid="{00000000-0005-0000-0000-00005D230000}"/>
    <cellStyle name="Accent2 11 8" xfId="13806" xr:uid="{00000000-0005-0000-0000-00005E230000}"/>
    <cellStyle name="Accent2 11 9" xfId="13807" xr:uid="{00000000-0005-0000-0000-00005F230000}"/>
    <cellStyle name="Accent2 12" xfId="610" xr:uid="{00000000-0005-0000-0000-000060230000}"/>
    <cellStyle name="Accent2 12 10" xfId="13808" xr:uid="{00000000-0005-0000-0000-000061230000}"/>
    <cellStyle name="Accent2 12 11" xfId="13809" xr:uid="{00000000-0005-0000-0000-000062230000}"/>
    <cellStyle name="Accent2 12 2" xfId="1894" xr:uid="{00000000-0005-0000-0000-000063230000}"/>
    <cellStyle name="Accent2 12 3" xfId="13810" xr:uid="{00000000-0005-0000-0000-000064230000}"/>
    <cellStyle name="Accent2 12 4" xfId="13811" xr:uid="{00000000-0005-0000-0000-000065230000}"/>
    <cellStyle name="Accent2 12 5" xfId="13812" xr:uid="{00000000-0005-0000-0000-000066230000}"/>
    <cellStyle name="Accent2 12 6" xfId="13813" xr:uid="{00000000-0005-0000-0000-000067230000}"/>
    <cellStyle name="Accent2 12 7" xfId="13814" xr:uid="{00000000-0005-0000-0000-000068230000}"/>
    <cellStyle name="Accent2 12 8" xfId="13815" xr:uid="{00000000-0005-0000-0000-000069230000}"/>
    <cellStyle name="Accent2 12 9" xfId="13816" xr:uid="{00000000-0005-0000-0000-00006A230000}"/>
    <cellStyle name="Accent2 13" xfId="611" xr:uid="{00000000-0005-0000-0000-00006B230000}"/>
    <cellStyle name="Accent2 13 10" xfId="13817" xr:uid="{00000000-0005-0000-0000-00006C230000}"/>
    <cellStyle name="Accent2 13 11" xfId="13818" xr:uid="{00000000-0005-0000-0000-00006D230000}"/>
    <cellStyle name="Accent2 13 2" xfId="1893" xr:uid="{00000000-0005-0000-0000-00006E230000}"/>
    <cellStyle name="Accent2 13 3" xfId="13819" xr:uid="{00000000-0005-0000-0000-00006F230000}"/>
    <cellStyle name="Accent2 13 4" xfId="13820" xr:uid="{00000000-0005-0000-0000-000070230000}"/>
    <cellStyle name="Accent2 13 5" xfId="13821" xr:uid="{00000000-0005-0000-0000-000071230000}"/>
    <cellStyle name="Accent2 13 6" xfId="13822" xr:uid="{00000000-0005-0000-0000-000072230000}"/>
    <cellStyle name="Accent2 13 7" xfId="13823" xr:uid="{00000000-0005-0000-0000-000073230000}"/>
    <cellStyle name="Accent2 13 8" xfId="13824" xr:uid="{00000000-0005-0000-0000-000074230000}"/>
    <cellStyle name="Accent2 13 9" xfId="13825" xr:uid="{00000000-0005-0000-0000-000075230000}"/>
    <cellStyle name="Accent2 14" xfId="612" xr:uid="{00000000-0005-0000-0000-000076230000}"/>
    <cellStyle name="Accent2 14 10" xfId="13826" xr:uid="{00000000-0005-0000-0000-000077230000}"/>
    <cellStyle name="Accent2 14 11" xfId="13827" xr:uid="{00000000-0005-0000-0000-000078230000}"/>
    <cellStyle name="Accent2 14 2" xfId="1892" xr:uid="{00000000-0005-0000-0000-000079230000}"/>
    <cellStyle name="Accent2 14 3" xfId="13828" xr:uid="{00000000-0005-0000-0000-00007A230000}"/>
    <cellStyle name="Accent2 14 4" xfId="13829" xr:uid="{00000000-0005-0000-0000-00007B230000}"/>
    <cellStyle name="Accent2 14 5" xfId="13830" xr:uid="{00000000-0005-0000-0000-00007C230000}"/>
    <cellStyle name="Accent2 14 6" xfId="13831" xr:uid="{00000000-0005-0000-0000-00007D230000}"/>
    <cellStyle name="Accent2 14 7" xfId="13832" xr:uid="{00000000-0005-0000-0000-00007E230000}"/>
    <cellStyle name="Accent2 14 8" xfId="13833" xr:uid="{00000000-0005-0000-0000-00007F230000}"/>
    <cellStyle name="Accent2 14 9" xfId="13834" xr:uid="{00000000-0005-0000-0000-000080230000}"/>
    <cellStyle name="Accent2 15" xfId="613" xr:uid="{00000000-0005-0000-0000-000081230000}"/>
    <cellStyle name="Accent2 15 10" xfId="13835" xr:uid="{00000000-0005-0000-0000-000082230000}"/>
    <cellStyle name="Accent2 15 11" xfId="13836" xr:uid="{00000000-0005-0000-0000-000083230000}"/>
    <cellStyle name="Accent2 15 2" xfId="1891" xr:uid="{00000000-0005-0000-0000-000084230000}"/>
    <cellStyle name="Accent2 15 3" xfId="13837" xr:uid="{00000000-0005-0000-0000-000085230000}"/>
    <cellStyle name="Accent2 15 4" xfId="13838" xr:uid="{00000000-0005-0000-0000-000086230000}"/>
    <cellStyle name="Accent2 15 5" xfId="13839" xr:uid="{00000000-0005-0000-0000-000087230000}"/>
    <cellStyle name="Accent2 15 6" xfId="13840" xr:uid="{00000000-0005-0000-0000-000088230000}"/>
    <cellStyle name="Accent2 15 7" xfId="13841" xr:uid="{00000000-0005-0000-0000-000089230000}"/>
    <cellStyle name="Accent2 15 8" xfId="13842" xr:uid="{00000000-0005-0000-0000-00008A230000}"/>
    <cellStyle name="Accent2 15 9" xfId="13843" xr:uid="{00000000-0005-0000-0000-00008B230000}"/>
    <cellStyle name="Accent2 16" xfId="614" xr:uid="{00000000-0005-0000-0000-00008C230000}"/>
    <cellStyle name="Accent2 16 10" xfId="13845" xr:uid="{00000000-0005-0000-0000-00008D230000}"/>
    <cellStyle name="Accent2 16 11" xfId="13846" xr:uid="{00000000-0005-0000-0000-00008E230000}"/>
    <cellStyle name="Accent2 16 12" xfId="13844" xr:uid="{00000000-0005-0000-0000-00008F230000}"/>
    <cellStyle name="Accent2 16 2" xfId="13847" xr:uid="{00000000-0005-0000-0000-000090230000}"/>
    <cellStyle name="Accent2 16 3" xfId="13848" xr:uid="{00000000-0005-0000-0000-000091230000}"/>
    <cellStyle name="Accent2 16 4" xfId="13849" xr:uid="{00000000-0005-0000-0000-000092230000}"/>
    <cellStyle name="Accent2 16 5" xfId="13850" xr:uid="{00000000-0005-0000-0000-000093230000}"/>
    <cellStyle name="Accent2 16 6" xfId="13851" xr:uid="{00000000-0005-0000-0000-000094230000}"/>
    <cellStyle name="Accent2 16 7" xfId="13852" xr:uid="{00000000-0005-0000-0000-000095230000}"/>
    <cellStyle name="Accent2 16 8" xfId="13853" xr:uid="{00000000-0005-0000-0000-000096230000}"/>
    <cellStyle name="Accent2 16 9" xfId="13854" xr:uid="{00000000-0005-0000-0000-000097230000}"/>
    <cellStyle name="Accent2 17" xfId="615" xr:uid="{00000000-0005-0000-0000-000098230000}"/>
    <cellStyle name="Accent2 17 10" xfId="13856" xr:uid="{00000000-0005-0000-0000-000099230000}"/>
    <cellStyle name="Accent2 17 11" xfId="13857" xr:uid="{00000000-0005-0000-0000-00009A230000}"/>
    <cellStyle name="Accent2 17 12" xfId="13855" xr:uid="{00000000-0005-0000-0000-00009B230000}"/>
    <cellStyle name="Accent2 17 2" xfId="13858" xr:uid="{00000000-0005-0000-0000-00009C230000}"/>
    <cellStyle name="Accent2 17 3" xfId="13859" xr:uid="{00000000-0005-0000-0000-00009D230000}"/>
    <cellStyle name="Accent2 17 4" xfId="13860" xr:uid="{00000000-0005-0000-0000-00009E230000}"/>
    <cellStyle name="Accent2 17 5" xfId="13861" xr:uid="{00000000-0005-0000-0000-00009F230000}"/>
    <cellStyle name="Accent2 17 6" xfId="13862" xr:uid="{00000000-0005-0000-0000-0000A0230000}"/>
    <cellStyle name="Accent2 17 7" xfId="13863" xr:uid="{00000000-0005-0000-0000-0000A1230000}"/>
    <cellStyle name="Accent2 17 8" xfId="13864" xr:uid="{00000000-0005-0000-0000-0000A2230000}"/>
    <cellStyle name="Accent2 17 9" xfId="13865" xr:uid="{00000000-0005-0000-0000-0000A3230000}"/>
    <cellStyle name="Accent2 18" xfId="616" xr:uid="{00000000-0005-0000-0000-0000A4230000}"/>
    <cellStyle name="Accent2 18 10" xfId="13867" xr:uid="{00000000-0005-0000-0000-0000A5230000}"/>
    <cellStyle name="Accent2 18 11" xfId="13868" xr:uid="{00000000-0005-0000-0000-0000A6230000}"/>
    <cellStyle name="Accent2 18 12" xfId="13866" xr:uid="{00000000-0005-0000-0000-0000A7230000}"/>
    <cellStyle name="Accent2 18 2" xfId="13869" xr:uid="{00000000-0005-0000-0000-0000A8230000}"/>
    <cellStyle name="Accent2 18 3" xfId="13870" xr:uid="{00000000-0005-0000-0000-0000A9230000}"/>
    <cellStyle name="Accent2 18 4" xfId="13871" xr:uid="{00000000-0005-0000-0000-0000AA230000}"/>
    <cellStyle name="Accent2 18 5" xfId="13872" xr:uid="{00000000-0005-0000-0000-0000AB230000}"/>
    <cellStyle name="Accent2 18 6" xfId="13873" xr:uid="{00000000-0005-0000-0000-0000AC230000}"/>
    <cellStyle name="Accent2 18 7" xfId="13874" xr:uid="{00000000-0005-0000-0000-0000AD230000}"/>
    <cellStyle name="Accent2 18 8" xfId="13875" xr:uid="{00000000-0005-0000-0000-0000AE230000}"/>
    <cellStyle name="Accent2 18 9" xfId="13876" xr:uid="{00000000-0005-0000-0000-0000AF230000}"/>
    <cellStyle name="Accent2 19" xfId="617" xr:uid="{00000000-0005-0000-0000-0000B0230000}"/>
    <cellStyle name="Accent2 19 10" xfId="13878" xr:uid="{00000000-0005-0000-0000-0000B1230000}"/>
    <cellStyle name="Accent2 19 11" xfId="13879" xr:uid="{00000000-0005-0000-0000-0000B2230000}"/>
    <cellStyle name="Accent2 19 12" xfId="13877" xr:uid="{00000000-0005-0000-0000-0000B3230000}"/>
    <cellStyle name="Accent2 19 2" xfId="13880" xr:uid="{00000000-0005-0000-0000-0000B4230000}"/>
    <cellStyle name="Accent2 19 3" xfId="13881" xr:uid="{00000000-0005-0000-0000-0000B5230000}"/>
    <cellStyle name="Accent2 19 4" xfId="13882" xr:uid="{00000000-0005-0000-0000-0000B6230000}"/>
    <cellStyle name="Accent2 19 5" xfId="13883" xr:uid="{00000000-0005-0000-0000-0000B7230000}"/>
    <cellStyle name="Accent2 19 6" xfId="13884" xr:uid="{00000000-0005-0000-0000-0000B8230000}"/>
    <cellStyle name="Accent2 19 7" xfId="13885" xr:uid="{00000000-0005-0000-0000-0000B9230000}"/>
    <cellStyle name="Accent2 19 8" xfId="13886" xr:uid="{00000000-0005-0000-0000-0000BA230000}"/>
    <cellStyle name="Accent2 19 9" xfId="13887" xr:uid="{00000000-0005-0000-0000-0000BB230000}"/>
    <cellStyle name="Accent2 2" xfId="79" xr:uid="{00000000-0005-0000-0000-0000BC230000}"/>
    <cellStyle name="Accent2 2 10" xfId="1889" xr:uid="{00000000-0005-0000-0000-0000BD230000}"/>
    <cellStyle name="Accent2 2 11" xfId="1888" xr:uid="{00000000-0005-0000-0000-0000BE230000}"/>
    <cellStyle name="Accent2 2 12" xfId="1890" xr:uid="{00000000-0005-0000-0000-0000BF230000}"/>
    <cellStyle name="Accent2 2 2" xfId="618" xr:uid="{00000000-0005-0000-0000-0000C0230000}"/>
    <cellStyle name="Accent2 2 2 2" xfId="1887" xr:uid="{00000000-0005-0000-0000-0000C1230000}"/>
    <cellStyle name="Accent2 2 3" xfId="1886" xr:uid="{00000000-0005-0000-0000-0000C2230000}"/>
    <cellStyle name="Accent2 2 4" xfId="1885" xr:uid="{00000000-0005-0000-0000-0000C3230000}"/>
    <cellStyle name="Accent2 2 5" xfId="1884" xr:uid="{00000000-0005-0000-0000-0000C4230000}"/>
    <cellStyle name="Accent2 2 6" xfId="1883" xr:uid="{00000000-0005-0000-0000-0000C5230000}"/>
    <cellStyle name="Accent2 2 7" xfId="1882" xr:uid="{00000000-0005-0000-0000-0000C6230000}"/>
    <cellStyle name="Accent2 2 8" xfId="1881" xr:uid="{00000000-0005-0000-0000-0000C7230000}"/>
    <cellStyle name="Accent2 2 9" xfId="1880" xr:uid="{00000000-0005-0000-0000-0000C8230000}"/>
    <cellStyle name="Accent2 20" xfId="619" xr:uid="{00000000-0005-0000-0000-0000C9230000}"/>
    <cellStyle name="Accent2 20 10" xfId="13889" xr:uid="{00000000-0005-0000-0000-0000CA230000}"/>
    <cellStyle name="Accent2 20 11" xfId="13890" xr:uid="{00000000-0005-0000-0000-0000CB230000}"/>
    <cellStyle name="Accent2 20 12" xfId="13888" xr:uid="{00000000-0005-0000-0000-0000CC230000}"/>
    <cellStyle name="Accent2 20 2" xfId="13891" xr:uid="{00000000-0005-0000-0000-0000CD230000}"/>
    <cellStyle name="Accent2 20 3" xfId="13892" xr:uid="{00000000-0005-0000-0000-0000CE230000}"/>
    <cellStyle name="Accent2 20 4" xfId="13893" xr:uid="{00000000-0005-0000-0000-0000CF230000}"/>
    <cellStyle name="Accent2 20 5" xfId="13894" xr:uid="{00000000-0005-0000-0000-0000D0230000}"/>
    <cellStyle name="Accent2 20 6" xfId="13895" xr:uid="{00000000-0005-0000-0000-0000D1230000}"/>
    <cellStyle name="Accent2 20 7" xfId="13896" xr:uid="{00000000-0005-0000-0000-0000D2230000}"/>
    <cellStyle name="Accent2 20 8" xfId="13897" xr:uid="{00000000-0005-0000-0000-0000D3230000}"/>
    <cellStyle name="Accent2 20 9" xfId="13898" xr:uid="{00000000-0005-0000-0000-0000D4230000}"/>
    <cellStyle name="Accent2 21" xfId="620" xr:uid="{00000000-0005-0000-0000-0000D5230000}"/>
    <cellStyle name="Accent2 21 10" xfId="13900" xr:uid="{00000000-0005-0000-0000-0000D6230000}"/>
    <cellStyle name="Accent2 21 11" xfId="13901" xr:uid="{00000000-0005-0000-0000-0000D7230000}"/>
    <cellStyle name="Accent2 21 12" xfId="13899" xr:uid="{00000000-0005-0000-0000-0000D8230000}"/>
    <cellStyle name="Accent2 21 2" xfId="13902" xr:uid="{00000000-0005-0000-0000-0000D9230000}"/>
    <cellStyle name="Accent2 21 3" xfId="13903" xr:uid="{00000000-0005-0000-0000-0000DA230000}"/>
    <cellStyle name="Accent2 21 4" xfId="13904" xr:uid="{00000000-0005-0000-0000-0000DB230000}"/>
    <cellStyle name="Accent2 21 5" xfId="13905" xr:uid="{00000000-0005-0000-0000-0000DC230000}"/>
    <cellStyle name="Accent2 21 6" xfId="13906" xr:uid="{00000000-0005-0000-0000-0000DD230000}"/>
    <cellStyle name="Accent2 21 7" xfId="13907" xr:uid="{00000000-0005-0000-0000-0000DE230000}"/>
    <cellStyle name="Accent2 21 8" xfId="13908" xr:uid="{00000000-0005-0000-0000-0000DF230000}"/>
    <cellStyle name="Accent2 21 9" xfId="13909" xr:uid="{00000000-0005-0000-0000-0000E0230000}"/>
    <cellStyle name="Accent2 22" xfId="621" xr:uid="{00000000-0005-0000-0000-0000E1230000}"/>
    <cellStyle name="Accent2 22 10" xfId="13911" xr:uid="{00000000-0005-0000-0000-0000E2230000}"/>
    <cellStyle name="Accent2 22 11" xfId="13912" xr:uid="{00000000-0005-0000-0000-0000E3230000}"/>
    <cellStyle name="Accent2 22 12" xfId="13910" xr:uid="{00000000-0005-0000-0000-0000E4230000}"/>
    <cellStyle name="Accent2 22 2" xfId="13913" xr:uid="{00000000-0005-0000-0000-0000E5230000}"/>
    <cellStyle name="Accent2 22 3" xfId="13914" xr:uid="{00000000-0005-0000-0000-0000E6230000}"/>
    <cellStyle name="Accent2 22 4" xfId="13915" xr:uid="{00000000-0005-0000-0000-0000E7230000}"/>
    <cellStyle name="Accent2 22 5" xfId="13916" xr:uid="{00000000-0005-0000-0000-0000E8230000}"/>
    <cellStyle name="Accent2 22 6" xfId="13917" xr:uid="{00000000-0005-0000-0000-0000E9230000}"/>
    <cellStyle name="Accent2 22 7" xfId="13918" xr:uid="{00000000-0005-0000-0000-0000EA230000}"/>
    <cellStyle name="Accent2 22 8" xfId="13919" xr:uid="{00000000-0005-0000-0000-0000EB230000}"/>
    <cellStyle name="Accent2 22 9" xfId="13920" xr:uid="{00000000-0005-0000-0000-0000EC230000}"/>
    <cellStyle name="Accent2 23" xfId="622" xr:uid="{00000000-0005-0000-0000-0000ED230000}"/>
    <cellStyle name="Accent2 23 10" xfId="13922" xr:uid="{00000000-0005-0000-0000-0000EE230000}"/>
    <cellStyle name="Accent2 23 11" xfId="13923" xr:uid="{00000000-0005-0000-0000-0000EF230000}"/>
    <cellStyle name="Accent2 23 12" xfId="13921" xr:uid="{00000000-0005-0000-0000-0000F0230000}"/>
    <cellStyle name="Accent2 23 2" xfId="13924" xr:uid="{00000000-0005-0000-0000-0000F1230000}"/>
    <cellStyle name="Accent2 23 3" xfId="13925" xr:uid="{00000000-0005-0000-0000-0000F2230000}"/>
    <cellStyle name="Accent2 23 4" xfId="13926" xr:uid="{00000000-0005-0000-0000-0000F3230000}"/>
    <cellStyle name="Accent2 23 5" xfId="13927" xr:uid="{00000000-0005-0000-0000-0000F4230000}"/>
    <cellStyle name="Accent2 23 6" xfId="13928" xr:uid="{00000000-0005-0000-0000-0000F5230000}"/>
    <cellStyle name="Accent2 23 7" xfId="13929" xr:uid="{00000000-0005-0000-0000-0000F6230000}"/>
    <cellStyle name="Accent2 23 8" xfId="13930" xr:uid="{00000000-0005-0000-0000-0000F7230000}"/>
    <cellStyle name="Accent2 23 9" xfId="13931" xr:uid="{00000000-0005-0000-0000-0000F8230000}"/>
    <cellStyle name="Accent2 24" xfId="623" xr:uid="{00000000-0005-0000-0000-0000F9230000}"/>
    <cellStyle name="Accent2 24 10" xfId="13933" xr:uid="{00000000-0005-0000-0000-0000FA230000}"/>
    <cellStyle name="Accent2 24 11" xfId="13934" xr:uid="{00000000-0005-0000-0000-0000FB230000}"/>
    <cellStyle name="Accent2 24 12" xfId="13932" xr:uid="{00000000-0005-0000-0000-0000FC230000}"/>
    <cellStyle name="Accent2 24 2" xfId="13935" xr:uid="{00000000-0005-0000-0000-0000FD230000}"/>
    <cellStyle name="Accent2 24 3" xfId="13936" xr:uid="{00000000-0005-0000-0000-0000FE230000}"/>
    <cellStyle name="Accent2 24 4" xfId="13937" xr:uid="{00000000-0005-0000-0000-0000FF230000}"/>
    <cellStyle name="Accent2 24 5" xfId="13938" xr:uid="{00000000-0005-0000-0000-000000240000}"/>
    <cellStyle name="Accent2 24 6" xfId="13939" xr:uid="{00000000-0005-0000-0000-000001240000}"/>
    <cellStyle name="Accent2 24 7" xfId="13940" xr:uid="{00000000-0005-0000-0000-000002240000}"/>
    <cellStyle name="Accent2 24 8" xfId="13941" xr:uid="{00000000-0005-0000-0000-000003240000}"/>
    <cellStyle name="Accent2 24 9" xfId="13942" xr:uid="{00000000-0005-0000-0000-000004240000}"/>
    <cellStyle name="Accent2 25" xfId="624" xr:uid="{00000000-0005-0000-0000-000005240000}"/>
    <cellStyle name="Accent2 25 10" xfId="13944" xr:uid="{00000000-0005-0000-0000-000006240000}"/>
    <cellStyle name="Accent2 25 11" xfId="13945" xr:uid="{00000000-0005-0000-0000-000007240000}"/>
    <cellStyle name="Accent2 25 12" xfId="13943" xr:uid="{00000000-0005-0000-0000-000008240000}"/>
    <cellStyle name="Accent2 25 2" xfId="13946" xr:uid="{00000000-0005-0000-0000-000009240000}"/>
    <cellStyle name="Accent2 25 3" xfId="13947" xr:uid="{00000000-0005-0000-0000-00000A240000}"/>
    <cellStyle name="Accent2 25 4" xfId="13948" xr:uid="{00000000-0005-0000-0000-00000B240000}"/>
    <cellStyle name="Accent2 25 5" xfId="13949" xr:uid="{00000000-0005-0000-0000-00000C240000}"/>
    <cellStyle name="Accent2 25 6" xfId="13950" xr:uid="{00000000-0005-0000-0000-00000D240000}"/>
    <cellStyle name="Accent2 25 7" xfId="13951" xr:uid="{00000000-0005-0000-0000-00000E240000}"/>
    <cellStyle name="Accent2 25 8" xfId="13952" xr:uid="{00000000-0005-0000-0000-00000F240000}"/>
    <cellStyle name="Accent2 25 9" xfId="13953" xr:uid="{00000000-0005-0000-0000-000010240000}"/>
    <cellStyle name="Accent2 26" xfId="625" xr:uid="{00000000-0005-0000-0000-000011240000}"/>
    <cellStyle name="Accent2 26 10" xfId="13955" xr:uid="{00000000-0005-0000-0000-000012240000}"/>
    <cellStyle name="Accent2 26 11" xfId="13956" xr:uid="{00000000-0005-0000-0000-000013240000}"/>
    <cellStyle name="Accent2 26 12" xfId="13954" xr:uid="{00000000-0005-0000-0000-000014240000}"/>
    <cellStyle name="Accent2 26 2" xfId="13957" xr:uid="{00000000-0005-0000-0000-000015240000}"/>
    <cellStyle name="Accent2 26 3" xfId="13958" xr:uid="{00000000-0005-0000-0000-000016240000}"/>
    <cellStyle name="Accent2 26 4" xfId="13959" xr:uid="{00000000-0005-0000-0000-000017240000}"/>
    <cellStyle name="Accent2 26 5" xfId="13960" xr:uid="{00000000-0005-0000-0000-000018240000}"/>
    <cellStyle name="Accent2 26 6" xfId="13961" xr:uid="{00000000-0005-0000-0000-000019240000}"/>
    <cellStyle name="Accent2 26 7" xfId="13962" xr:uid="{00000000-0005-0000-0000-00001A240000}"/>
    <cellStyle name="Accent2 26 8" xfId="13963" xr:uid="{00000000-0005-0000-0000-00001B240000}"/>
    <cellStyle name="Accent2 26 9" xfId="13964" xr:uid="{00000000-0005-0000-0000-00001C240000}"/>
    <cellStyle name="Accent2 27" xfId="626" xr:uid="{00000000-0005-0000-0000-00001D240000}"/>
    <cellStyle name="Accent2 27 10" xfId="13966" xr:uid="{00000000-0005-0000-0000-00001E240000}"/>
    <cellStyle name="Accent2 27 11" xfId="13967" xr:uid="{00000000-0005-0000-0000-00001F240000}"/>
    <cellStyle name="Accent2 27 12" xfId="13965" xr:uid="{00000000-0005-0000-0000-000020240000}"/>
    <cellStyle name="Accent2 27 2" xfId="13968" xr:uid="{00000000-0005-0000-0000-000021240000}"/>
    <cellStyle name="Accent2 27 3" xfId="13969" xr:uid="{00000000-0005-0000-0000-000022240000}"/>
    <cellStyle name="Accent2 27 4" xfId="13970" xr:uid="{00000000-0005-0000-0000-000023240000}"/>
    <cellStyle name="Accent2 27 5" xfId="13971" xr:uid="{00000000-0005-0000-0000-000024240000}"/>
    <cellStyle name="Accent2 27 6" xfId="13972" xr:uid="{00000000-0005-0000-0000-000025240000}"/>
    <cellStyle name="Accent2 27 7" xfId="13973" xr:uid="{00000000-0005-0000-0000-000026240000}"/>
    <cellStyle name="Accent2 27 8" xfId="13974" xr:uid="{00000000-0005-0000-0000-000027240000}"/>
    <cellStyle name="Accent2 27 9" xfId="13975" xr:uid="{00000000-0005-0000-0000-000028240000}"/>
    <cellStyle name="Accent2 28" xfId="627" xr:uid="{00000000-0005-0000-0000-000029240000}"/>
    <cellStyle name="Accent2 28 10" xfId="13977" xr:uid="{00000000-0005-0000-0000-00002A240000}"/>
    <cellStyle name="Accent2 28 11" xfId="13978" xr:uid="{00000000-0005-0000-0000-00002B240000}"/>
    <cellStyle name="Accent2 28 12" xfId="13976" xr:uid="{00000000-0005-0000-0000-00002C240000}"/>
    <cellStyle name="Accent2 28 2" xfId="13979" xr:uid="{00000000-0005-0000-0000-00002D240000}"/>
    <cellStyle name="Accent2 28 3" xfId="13980" xr:uid="{00000000-0005-0000-0000-00002E240000}"/>
    <cellStyle name="Accent2 28 4" xfId="13981" xr:uid="{00000000-0005-0000-0000-00002F240000}"/>
    <cellStyle name="Accent2 28 5" xfId="13982" xr:uid="{00000000-0005-0000-0000-000030240000}"/>
    <cellStyle name="Accent2 28 6" xfId="13983" xr:uid="{00000000-0005-0000-0000-000031240000}"/>
    <cellStyle name="Accent2 28 7" xfId="13984" xr:uid="{00000000-0005-0000-0000-000032240000}"/>
    <cellStyle name="Accent2 28 8" xfId="13985" xr:uid="{00000000-0005-0000-0000-000033240000}"/>
    <cellStyle name="Accent2 28 9" xfId="13986" xr:uid="{00000000-0005-0000-0000-000034240000}"/>
    <cellStyle name="Accent2 29" xfId="628" xr:uid="{00000000-0005-0000-0000-000035240000}"/>
    <cellStyle name="Accent2 29 10" xfId="13988" xr:uid="{00000000-0005-0000-0000-000036240000}"/>
    <cellStyle name="Accent2 29 11" xfId="13989" xr:uid="{00000000-0005-0000-0000-000037240000}"/>
    <cellStyle name="Accent2 29 12" xfId="13987" xr:uid="{00000000-0005-0000-0000-000038240000}"/>
    <cellStyle name="Accent2 29 2" xfId="13990" xr:uid="{00000000-0005-0000-0000-000039240000}"/>
    <cellStyle name="Accent2 29 3" xfId="13991" xr:uid="{00000000-0005-0000-0000-00003A240000}"/>
    <cellStyle name="Accent2 29 4" xfId="13992" xr:uid="{00000000-0005-0000-0000-00003B240000}"/>
    <cellStyle name="Accent2 29 5" xfId="13993" xr:uid="{00000000-0005-0000-0000-00003C240000}"/>
    <cellStyle name="Accent2 29 6" xfId="13994" xr:uid="{00000000-0005-0000-0000-00003D240000}"/>
    <cellStyle name="Accent2 29 7" xfId="13995" xr:uid="{00000000-0005-0000-0000-00003E240000}"/>
    <cellStyle name="Accent2 29 8" xfId="13996" xr:uid="{00000000-0005-0000-0000-00003F240000}"/>
    <cellStyle name="Accent2 29 9" xfId="13997" xr:uid="{00000000-0005-0000-0000-000040240000}"/>
    <cellStyle name="Accent2 3" xfId="80" xr:uid="{00000000-0005-0000-0000-000041240000}"/>
    <cellStyle name="Accent2 3 10" xfId="1878" xr:uid="{00000000-0005-0000-0000-000042240000}"/>
    <cellStyle name="Accent2 3 11" xfId="1877" xr:uid="{00000000-0005-0000-0000-000043240000}"/>
    <cellStyle name="Accent2 3 12" xfId="1879" xr:uid="{00000000-0005-0000-0000-000044240000}"/>
    <cellStyle name="Accent2 3 2" xfId="1876" xr:uid="{00000000-0005-0000-0000-000045240000}"/>
    <cellStyle name="Accent2 3 3" xfId="1875" xr:uid="{00000000-0005-0000-0000-000046240000}"/>
    <cellStyle name="Accent2 3 4" xfId="1874" xr:uid="{00000000-0005-0000-0000-000047240000}"/>
    <cellStyle name="Accent2 3 5" xfId="1873" xr:uid="{00000000-0005-0000-0000-000048240000}"/>
    <cellStyle name="Accent2 3 6" xfId="1872" xr:uid="{00000000-0005-0000-0000-000049240000}"/>
    <cellStyle name="Accent2 3 7" xfId="1871" xr:uid="{00000000-0005-0000-0000-00004A240000}"/>
    <cellStyle name="Accent2 3 8" xfId="1870" xr:uid="{00000000-0005-0000-0000-00004B240000}"/>
    <cellStyle name="Accent2 3 9" xfId="1869" xr:uid="{00000000-0005-0000-0000-00004C240000}"/>
    <cellStyle name="Accent2 30" xfId="630" xr:uid="{00000000-0005-0000-0000-00004D240000}"/>
    <cellStyle name="Accent2 30 10" xfId="13999" xr:uid="{00000000-0005-0000-0000-00004E240000}"/>
    <cellStyle name="Accent2 30 11" xfId="14000" xr:uid="{00000000-0005-0000-0000-00004F240000}"/>
    <cellStyle name="Accent2 30 12" xfId="13998" xr:uid="{00000000-0005-0000-0000-000050240000}"/>
    <cellStyle name="Accent2 30 2" xfId="14001" xr:uid="{00000000-0005-0000-0000-000051240000}"/>
    <cellStyle name="Accent2 30 3" xfId="14002" xr:uid="{00000000-0005-0000-0000-000052240000}"/>
    <cellStyle name="Accent2 30 4" xfId="14003" xr:uid="{00000000-0005-0000-0000-000053240000}"/>
    <cellStyle name="Accent2 30 5" xfId="14004" xr:uid="{00000000-0005-0000-0000-000054240000}"/>
    <cellStyle name="Accent2 30 6" xfId="14005" xr:uid="{00000000-0005-0000-0000-000055240000}"/>
    <cellStyle name="Accent2 30 7" xfId="14006" xr:uid="{00000000-0005-0000-0000-000056240000}"/>
    <cellStyle name="Accent2 30 8" xfId="14007" xr:uid="{00000000-0005-0000-0000-000057240000}"/>
    <cellStyle name="Accent2 30 9" xfId="14008" xr:uid="{00000000-0005-0000-0000-000058240000}"/>
    <cellStyle name="Accent2 31" xfId="631" xr:uid="{00000000-0005-0000-0000-000059240000}"/>
    <cellStyle name="Accent2 31 10" xfId="14010" xr:uid="{00000000-0005-0000-0000-00005A240000}"/>
    <cellStyle name="Accent2 31 11" xfId="14011" xr:uid="{00000000-0005-0000-0000-00005B240000}"/>
    <cellStyle name="Accent2 31 12" xfId="14009" xr:uid="{00000000-0005-0000-0000-00005C240000}"/>
    <cellStyle name="Accent2 31 2" xfId="14012" xr:uid="{00000000-0005-0000-0000-00005D240000}"/>
    <cellStyle name="Accent2 31 3" xfId="14013" xr:uid="{00000000-0005-0000-0000-00005E240000}"/>
    <cellStyle name="Accent2 31 4" xfId="14014" xr:uid="{00000000-0005-0000-0000-00005F240000}"/>
    <cellStyle name="Accent2 31 5" xfId="14015" xr:uid="{00000000-0005-0000-0000-000060240000}"/>
    <cellStyle name="Accent2 31 6" xfId="14016" xr:uid="{00000000-0005-0000-0000-000061240000}"/>
    <cellStyle name="Accent2 31 7" xfId="14017" xr:uid="{00000000-0005-0000-0000-000062240000}"/>
    <cellStyle name="Accent2 31 8" xfId="14018" xr:uid="{00000000-0005-0000-0000-000063240000}"/>
    <cellStyle name="Accent2 31 9" xfId="14019" xr:uid="{00000000-0005-0000-0000-000064240000}"/>
    <cellStyle name="Accent2 32" xfId="632" xr:uid="{00000000-0005-0000-0000-000065240000}"/>
    <cellStyle name="Accent2 32 10" xfId="14021" xr:uid="{00000000-0005-0000-0000-000066240000}"/>
    <cellStyle name="Accent2 32 11" xfId="14022" xr:uid="{00000000-0005-0000-0000-000067240000}"/>
    <cellStyle name="Accent2 32 12" xfId="14020" xr:uid="{00000000-0005-0000-0000-000068240000}"/>
    <cellStyle name="Accent2 32 2" xfId="14023" xr:uid="{00000000-0005-0000-0000-000069240000}"/>
    <cellStyle name="Accent2 32 3" xfId="14024" xr:uid="{00000000-0005-0000-0000-00006A240000}"/>
    <cellStyle name="Accent2 32 4" xfId="14025" xr:uid="{00000000-0005-0000-0000-00006B240000}"/>
    <cellStyle name="Accent2 32 5" xfId="14026" xr:uid="{00000000-0005-0000-0000-00006C240000}"/>
    <cellStyle name="Accent2 32 6" xfId="14027" xr:uid="{00000000-0005-0000-0000-00006D240000}"/>
    <cellStyle name="Accent2 32 7" xfId="14028" xr:uid="{00000000-0005-0000-0000-00006E240000}"/>
    <cellStyle name="Accent2 32 8" xfId="14029" xr:uid="{00000000-0005-0000-0000-00006F240000}"/>
    <cellStyle name="Accent2 32 9" xfId="14030" xr:uid="{00000000-0005-0000-0000-000070240000}"/>
    <cellStyle name="Accent2 33" xfId="633" xr:uid="{00000000-0005-0000-0000-000071240000}"/>
    <cellStyle name="Accent2 33 10" xfId="14032" xr:uid="{00000000-0005-0000-0000-000072240000}"/>
    <cellStyle name="Accent2 33 11" xfId="14033" xr:uid="{00000000-0005-0000-0000-000073240000}"/>
    <cellStyle name="Accent2 33 12" xfId="14031" xr:uid="{00000000-0005-0000-0000-000074240000}"/>
    <cellStyle name="Accent2 33 2" xfId="14034" xr:uid="{00000000-0005-0000-0000-000075240000}"/>
    <cellStyle name="Accent2 33 3" xfId="14035" xr:uid="{00000000-0005-0000-0000-000076240000}"/>
    <cellStyle name="Accent2 33 4" xfId="14036" xr:uid="{00000000-0005-0000-0000-000077240000}"/>
    <cellStyle name="Accent2 33 5" xfId="14037" xr:uid="{00000000-0005-0000-0000-000078240000}"/>
    <cellStyle name="Accent2 33 6" xfId="14038" xr:uid="{00000000-0005-0000-0000-000079240000}"/>
    <cellStyle name="Accent2 33 7" xfId="14039" xr:uid="{00000000-0005-0000-0000-00007A240000}"/>
    <cellStyle name="Accent2 33 8" xfId="14040" xr:uid="{00000000-0005-0000-0000-00007B240000}"/>
    <cellStyle name="Accent2 33 9" xfId="14041" xr:uid="{00000000-0005-0000-0000-00007C240000}"/>
    <cellStyle name="Accent2 34" xfId="634" xr:uid="{00000000-0005-0000-0000-00007D240000}"/>
    <cellStyle name="Accent2 34 10" xfId="14043" xr:uid="{00000000-0005-0000-0000-00007E240000}"/>
    <cellStyle name="Accent2 34 11" xfId="14044" xr:uid="{00000000-0005-0000-0000-00007F240000}"/>
    <cellStyle name="Accent2 34 12" xfId="14042" xr:uid="{00000000-0005-0000-0000-000080240000}"/>
    <cellStyle name="Accent2 34 2" xfId="14045" xr:uid="{00000000-0005-0000-0000-000081240000}"/>
    <cellStyle name="Accent2 34 3" xfId="14046" xr:uid="{00000000-0005-0000-0000-000082240000}"/>
    <cellStyle name="Accent2 34 4" xfId="14047" xr:uid="{00000000-0005-0000-0000-000083240000}"/>
    <cellStyle name="Accent2 34 5" xfId="14048" xr:uid="{00000000-0005-0000-0000-000084240000}"/>
    <cellStyle name="Accent2 34 6" xfId="14049" xr:uid="{00000000-0005-0000-0000-000085240000}"/>
    <cellStyle name="Accent2 34 7" xfId="14050" xr:uid="{00000000-0005-0000-0000-000086240000}"/>
    <cellStyle name="Accent2 34 8" xfId="14051" xr:uid="{00000000-0005-0000-0000-000087240000}"/>
    <cellStyle name="Accent2 34 9" xfId="14052" xr:uid="{00000000-0005-0000-0000-000088240000}"/>
    <cellStyle name="Accent2 35" xfId="635" xr:uid="{00000000-0005-0000-0000-000089240000}"/>
    <cellStyle name="Accent2 35 10" xfId="14054" xr:uid="{00000000-0005-0000-0000-00008A240000}"/>
    <cellStyle name="Accent2 35 11" xfId="14055" xr:uid="{00000000-0005-0000-0000-00008B240000}"/>
    <cellStyle name="Accent2 35 12" xfId="14053" xr:uid="{00000000-0005-0000-0000-00008C240000}"/>
    <cellStyle name="Accent2 35 2" xfId="14056" xr:uid="{00000000-0005-0000-0000-00008D240000}"/>
    <cellStyle name="Accent2 35 3" xfId="14057" xr:uid="{00000000-0005-0000-0000-00008E240000}"/>
    <cellStyle name="Accent2 35 4" xfId="14058" xr:uid="{00000000-0005-0000-0000-00008F240000}"/>
    <cellStyle name="Accent2 35 5" xfId="14059" xr:uid="{00000000-0005-0000-0000-000090240000}"/>
    <cellStyle name="Accent2 35 6" xfId="14060" xr:uid="{00000000-0005-0000-0000-000091240000}"/>
    <cellStyle name="Accent2 35 7" xfId="14061" xr:uid="{00000000-0005-0000-0000-000092240000}"/>
    <cellStyle name="Accent2 35 8" xfId="14062" xr:uid="{00000000-0005-0000-0000-000093240000}"/>
    <cellStyle name="Accent2 35 9" xfId="14063" xr:uid="{00000000-0005-0000-0000-000094240000}"/>
    <cellStyle name="Accent2 36" xfId="636" xr:uid="{00000000-0005-0000-0000-000095240000}"/>
    <cellStyle name="Accent2 36 10" xfId="14065" xr:uid="{00000000-0005-0000-0000-000096240000}"/>
    <cellStyle name="Accent2 36 11" xfId="14066" xr:uid="{00000000-0005-0000-0000-000097240000}"/>
    <cellStyle name="Accent2 36 12" xfId="14064" xr:uid="{00000000-0005-0000-0000-000098240000}"/>
    <cellStyle name="Accent2 36 2" xfId="14067" xr:uid="{00000000-0005-0000-0000-000099240000}"/>
    <cellStyle name="Accent2 36 3" xfId="14068" xr:uid="{00000000-0005-0000-0000-00009A240000}"/>
    <cellStyle name="Accent2 36 4" xfId="14069" xr:uid="{00000000-0005-0000-0000-00009B240000}"/>
    <cellStyle name="Accent2 36 5" xfId="14070" xr:uid="{00000000-0005-0000-0000-00009C240000}"/>
    <cellStyle name="Accent2 36 6" xfId="14071" xr:uid="{00000000-0005-0000-0000-00009D240000}"/>
    <cellStyle name="Accent2 36 7" xfId="14072" xr:uid="{00000000-0005-0000-0000-00009E240000}"/>
    <cellStyle name="Accent2 36 8" xfId="14073" xr:uid="{00000000-0005-0000-0000-00009F240000}"/>
    <cellStyle name="Accent2 36 9" xfId="14074" xr:uid="{00000000-0005-0000-0000-0000A0240000}"/>
    <cellStyle name="Accent2 37" xfId="637" xr:uid="{00000000-0005-0000-0000-0000A1240000}"/>
    <cellStyle name="Accent2 37 10" xfId="14076" xr:uid="{00000000-0005-0000-0000-0000A2240000}"/>
    <cellStyle name="Accent2 37 11" xfId="14077" xr:uid="{00000000-0005-0000-0000-0000A3240000}"/>
    <cellStyle name="Accent2 37 12" xfId="14075" xr:uid="{00000000-0005-0000-0000-0000A4240000}"/>
    <cellStyle name="Accent2 37 2" xfId="14078" xr:uid="{00000000-0005-0000-0000-0000A5240000}"/>
    <cellStyle name="Accent2 37 3" xfId="14079" xr:uid="{00000000-0005-0000-0000-0000A6240000}"/>
    <cellStyle name="Accent2 37 4" xfId="14080" xr:uid="{00000000-0005-0000-0000-0000A7240000}"/>
    <cellStyle name="Accent2 37 5" xfId="14081" xr:uid="{00000000-0005-0000-0000-0000A8240000}"/>
    <cellStyle name="Accent2 37 6" xfId="14082" xr:uid="{00000000-0005-0000-0000-0000A9240000}"/>
    <cellStyle name="Accent2 37 7" xfId="14083" xr:uid="{00000000-0005-0000-0000-0000AA240000}"/>
    <cellStyle name="Accent2 37 8" xfId="14084" xr:uid="{00000000-0005-0000-0000-0000AB240000}"/>
    <cellStyle name="Accent2 37 9" xfId="14085" xr:uid="{00000000-0005-0000-0000-0000AC240000}"/>
    <cellStyle name="Accent2 38" xfId="638" xr:uid="{00000000-0005-0000-0000-0000AD240000}"/>
    <cellStyle name="Accent2 38 10" xfId="14087" xr:uid="{00000000-0005-0000-0000-0000AE240000}"/>
    <cellStyle name="Accent2 38 11" xfId="14088" xr:uid="{00000000-0005-0000-0000-0000AF240000}"/>
    <cellStyle name="Accent2 38 12" xfId="14086" xr:uid="{00000000-0005-0000-0000-0000B0240000}"/>
    <cellStyle name="Accent2 38 2" xfId="14089" xr:uid="{00000000-0005-0000-0000-0000B1240000}"/>
    <cellStyle name="Accent2 38 3" xfId="14090" xr:uid="{00000000-0005-0000-0000-0000B2240000}"/>
    <cellStyle name="Accent2 38 4" xfId="14091" xr:uid="{00000000-0005-0000-0000-0000B3240000}"/>
    <cellStyle name="Accent2 38 5" xfId="14092" xr:uid="{00000000-0005-0000-0000-0000B4240000}"/>
    <cellStyle name="Accent2 38 6" xfId="14093" xr:uid="{00000000-0005-0000-0000-0000B5240000}"/>
    <cellStyle name="Accent2 38 7" xfId="14094" xr:uid="{00000000-0005-0000-0000-0000B6240000}"/>
    <cellStyle name="Accent2 38 8" xfId="14095" xr:uid="{00000000-0005-0000-0000-0000B7240000}"/>
    <cellStyle name="Accent2 38 9" xfId="14096" xr:uid="{00000000-0005-0000-0000-0000B8240000}"/>
    <cellStyle name="Accent2 39" xfId="639" xr:uid="{00000000-0005-0000-0000-0000B9240000}"/>
    <cellStyle name="Accent2 39 10" xfId="14098" xr:uid="{00000000-0005-0000-0000-0000BA240000}"/>
    <cellStyle name="Accent2 39 11" xfId="14099" xr:uid="{00000000-0005-0000-0000-0000BB240000}"/>
    <cellStyle name="Accent2 39 12" xfId="14097" xr:uid="{00000000-0005-0000-0000-0000BC240000}"/>
    <cellStyle name="Accent2 39 2" xfId="14100" xr:uid="{00000000-0005-0000-0000-0000BD240000}"/>
    <cellStyle name="Accent2 39 3" xfId="14101" xr:uid="{00000000-0005-0000-0000-0000BE240000}"/>
    <cellStyle name="Accent2 39 4" xfId="14102" xr:uid="{00000000-0005-0000-0000-0000BF240000}"/>
    <cellStyle name="Accent2 39 5" xfId="14103" xr:uid="{00000000-0005-0000-0000-0000C0240000}"/>
    <cellStyle name="Accent2 39 6" xfId="14104" xr:uid="{00000000-0005-0000-0000-0000C1240000}"/>
    <cellStyle name="Accent2 39 7" xfId="14105" xr:uid="{00000000-0005-0000-0000-0000C2240000}"/>
    <cellStyle name="Accent2 39 8" xfId="14106" xr:uid="{00000000-0005-0000-0000-0000C3240000}"/>
    <cellStyle name="Accent2 39 9" xfId="14107" xr:uid="{00000000-0005-0000-0000-0000C4240000}"/>
    <cellStyle name="Accent2 4" xfId="640" xr:uid="{00000000-0005-0000-0000-0000C5240000}"/>
    <cellStyle name="Accent2 4 10" xfId="1867" xr:uid="{00000000-0005-0000-0000-0000C6240000}"/>
    <cellStyle name="Accent2 4 11" xfId="1866" xr:uid="{00000000-0005-0000-0000-0000C7240000}"/>
    <cellStyle name="Accent2 4 12" xfId="1868" xr:uid="{00000000-0005-0000-0000-0000C8240000}"/>
    <cellStyle name="Accent2 4 2" xfId="1865" xr:uid="{00000000-0005-0000-0000-0000C9240000}"/>
    <cellStyle name="Accent2 4 3" xfId="1864" xr:uid="{00000000-0005-0000-0000-0000CA240000}"/>
    <cellStyle name="Accent2 4 4" xfId="1863" xr:uid="{00000000-0005-0000-0000-0000CB240000}"/>
    <cellStyle name="Accent2 4 5" xfId="1862" xr:uid="{00000000-0005-0000-0000-0000CC240000}"/>
    <cellStyle name="Accent2 4 6" xfId="1861" xr:uid="{00000000-0005-0000-0000-0000CD240000}"/>
    <cellStyle name="Accent2 4 7" xfId="1860" xr:uid="{00000000-0005-0000-0000-0000CE240000}"/>
    <cellStyle name="Accent2 4 8" xfId="1859" xr:uid="{00000000-0005-0000-0000-0000CF240000}"/>
    <cellStyle name="Accent2 4 9" xfId="1858" xr:uid="{00000000-0005-0000-0000-0000D0240000}"/>
    <cellStyle name="Accent2 40" xfId="641" xr:uid="{00000000-0005-0000-0000-0000D1240000}"/>
    <cellStyle name="Accent2 40 10" xfId="14109" xr:uid="{00000000-0005-0000-0000-0000D2240000}"/>
    <cellStyle name="Accent2 40 11" xfId="14108" xr:uid="{00000000-0005-0000-0000-0000D3240000}"/>
    <cellStyle name="Accent2 40 2" xfId="14110" xr:uid="{00000000-0005-0000-0000-0000D4240000}"/>
    <cellStyle name="Accent2 40 3" xfId="14111" xr:uid="{00000000-0005-0000-0000-0000D5240000}"/>
    <cellStyle name="Accent2 40 4" xfId="14112" xr:uid="{00000000-0005-0000-0000-0000D6240000}"/>
    <cellStyle name="Accent2 40 5" xfId="14113" xr:uid="{00000000-0005-0000-0000-0000D7240000}"/>
    <cellStyle name="Accent2 40 6" xfId="14114" xr:uid="{00000000-0005-0000-0000-0000D8240000}"/>
    <cellStyle name="Accent2 40 7" xfId="14115" xr:uid="{00000000-0005-0000-0000-0000D9240000}"/>
    <cellStyle name="Accent2 40 8" xfId="14116" xr:uid="{00000000-0005-0000-0000-0000DA240000}"/>
    <cellStyle name="Accent2 40 9" xfId="14117" xr:uid="{00000000-0005-0000-0000-0000DB240000}"/>
    <cellStyle name="Accent2 41" xfId="642" xr:uid="{00000000-0005-0000-0000-0000DC240000}"/>
    <cellStyle name="Accent2 41 2" xfId="14118" xr:uid="{00000000-0005-0000-0000-0000DD240000}"/>
    <cellStyle name="Accent2 42" xfId="643" xr:uid="{00000000-0005-0000-0000-0000DE240000}"/>
    <cellStyle name="Accent2 42 2" xfId="14119" xr:uid="{00000000-0005-0000-0000-0000DF240000}"/>
    <cellStyle name="Accent2 43" xfId="644" xr:uid="{00000000-0005-0000-0000-0000E0240000}"/>
    <cellStyle name="Accent2 43 2" xfId="14120" xr:uid="{00000000-0005-0000-0000-0000E1240000}"/>
    <cellStyle name="Accent2 44" xfId="645" xr:uid="{00000000-0005-0000-0000-0000E2240000}"/>
    <cellStyle name="Accent2 44 2" xfId="14121" xr:uid="{00000000-0005-0000-0000-0000E3240000}"/>
    <cellStyle name="Accent2 45" xfId="646" xr:uid="{00000000-0005-0000-0000-0000E4240000}"/>
    <cellStyle name="Accent2 45 2" xfId="14122" xr:uid="{00000000-0005-0000-0000-0000E5240000}"/>
    <cellStyle name="Accent2 46" xfId="647" xr:uid="{00000000-0005-0000-0000-0000E6240000}"/>
    <cellStyle name="Accent2 46 2" xfId="14123" xr:uid="{00000000-0005-0000-0000-0000E7240000}"/>
    <cellStyle name="Accent2 47" xfId="648" xr:uid="{00000000-0005-0000-0000-0000E8240000}"/>
    <cellStyle name="Accent2 47 2" xfId="14124" xr:uid="{00000000-0005-0000-0000-0000E9240000}"/>
    <cellStyle name="Accent2 48" xfId="649" xr:uid="{00000000-0005-0000-0000-0000EA240000}"/>
    <cellStyle name="Accent2 48 2" xfId="14125" xr:uid="{00000000-0005-0000-0000-0000EB240000}"/>
    <cellStyle name="Accent2 49" xfId="650" xr:uid="{00000000-0005-0000-0000-0000EC240000}"/>
    <cellStyle name="Accent2 49 2" xfId="14126" xr:uid="{00000000-0005-0000-0000-0000ED240000}"/>
    <cellStyle name="Accent2 5" xfId="651" xr:uid="{00000000-0005-0000-0000-0000EE240000}"/>
    <cellStyle name="Accent2 5 10" xfId="1856" xr:uid="{00000000-0005-0000-0000-0000EF240000}"/>
    <cellStyle name="Accent2 5 11" xfId="1855" xr:uid="{00000000-0005-0000-0000-0000F0240000}"/>
    <cellStyle name="Accent2 5 12" xfId="1857" xr:uid="{00000000-0005-0000-0000-0000F1240000}"/>
    <cellStyle name="Accent2 5 2" xfId="1854" xr:uid="{00000000-0005-0000-0000-0000F2240000}"/>
    <cellStyle name="Accent2 5 3" xfId="1853" xr:uid="{00000000-0005-0000-0000-0000F3240000}"/>
    <cellStyle name="Accent2 5 4" xfId="1852" xr:uid="{00000000-0005-0000-0000-0000F4240000}"/>
    <cellStyle name="Accent2 5 5" xfId="1851" xr:uid="{00000000-0005-0000-0000-0000F5240000}"/>
    <cellStyle name="Accent2 5 6" xfId="1850" xr:uid="{00000000-0005-0000-0000-0000F6240000}"/>
    <cellStyle name="Accent2 5 7" xfId="1849" xr:uid="{00000000-0005-0000-0000-0000F7240000}"/>
    <cellStyle name="Accent2 5 8" xfId="1848" xr:uid="{00000000-0005-0000-0000-0000F8240000}"/>
    <cellStyle name="Accent2 5 9" xfId="1847" xr:uid="{00000000-0005-0000-0000-0000F9240000}"/>
    <cellStyle name="Accent2 50" xfId="652" xr:uid="{00000000-0005-0000-0000-0000FA240000}"/>
    <cellStyle name="Accent2 51" xfId="653" xr:uid="{00000000-0005-0000-0000-0000FB240000}"/>
    <cellStyle name="Accent2 52" xfId="654" xr:uid="{00000000-0005-0000-0000-0000FC240000}"/>
    <cellStyle name="Accent2 53" xfId="655" xr:uid="{00000000-0005-0000-0000-0000FD240000}"/>
    <cellStyle name="Accent2 54" xfId="656" xr:uid="{00000000-0005-0000-0000-0000FE240000}"/>
    <cellStyle name="Accent2 55" xfId="657" xr:uid="{00000000-0005-0000-0000-0000FF240000}"/>
    <cellStyle name="Accent2 56" xfId="658" xr:uid="{00000000-0005-0000-0000-000000250000}"/>
    <cellStyle name="Accent2 57" xfId="659" xr:uid="{00000000-0005-0000-0000-000001250000}"/>
    <cellStyle name="Accent2 58" xfId="660" xr:uid="{00000000-0005-0000-0000-000002250000}"/>
    <cellStyle name="Accent2 59" xfId="661" xr:uid="{00000000-0005-0000-0000-000003250000}"/>
    <cellStyle name="Accent2 6" xfId="662" xr:uid="{00000000-0005-0000-0000-000004250000}"/>
    <cellStyle name="Accent2 6 10" xfId="14127" xr:uid="{00000000-0005-0000-0000-000005250000}"/>
    <cellStyle name="Accent2 6 11" xfId="14128" xr:uid="{00000000-0005-0000-0000-000006250000}"/>
    <cellStyle name="Accent2 6 2" xfId="1846" xr:uid="{00000000-0005-0000-0000-000007250000}"/>
    <cellStyle name="Accent2 6 3" xfId="14129" xr:uid="{00000000-0005-0000-0000-000008250000}"/>
    <cellStyle name="Accent2 6 4" xfId="14130" xr:uid="{00000000-0005-0000-0000-000009250000}"/>
    <cellStyle name="Accent2 6 5" xfId="14131" xr:uid="{00000000-0005-0000-0000-00000A250000}"/>
    <cellStyle name="Accent2 6 6" xfId="14132" xr:uid="{00000000-0005-0000-0000-00000B250000}"/>
    <cellStyle name="Accent2 6 7" xfId="14133" xr:uid="{00000000-0005-0000-0000-00000C250000}"/>
    <cellStyle name="Accent2 6 8" xfId="14134" xr:uid="{00000000-0005-0000-0000-00000D250000}"/>
    <cellStyle name="Accent2 6 9" xfId="14135" xr:uid="{00000000-0005-0000-0000-00000E250000}"/>
    <cellStyle name="Accent2 60" xfId="663" xr:uid="{00000000-0005-0000-0000-00000F250000}"/>
    <cellStyle name="Accent2 61" xfId="664" xr:uid="{00000000-0005-0000-0000-000010250000}"/>
    <cellStyle name="Accent2 62" xfId="665" xr:uid="{00000000-0005-0000-0000-000011250000}"/>
    <cellStyle name="Accent2 63" xfId="666" xr:uid="{00000000-0005-0000-0000-000012250000}"/>
    <cellStyle name="Accent2 64" xfId="667" xr:uid="{00000000-0005-0000-0000-000013250000}"/>
    <cellStyle name="Accent2 65" xfId="668" xr:uid="{00000000-0005-0000-0000-000014250000}"/>
    <cellStyle name="Accent2 66" xfId="669" xr:uid="{00000000-0005-0000-0000-000015250000}"/>
    <cellStyle name="Accent2 67" xfId="670" xr:uid="{00000000-0005-0000-0000-000016250000}"/>
    <cellStyle name="Accent2 68" xfId="671" xr:uid="{00000000-0005-0000-0000-000017250000}"/>
    <cellStyle name="Accent2 69" xfId="672" xr:uid="{00000000-0005-0000-0000-000018250000}"/>
    <cellStyle name="Accent2 7" xfId="673" xr:uid="{00000000-0005-0000-0000-000019250000}"/>
    <cellStyle name="Accent2 7 10" xfId="14136" xr:uid="{00000000-0005-0000-0000-00001A250000}"/>
    <cellStyle name="Accent2 7 11" xfId="14137" xr:uid="{00000000-0005-0000-0000-00001B250000}"/>
    <cellStyle name="Accent2 7 2" xfId="1845" xr:uid="{00000000-0005-0000-0000-00001C250000}"/>
    <cellStyle name="Accent2 7 3" xfId="14138" xr:uid="{00000000-0005-0000-0000-00001D250000}"/>
    <cellStyle name="Accent2 7 4" xfId="14139" xr:uid="{00000000-0005-0000-0000-00001E250000}"/>
    <cellStyle name="Accent2 7 5" xfId="14140" xr:uid="{00000000-0005-0000-0000-00001F250000}"/>
    <cellStyle name="Accent2 7 6" xfId="14141" xr:uid="{00000000-0005-0000-0000-000020250000}"/>
    <cellStyle name="Accent2 7 7" xfId="14142" xr:uid="{00000000-0005-0000-0000-000021250000}"/>
    <cellStyle name="Accent2 7 8" xfId="14143" xr:uid="{00000000-0005-0000-0000-000022250000}"/>
    <cellStyle name="Accent2 7 9" xfId="14144" xr:uid="{00000000-0005-0000-0000-000023250000}"/>
    <cellStyle name="Accent2 70" xfId="674" xr:uid="{00000000-0005-0000-0000-000024250000}"/>
    <cellStyle name="Accent2 71" xfId="675" xr:uid="{00000000-0005-0000-0000-000025250000}"/>
    <cellStyle name="Accent2 72" xfId="676" xr:uid="{00000000-0005-0000-0000-000026250000}"/>
    <cellStyle name="Accent2 73" xfId="677" xr:uid="{00000000-0005-0000-0000-000027250000}"/>
    <cellStyle name="Accent2 74" xfId="678" xr:uid="{00000000-0005-0000-0000-000028250000}"/>
    <cellStyle name="Accent2 75" xfId="679" xr:uid="{00000000-0005-0000-0000-000029250000}"/>
    <cellStyle name="Accent2 76" xfId="680" xr:uid="{00000000-0005-0000-0000-00002A250000}"/>
    <cellStyle name="Accent2 77" xfId="681" xr:uid="{00000000-0005-0000-0000-00002B250000}"/>
    <cellStyle name="Accent2 78" xfId="682" xr:uid="{00000000-0005-0000-0000-00002C250000}"/>
    <cellStyle name="Accent2 79" xfId="683" xr:uid="{00000000-0005-0000-0000-00002D250000}"/>
    <cellStyle name="Accent2 8" xfId="684" xr:uid="{00000000-0005-0000-0000-00002E250000}"/>
    <cellStyle name="Accent2 8 10" xfId="14145" xr:uid="{00000000-0005-0000-0000-00002F250000}"/>
    <cellStyle name="Accent2 8 11" xfId="14146" xr:uid="{00000000-0005-0000-0000-000030250000}"/>
    <cellStyle name="Accent2 8 2" xfId="1844" xr:uid="{00000000-0005-0000-0000-000031250000}"/>
    <cellStyle name="Accent2 8 3" xfId="14147" xr:uid="{00000000-0005-0000-0000-000032250000}"/>
    <cellStyle name="Accent2 8 4" xfId="14148" xr:uid="{00000000-0005-0000-0000-000033250000}"/>
    <cellStyle name="Accent2 8 5" xfId="14149" xr:uid="{00000000-0005-0000-0000-000034250000}"/>
    <cellStyle name="Accent2 8 6" xfId="14150" xr:uid="{00000000-0005-0000-0000-000035250000}"/>
    <cellStyle name="Accent2 8 7" xfId="14151" xr:uid="{00000000-0005-0000-0000-000036250000}"/>
    <cellStyle name="Accent2 8 8" xfId="14152" xr:uid="{00000000-0005-0000-0000-000037250000}"/>
    <cellStyle name="Accent2 8 9" xfId="14153" xr:uid="{00000000-0005-0000-0000-000038250000}"/>
    <cellStyle name="Accent2 80" xfId="685" xr:uid="{00000000-0005-0000-0000-000039250000}"/>
    <cellStyle name="Accent2 81" xfId="686" xr:uid="{00000000-0005-0000-0000-00003A250000}"/>
    <cellStyle name="Accent2 82" xfId="687" xr:uid="{00000000-0005-0000-0000-00003B250000}"/>
    <cellStyle name="Accent2 83" xfId="688" xr:uid="{00000000-0005-0000-0000-00003C250000}"/>
    <cellStyle name="Accent2 84" xfId="689" xr:uid="{00000000-0005-0000-0000-00003D250000}"/>
    <cellStyle name="Accent2 85" xfId="690" xr:uid="{00000000-0005-0000-0000-00003E250000}"/>
    <cellStyle name="Accent2 86" xfId="691" xr:uid="{00000000-0005-0000-0000-00003F250000}"/>
    <cellStyle name="Accent2 87" xfId="692" xr:uid="{00000000-0005-0000-0000-000040250000}"/>
    <cellStyle name="Accent2 88" xfId="693" xr:uid="{00000000-0005-0000-0000-000041250000}"/>
    <cellStyle name="Accent2 89" xfId="694" xr:uid="{00000000-0005-0000-0000-000042250000}"/>
    <cellStyle name="Accent2 9" xfId="695" xr:uid="{00000000-0005-0000-0000-000043250000}"/>
    <cellStyle name="Accent2 9 10" xfId="14154" xr:uid="{00000000-0005-0000-0000-000044250000}"/>
    <cellStyle name="Accent2 9 11" xfId="14155" xr:uid="{00000000-0005-0000-0000-000045250000}"/>
    <cellStyle name="Accent2 9 2" xfId="1843" xr:uid="{00000000-0005-0000-0000-000046250000}"/>
    <cellStyle name="Accent2 9 3" xfId="14156" xr:uid="{00000000-0005-0000-0000-000047250000}"/>
    <cellStyle name="Accent2 9 4" xfId="14157" xr:uid="{00000000-0005-0000-0000-000048250000}"/>
    <cellStyle name="Accent2 9 5" xfId="14158" xr:uid="{00000000-0005-0000-0000-000049250000}"/>
    <cellStyle name="Accent2 9 6" xfId="14159" xr:uid="{00000000-0005-0000-0000-00004A250000}"/>
    <cellStyle name="Accent2 9 7" xfId="14160" xr:uid="{00000000-0005-0000-0000-00004B250000}"/>
    <cellStyle name="Accent2 9 8" xfId="14161" xr:uid="{00000000-0005-0000-0000-00004C250000}"/>
    <cellStyle name="Accent2 9 9" xfId="14162" xr:uid="{00000000-0005-0000-0000-00004D250000}"/>
    <cellStyle name="Accent2 90" xfId="696" xr:uid="{00000000-0005-0000-0000-00004E250000}"/>
    <cellStyle name="Accent2 91" xfId="697" xr:uid="{00000000-0005-0000-0000-00004F250000}"/>
    <cellStyle name="Accent2 92" xfId="698" xr:uid="{00000000-0005-0000-0000-000050250000}"/>
    <cellStyle name="Accent2 93" xfId="699" xr:uid="{00000000-0005-0000-0000-000051250000}"/>
    <cellStyle name="Accent2 94" xfId="700" xr:uid="{00000000-0005-0000-0000-000052250000}"/>
    <cellStyle name="Accent2 95" xfId="701" xr:uid="{00000000-0005-0000-0000-000053250000}"/>
    <cellStyle name="Accent2 96" xfId="702" xr:uid="{00000000-0005-0000-0000-000054250000}"/>
    <cellStyle name="Accent2 97" xfId="703" xr:uid="{00000000-0005-0000-0000-000055250000}"/>
    <cellStyle name="Accent2 98" xfId="704" xr:uid="{00000000-0005-0000-0000-000056250000}"/>
    <cellStyle name="Accent2 99" xfId="705" xr:uid="{00000000-0005-0000-0000-000057250000}"/>
    <cellStyle name="Accent3 - 20%" xfId="706" xr:uid="{00000000-0005-0000-0000-000058250000}"/>
    <cellStyle name="Accent3 - 40%" xfId="707" xr:uid="{00000000-0005-0000-0000-000059250000}"/>
    <cellStyle name="Accent3 - 60%" xfId="708" xr:uid="{00000000-0005-0000-0000-00005A250000}"/>
    <cellStyle name="Accent3 10" xfId="709" xr:uid="{00000000-0005-0000-0000-00005B250000}"/>
    <cellStyle name="Accent3 10 10" xfId="14163" xr:uid="{00000000-0005-0000-0000-00005C250000}"/>
    <cellStyle name="Accent3 10 11" xfId="14164" xr:uid="{00000000-0005-0000-0000-00005D250000}"/>
    <cellStyle name="Accent3 10 2" xfId="1842" xr:uid="{00000000-0005-0000-0000-00005E250000}"/>
    <cellStyle name="Accent3 10 3" xfId="14165" xr:uid="{00000000-0005-0000-0000-00005F250000}"/>
    <cellStyle name="Accent3 10 4" xfId="14166" xr:uid="{00000000-0005-0000-0000-000060250000}"/>
    <cellStyle name="Accent3 10 5" xfId="14167" xr:uid="{00000000-0005-0000-0000-000061250000}"/>
    <cellStyle name="Accent3 10 6" xfId="14168" xr:uid="{00000000-0005-0000-0000-000062250000}"/>
    <cellStyle name="Accent3 10 7" xfId="14169" xr:uid="{00000000-0005-0000-0000-000063250000}"/>
    <cellStyle name="Accent3 10 8" xfId="14170" xr:uid="{00000000-0005-0000-0000-000064250000}"/>
    <cellStyle name="Accent3 10 9" xfId="14171" xr:uid="{00000000-0005-0000-0000-000065250000}"/>
    <cellStyle name="Accent3 100" xfId="710" xr:uid="{00000000-0005-0000-0000-000066250000}"/>
    <cellStyle name="Accent3 101" xfId="711" xr:uid="{00000000-0005-0000-0000-000067250000}"/>
    <cellStyle name="Accent3 102" xfId="712" xr:uid="{00000000-0005-0000-0000-000068250000}"/>
    <cellStyle name="Accent3 103" xfId="713" xr:uid="{00000000-0005-0000-0000-000069250000}"/>
    <cellStyle name="Accent3 104" xfId="714" xr:uid="{00000000-0005-0000-0000-00006A250000}"/>
    <cellStyle name="Accent3 105" xfId="715" xr:uid="{00000000-0005-0000-0000-00006B250000}"/>
    <cellStyle name="Accent3 106" xfId="716" xr:uid="{00000000-0005-0000-0000-00006C250000}"/>
    <cellStyle name="Accent3 107" xfId="717" xr:uid="{00000000-0005-0000-0000-00006D250000}"/>
    <cellStyle name="Accent3 108" xfId="81" xr:uid="{00000000-0005-0000-0000-00006E250000}"/>
    <cellStyle name="Accent3 11" xfId="718" xr:uid="{00000000-0005-0000-0000-00006F250000}"/>
    <cellStyle name="Accent3 11 10" xfId="14172" xr:uid="{00000000-0005-0000-0000-000070250000}"/>
    <cellStyle name="Accent3 11 11" xfId="14173" xr:uid="{00000000-0005-0000-0000-000071250000}"/>
    <cellStyle name="Accent3 11 2" xfId="1841" xr:uid="{00000000-0005-0000-0000-000072250000}"/>
    <cellStyle name="Accent3 11 3" xfId="14174" xr:uid="{00000000-0005-0000-0000-000073250000}"/>
    <cellStyle name="Accent3 11 4" xfId="14175" xr:uid="{00000000-0005-0000-0000-000074250000}"/>
    <cellStyle name="Accent3 11 5" xfId="14176" xr:uid="{00000000-0005-0000-0000-000075250000}"/>
    <cellStyle name="Accent3 11 6" xfId="14177" xr:uid="{00000000-0005-0000-0000-000076250000}"/>
    <cellStyle name="Accent3 11 7" xfId="14178" xr:uid="{00000000-0005-0000-0000-000077250000}"/>
    <cellStyle name="Accent3 11 8" xfId="14179" xr:uid="{00000000-0005-0000-0000-000078250000}"/>
    <cellStyle name="Accent3 11 9" xfId="14180" xr:uid="{00000000-0005-0000-0000-000079250000}"/>
    <cellStyle name="Accent3 12" xfId="719" xr:uid="{00000000-0005-0000-0000-00007A250000}"/>
    <cellStyle name="Accent3 12 10" xfId="14181" xr:uid="{00000000-0005-0000-0000-00007B250000}"/>
    <cellStyle name="Accent3 12 11" xfId="14182" xr:uid="{00000000-0005-0000-0000-00007C250000}"/>
    <cellStyle name="Accent3 12 2" xfId="1840" xr:uid="{00000000-0005-0000-0000-00007D250000}"/>
    <cellStyle name="Accent3 12 3" xfId="14183" xr:uid="{00000000-0005-0000-0000-00007E250000}"/>
    <cellStyle name="Accent3 12 4" xfId="14184" xr:uid="{00000000-0005-0000-0000-00007F250000}"/>
    <cellStyle name="Accent3 12 5" xfId="14185" xr:uid="{00000000-0005-0000-0000-000080250000}"/>
    <cellStyle name="Accent3 12 6" xfId="14186" xr:uid="{00000000-0005-0000-0000-000081250000}"/>
    <cellStyle name="Accent3 12 7" xfId="14187" xr:uid="{00000000-0005-0000-0000-000082250000}"/>
    <cellStyle name="Accent3 12 8" xfId="14188" xr:uid="{00000000-0005-0000-0000-000083250000}"/>
    <cellStyle name="Accent3 12 9" xfId="14189" xr:uid="{00000000-0005-0000-0000-000084250000}"/>
    <cellStyle name="Accent3 13" xfId="720" xr:uid="{00000000-0005-0000-0000-000085250000}"/>
    <cellStyle name="Accent3 13 10" xfId="14190" xr:uid="{00000000-0005-0000-0000-000086250000}"/>
    <cellStyle name="Accent3 13 11" xfId="14191" xr:uid="{00000000-0005-0000-0000-000087250000}"/>
    <cellStyle name="Accent3 13 2" xfId="1839" xr:uid="{00000000-0005-0000-0000-000088250000}"/>
    <cellStyle name="Accent3 13 3" xfId="14192" xr:uid="{00000000-0005-0000-0000-000089250000}"/>
    <cellStyle name="Accent3 13 4" xfId="14193" xr:uid="{00000000-0005-0000-0000-00008A250000}"/>
    <cellStyle name="Accent3 13 5" xfId="14194" xr:uid="{00000000-0005-0000-0000-00008B250000}"/>
    <cellStyle name="Accent3 13 6" xfId="14195" xr:uid="{00000000-0005-0000-0000-00008C250000}"/>
    <cellStyle name="Accent3 13 7" xfId="14196" xr:uid="{00000000-0005-0000-0000-00008D250000}"/>
    <cellStyle name="Accent3 13 8" xfId="14197" xr:uid="{00000000-0005-0000-0000-00008E250000}"/>
    <cellStyle name="Accent3 13 9" xfId="14198" xr:uid="{00000000-0005-0000-0000-00008F250000}"/>
    <cellStyle name="Accent3 14" xfId="721" xr:uid="{00000000-0005-0000-0000-000090250000}"/>
    <cellStyle name="Accent3 14 10" xfId="14199" xr:uid="{00000000-0005-0000-0000-000091250000}"/>
    <cellStyle name="Accent3 14 11" xfId="14200" xr:uid="{00000000-0005-0000-0000-000092250000}"/>
    <cellStyle name="Accent3 14 2" xfId="1838" xr:uid="{00000000-0005-0000-0000-000093250000}"/>
    <cellStyle name="Accent3 14 3" xfId="14201" xr:uid="{00000000-0005-0000-0000-000094250000}"/>
    <cellStyle name="Accent3 14 4" xfId="14202" xr:uid="{00000000-0005-0000-0000-000095250000}"/>
    <cellStyle name="Accent3 14 5" xfId="14203" xr:uid="{00000000-0005-0000-0000-000096250000}"/>
    <cellStyle name="Accent3 14 6" xfId="14204" xr:uid="{00000000-0005-0000-0000-000097250000}"/>
    <cellStyle name="Accent3 14 7" xfId="14205" xr:uid="{00000000-0005-0000-0000-000098250000}"/>
    <cellStyle name="Accent3 14 8" xfId="14206" xr:uid="{00000000-0005-0000-0000-000099250000}"/>
    <cellStyle name="Accent3 14 9" xfId="14207" xr:uid="{00000000-0005-0000-0000-00009A250000}"/>
    <cellStyle name="Accent3 15" xfId="722" xr:uid="{00000000-0005-0000-0000-00009B250000}"/>
    <cellStyle name="Accent3 15 10" xfId="14208" xr:uid="{00000000-0005-0000-0000-00009C250000}"/>
    <cellStyle name="Accent3 15 11" xfId="14209" xr:uid="{00000000-0005-0000-0000-00009D250000}"/>
    <cellStyle name="Accent3 15 2" xfId="1837" xr:uid="{00000000-0005-0000-0000-00009E250000}"/>
    <cellStyle name="Accent3 15 3" xfId="14210" xr:uid="{00000000-0005-0000-0000-00009F250000}"/>
    <cellStyle name="Accent3 15 4" xfId="14211" xr:uid="{00000000-0005-0000-0000-0000A0250000}"/>
    <cellStyle name="Accent3 15 5" xfId="14212" xr:uid="{00000000-0005-0000-0000-0000A1250000}"/>
    <cellStyle name="Accent3 15 6" xfId="14213" xr:uid="{00000000-0005-0000-0000-0000A2250000}"/>
    <cellStyle name="Accent3 15 7" xfId="14214" xr:uid="{00000000-0005-0000-0000-0000A3250000}"/>
    <cellStyle name="Accent3 15 8" xfId="14215" xr:uid="{00000000-0005-0000-0000-0000A4250000}"/>
    <cellStyle name="Accent3 15 9" xfId="14216" xr:uid="{00000000-0005-0000-0000-0000A5250000}"/>
    <cellStyle name="Accent3 16" xfId="723" xr:uid="{00000000-0005-0000-0000-0000A6250000}"/>
    <cellStyle name="Accent3 16 10" xfId="14218" xr:uid="{00000000-0005-0000-0000-0000A7250000}"/>
    <cellStyle name="Accent3 16 11" xfId="14219" xr:uid="{00000000-0005-0000-0000-0000A8250000}"/>
    <cellStyle name="Accent3 16 12" xfId="14217" xr:uid="{00000000-0005-0000-0000-0000A9250000}"/>
    <cellStyle name="Accent3 16 2" xfId="14220" xr:uid="{00000000-0005-0000-0000-0000AA250000}"/>
    <cellStyle name="Accent3 16 3" xfId="14221" xr:uid="{00000000-0005-0000-0000-0000AB250000}"/>
    <cellStyle name="Accent3 16 4" xfId="14222" xr:uid="{00000000-0005-0000-0000-0000AC250000}"/>
    <cellStyle name="Accent3 16 5" xfId="14223" xr:uid="{00000000-0005-0000-0000-0000AD250000}"/>
    <cellStyle name="Accent3 16 6" xfId="14224" xr:uid="{00000000-0005-0000-0000-0000AE250000}"/>
    <cellStyle name="Accent3 16 7" xfId="14225" xr:uid="{00000000-0005-0000-0000-0000AF250000}"/>
    <cellStyle name="Accent3 16 8" xfId="14226" xr:uid="{00000000-0005-0000-0000-0000B0250000}"/>
    <cellStyle name="Accent3 16 9" xfId="14227" xr:uid="{00000000-0005-0000-0000-0000B1250000}"/>
    <cellStyle name="Accent3 17" xfId="724" xr:uid="{00000000-0005-0000-0000-0000B2250000}"/>
    <cellStyle name="Accent3 17 10" xfId="14229" xr:uid="{00000000-0005-0000-0000-0000B3250000}"/>
    <cellStyle name="Accent3 17 11" xfId="14230" xr:uid="{00000000-0005-0000-0000-0000B4250000}"/>
    <cellStyle name="Accent3 17 12" xfId="14228" xr:uid="{00000000-0005-0000-0000-0000B5250000}"/>
    <cellStyle name="Accent3 17 2" xfId="14231" xr:uid="{00000000-0005-0000-0000-0000B6250000}"/>
    <cellStyle name="Accent3 17 3" xfId="14232" xr:uid="{00000000-0005-0000-0000-0000B7250000}"/>
    <cellStyle name="Accent3 17 4" xfId="14233" xr:uid="{00000000-0005-0000-0000-0000B8250000}"/>
    <cellStyle name="Accent3 17 5" xfId="14234" xr:uid="{00000000-0005-0000-0000-0000B9250000}"/>
    <cellStyle name="Accent3 17 6" xfId="14235" xr:uid="{00000000-0005-0000-0000-0000BA250000}"/>
    <cellStyle name="Accent3 17 7" xfId="14236" xr:uid="{00000000-0005-0000-0000-0000BB250000}"/>
    <cellStyle name="Accent3 17 8" xfId="14237" xr:uid="{00000000-0005-0000-0000-0000BC250000}"/>
    <cellStyle name="Accent3 17 9" xfId="14238" xr:uid="{00000000-0005-0000-0000-0000BD250000}"/>
    <cellStyle name="Accent3 18" xfId="725" xr:uid="{00000000-0005-0000-0000-0000BE250000}"/>
    <cellStyle name="Accent3 18 10" xfId="14240" xr:uid="{00000000-0005-0000-0000-0000BF250000}"/>
    <cellStyle name="Accent3 18 11" xfId="14241" xr:uid="{00000000-0005-0000-0000-0000C0250000}"/>
    <cellStyle name="Accent3 18 12" xfId="14239" xr:uid="{00000000-0005-0000-0000-0000C1250000}"/>
    <cellStyle name="Accent3 18 2" xfId="14242" xr:uid="{00000000-0005-0000-0000-0000C2250000}"/>
    <cellStyle name="Accent3 18 3" xfId="14243" xr:uid="{00000000-0005-0000-0000-0000C3250000}"/>
    <cellStyle name="Accent3 18 4" xfId="14244" xr:uid="{00000000-0005-0000-0000-0000C4250000}"/>
    <cellStyle name="Accent3 18 5" xfId="14245" xr:uid="{00000000-0005-0000-0000-0000C5250000}"/>
    <cellStyle name="Accent3 18 6" xfId="14246" xr:uid="{00000000-0005-0000-0000-0000C6250000}"/>
    <cellStyle name="Accent3 18 7" xfId="14247" xr:uid="{00000000-0005-0000-0000-0000C7250000}"/>
    <cellStyle name="Accent3 18 8" xfId="14248" xr:uid="{00000000-0005-0000-0000-0000C8250000}"/>
    <cellStyle name="Accent3 18 9" xfId="14249" xr:uid="{00000000-0005-0000-0000-0000C9250000}"/>
    <cellStyle name="Accent3 19" xfId="726" xr:uid="{00000000-0005-0000-0000-0000CA250000}"/>
    <cellStyle name="Accent3 19 10" xfId="14251" xr:uid="{00000000-0005-0000-0000-0000CB250000}"/>
    <cellStyle name="Accent3 19 11" xfId="14252" xr:uid="{00000000-0005-0000-0000-0000CC250000}"/>
    <cellStyle name="Accent3 19 12" xfId="14250" xr:uid="{00000000-0005-0000-0000-0000CD250000}"/>
    <cellStyle name="Accent3 19 2" xfId="14253" xr:uid="{00000000-0005-0000-0000-0000CE250000}"/>
    <cellStyle name="Accent3 19 3" xfId="14254" xr:uid="{00000000-0005-0000-0000-0000CF250000}"/>
    <cellStyle name="Accent3 19 4" xfId="14255" xr:uid="{00000000-0005-0000-0000-0000D0250000}"/>
    <cellStyle name="Accent3 19 5" xfId="14256" xr:uid="{00000000-0005-0000-0000-0000D1250000}"/>
    <cellStyle name="Accent3 19 6" xfId="14257" xr:uid="{00000000-0005-0000-0000-0000D2250000}"/>
    <cellStyle name="Accent3 19 7" xfId="14258" xr:uid="{00000000-0005-0000-0000-0000D3250000}"/>
    <cellStyle name="Accent3 19 8" xfId="14259" xr:uid="{00000000-0005-0000-0000-0000D4250000}"/>
    <cellStyle name="Accent3 19 9" xfId="14260" xr:uid="{00000000-0005-0000-0000-0000D5250000}"/>
    <cellStyle name="Accent3 2" xfId="82" xr:uid="{00000000-0005-0000-0000-0000D6250000}"/>
    <cellStyle name="Accent3 2 10" xfId="1835" xr:uid="{00000000-0005-0000-0000-0000D7250000}"/>
    <cellStyle name="Accent3 2 11" xfId="1834" xr:uid="{00000000-0005-0000-0000-0000D8250000}"/>
    <cellStyle name="Accent3 2 12" xfId="1836" xr:uid="{00000000-0005-0000-0000-0000D9250000}"/>
    <cellStyle name="Accent3 2 2" xfId="727" xr:uid="{00000000-0005-0000-0000-0000DA250000}"/>
    <cellStyle name="Accent3 2 2 2" xfId="1833" xr:uid="{00000000-0005-0000-0000-0000DB250000}"/>
    <cellStyle name="Accent3 2 3" xfId="1832" xr:uid="{00000000-0005-0000-0000-0000DC250000}"/>
    <cellStyle name="Accent3 2 4" xfId="1831" xr:uid="{00000000-0005-0000-0000-0000DD250000}"/>
    <cellStyle name="Accent3 2 5" xfId="1830" xr:uid="{00000000-0005-0000-0000-0000DE250000}"/>
    <cellStyle name="Accent3 2 6" xfId="1829" xr:uid="{00000000-0005-0000-0000-0000DF250000}"/>
    <cellStyle name="Accent3 2 7" xfId="1828" xr:uid="{00000000-0005-0000-0000-0000E0250000}"/>
    <cellStyle name="Accent3 2 8" xfId="1827" xr:uid="{00000000-0005-0000-0000-0000E1250000}"/>
    <cellStyle name="Accent3 2 9" xfId="1826" xr:uid="{00000000-0005-0000-0000-0000E2250000}"/>
    <cellStyle name="Accent3 20" xfId="728" xr:uid="{00000000-0005-0000-0000-0000E3250000}"/>
    <cellStyle name="Accent3 20 10" xfId="14262" xr:uid="{00000000-0005-0000-0000-0000E4250000}"/>
    <cellStyle name="Accent3 20 11" xfId="14263" xr:uid="{00000000-0005-0000-0000-0000E5250000}"/>
    <cellStyle name="Accent3 20 12" xfId="14261" xr:uid="{00000000-0005-0000-0000-0000E6250000}"/>
    <cellStyle name="Accent3 20 2" xfId="14264" xr:uid="{00000000-0005-0000-0000-0000E7250000}"/>
    <cellStyle name="Accent3 20 3" xfId="14265" xr:uid="{00000000-0005-0000-0000-0000E8250000}"/>
    <cellStyle name="Accent3 20 4" xfId="14266" xr:uid="{00000000-0005-0000-0000-0000E9250000}"/>
    <cellStyle name="Accent3 20 5" xfId="14267" xr:uid="{00000000-0005-0000-0000-0000EA250000}"/>
    <cellStyle name="Accent3 20 6" xfId="14268" xr:uid="{00000000-0005-0000-0000-0000EB250000}"/>
    <cellStyle name="Accent3 20 7" xfId="14269" xr:uid="{00000000-0005-0000-0000-0000EC250000}"/>
    <cellStyle name="Accent3 20 8" xfId="14270" xr:uid="{00000000-0005-0000-0000-0000ED250000}"/>
    <cellStyle name="Accent3 20 9" xfId="14271" xr:uid="{00000000-0005-0000-0000-0000EE250000}"/>
    <cellStyle name="Accent3 21" xfId="729" xr:uid="{00000000-0005-0000-0000-0000EF250000}"/>
    <cellStyle name="Accent3 21 10" xfId="14273" xr:uid="{00000000-0005-0000-0000-0000F0250000}"/>
    <cellStyle name="Accent3 21 11" xfId="14274" xr:uid="{00000000-0005-0000-0000-0000F1250000}"/>
    <cellStyle name="Accent3 21 12" xfId="14272" xr:uid="{00000000-0005-0000-0000-0000F2250000}"/>
    <cellStyle name="Accent3 21 2" xfId="14275" xr:uid="{00000000-0005-0000-0000-0000F3250000}"/>
    <cellStyle name="Accent3 21 3" xfId="14276" xr:uid="{00000000-0005-0000-0000-0000F4250000}"/>
    <cellStyle name="Accent3 21 4" xfId="14277" xr:uid="{00000000-0005-0000-0000-0000F5250000}"/>
    <cellStyle name="Accent3 21 5" xfId="14278" xr:uid="{00000000-0005-0000-0000-0000F6250000}"/>
    <cellStyle name="Accent3 21 6" xfId="14279" xr:uid="{00000000-0005-0000-0000-0000F7250000}"/>
    <cellStyle name="Accent3 21 7" xfId="14280" xr:uid="{00000000-0005-0000-0000-0000F8250000}"/>
    <cellStyle name="Accent3 21 8" xfId="14281" xr:uid="{00000000-0005-0000-0000-0000F9250000}"/>
    <cellStyle name="Accent3 21 9" xfId="14282" xr:uid="{00000000-0005-0000-0000-0000FA250000}"/>
    <cellStyle name="Accent3 22" xfId="730" xr:uid="{00000000-0005-0000-0000-0000FB250000}"/>
    <cellStyle name="Accent3 22 10" xfId="14284" xr:uid="{00000000-0005-0000-0000-0000FC250000}"/>
    <cellStyle name="Accent3 22 11" xfId="14285" xr:uid="{00000000-0005-0000-0000-0000FD250000}"/>
    <cellStyle name="Accent3 22 12" xfId="14283" xr:uid="{00000000-0005-0000-0000-0000FE250000}"/>
    <cellStyle name="Accent3 22 2" xfId="14286" xr:uid="{00000000-0005-0000-0000-0000FF250000}"/>
    <cellStyle name="Accent3 22 3" xfId="14287" xr:uid="{00000000-0005-0000-0000-000000260000}"/>
    <cellStyle name="Accent3 22 4" xfId="14288" xr:uid="{00000000-0005-0000-0000-000001260000}"/>
    <cellStyle name="Accent3 22 5" xfId="14289" xr:uid="{00000000-0005-0000-0000-000002260000}"/>
    <cellStyle name="Accent3 22 6" xfId="14290" xr:uid="{00000000-0005-0000-0000-000003260000}"/>
    <cellStyle name="Accent3 22 7" xfId="14291" xr:uid="{00000000-0005-0000-0000-000004260000}"/>
    <cellStyle name="Accent3 22 8" xfId="14292" xr:uid="{00000000-0005-0000-0000-000005260000}"/>
    <cellStyle name="Accent3 22 9" xfId="14293" xr:uid="{00000000-0005-0000-0000-000006260000}"/>
    <cellStyle name="Accent3 23" xfId="731" xr:uid="{00000000-0005-0000-0000-000007260000}"/>
    <cellStyle name="Accent3 23 10" xfId="14295" xr:uid="{00000000-0005-0000-0000-000008260000}"/>
    <cellStyle name="Accent3 23 11" xfId="14296" xr:uid="{00000000-0005-0000-0000-000009260000}"/>
    <cellStyle name="Accent3 23 12" xfId="14294" xr:uid="{00000000-0005-0000-0000-00000A260000}"/>
    <cellStyle name="Accent3 23 2" xfId="14297" xr:uid="{00000000-0005-0000-0000-00000B260000}"/>
    <cellStyle name="Accent3 23 3" xfId="14298" xr:uid="{00000000-0005-0000-0000-00000C260000}"/>
    <cellStyle name="Accent3 23 4" xfId="14299" xr:uid="{00000000-0005-0000-0000-00000D260000}"/>
    <cellStyle name="Accent3 23 5" xfId="14300" xr:uid="{00000000-0005-0000-0000-00000E260000}"/>
    <cellStyle name="Accent3 23 6" xfId="14301" xr:uid="{00000000-0005-0000-0000-00000F260000}"/>
    <cellStyle name="Accent3 23 7" xfId="14302" xr:uid="{00000000-0005-0000-0000-000010260000}"/>
    <cellStyle name="Accent3 23 8" xfId="14303" xr:uid="{00000000-0005-0000-0000-000011260000}"/>
    <cellStyle name="Accent3 23 9" xfId="14304" xr:uid="{00000000-0005-0000-0000-000012260000}"/>
    <cellStyle name="Accent3 24" xfId="732" xr:uid="{00000000-0005-0000-0000-000013260000}"/>
    <cellStyle name="Accent3 24 10" xfId="14306" xr:uid="{00000000-0005-0000-0000-000014260000}"/>
    <cellStyle name="Accent3 24 11" xfId="14307" xr:uid="{00000000-0005-0000-0000-000015260000}"/>
    <cellStyle name="Accent3 24 12" xfId="14305" xr:uid="{00000000-0005-0000-0000-000016260000}"/>
    <cellStyle name="Accent3 24 2" xfId="14308" xr:uid="{00000000-0005-0000-0000-000017260000}"/>
    <cellStyle name="Accent3 24 3" xfId="14309" xr:uid="{00000000-0005-0000-0000-000018260000}"/>
    <cellStyle name="Accent3 24 4" xfId="14310" xr:uid="{00000000-0005-0000-0000-000019260000}"/>
    <cellStyle name="Accent3 24 5" xfId="14311" xr:uid="{00000000-0005-0000-0000-00001A260000}"/>
    <cellStyle name="Accent3 24 6" xfId="14312" xr:uid="{00000000-0005-0000-0000-00001B260000}"/>
    <cellStyle name="Accent3 24 7" xfId="14313" xr:uid="{00000000-0005-0000-0000-00001C260000}"/>
    <cellStyle name="Accent3 24 8" xfId="14314" xr:uid="{00000000-0005-0000-0000-00001D260000}"/>
    <cellStyle name="Accent3 24 9" xfId="14315" xr:uid="{00000000-0005-0000-0000-00001E260000}"/>
    <cellStyle name="Accent3 25" xfId="733" xr:uid="{00000000-0005-0000-0000-00001F260000}"/>
    <cellStyle name="Accent3 25 10" xfId="14317" xr:uid="{00000000-0005-0000-0000-000020260000}"/>
    <cellStyle name="Accent3 25 11" xfId="14318" xr:uid="{00000000-0005-0000-0000-000021260000}"/>
    <cellStyle name="Accent3 25 12" xfId="14316" xr:uid="{00000000-0005-0000-0000-000022260000}"/>
    <cellStyle name="Accent3 25 2" xfId="14319" xr:uid="{00000000-0005-0000-0000-000023260000}"/>
    <cellStyle name="Accent3 25 3" xfId="14320" xr:uid="{00000000-0005-0000-0000-000024260000}"/>
    <cellStyle name="Accent3 25 4" xfId="14321" xr:uid="{00000000-0005-0000-0000-000025260000}"/>
    <cellStyle name="Accent3 25 5" xfId="14322" xr:uid="{00000000-0005-0000-0000-000026260000}"/>
    <cellStyle name="Accent3 25 6" xfId="14323" xr:uid="{00000000-0005-0000-0000-000027260000}"/>
    <cellStyle name="Accent3 25 7" xfId="14324" xr:uid="{00000000-0005-0000-0000-000028260000}"/>
    <cellStyle name="Accent3 25 8" xfId="14325" xr:uid="{00000000-0005-0000-0000-000029260000}"/>
    <cellStyle name="Accent3 25 9" xfId="14326" xr:uid="{00000000-0005-0000-0000-00002A260000}"/>
    <cellStyle name="Accent3 26" xfId="734" xr:uid="{00000000-0005-0000-0000-00002B260000}"/>
    <cellStyle name="Accent3 26 10" xfId="14328" xr:uid="{00000000-0005-0000-0000-00002C260000}"/>
    <cellStyle name="Accent3 26 11" xfId="14329" xr:uid="{00000000-0005-0000-0000-00002D260000}"/>
    <cellStyle name="Accent3 26 12" xfId="14327" xr:uid="{00000000-0005-0000-0000-00002E260000}"/>
    <cellStyle name="Accent3 26 2" xfId="14330" xr:uid="{00000000-0005-0000-0000-00002F260000}"/>
    <cellStyle name="Accent3 26 3" xfId="14331" xr:uid="{00000000-0005-0000-0000-000030260000}"/>
    <cellStyle name="Accent3 26 4" xfId="14332" xr:uid="{00000000-0005-0000-0000-000031260000}"/>
    <cellStyle name="Accent3 26 5" xfId="14333" xr:uid="{00000000-0005-0000-0000-000032260000}"/>
    <cellStyle name="Accent3 26 6" xfId="14334" xr:uid="{00000000-0005-0000-0000-000033260000}"/>
    <cellStyle name="Accent3 26 7" xfId="14335" xr:uid="{00000000-0005-0000-0000-000034260000}"/>
    <cellStyle name="Accent3 26 8" xfId="14336" xr:uid="{00000000-0005-0000-0000-000035260000}"/>
    <cellStyle name="Accent3 26 9" xfId="14337" xr:uid="{00000000-0005-0000-0000-000036260000}"/>
    <cellStyle name="Accent3 27" xfId="735" xr:uid="{00000000-0005-0000-0000-000037260000}"/>
    <cellStyle name="Accent3 27 10" xfId="14339" xr:uid="{00000000-0005-0000-0000-000038260000}"/>
    <cellStyle name="Accent3 27 11" xfId="14340" xr:uid="{00000000-0005-0000-0000-000039260000}"/>
    <cellStyle name="Accent3 27 12" xfId="14338" xr:uid="{00000000-0005-0000-0000-00003A260000}"/>
    <cellStyle name="Accent3 27 2" xfId="14341" xr:uid="{00000000-0005-0000-0000-00003B260000}"/>
    <cellStyle name="Accent3 27 3" xfId="14342" xr:uid="{00000000-0005-0000-0000-00003C260000}"/>
    <cellStyle name="Accent3 27 4" xfId="14343" xr:uid="{00000000-0005-0000-0000-00003D260000}"/>
    <cellStyle name="Accent3 27 5" xfId="14344" xr:uid="{00000000-0005-0000-0000-00003E260000}"/>
    <cellStyle name="Accent3 27 6" xfId="14345" xr:uid="{00000000-0005-0000-0000-00003F260000}"/>
    <cellStyle name="Accent3 27 7" xfId="14346" xr:uid="{00000000-0005-0000-0000-000040260000}"/>
    <cellStyle name="Accent3 27 8" xfId="14347" xr:uid="{00000000-0005-0000-0000-000041260000}"/>
    <cellStyle name="Accent3 27 9" xfId="14348" xr:uid="{00000000-0005-0000-0000-000042260000}"/>
    <cellStyle name="Accent3 28" xfId="736" xr:uid="{00000000-0005-0000-0000-000043260000}"/>
    <cellStyle name="Accent3 28 10" xfId="14350" xr:uid="{00000000-0005-0000-0000-000044260000}"/>
    <cellStyle name="Accent3 28 11" xfId="14351" xr:uid="{00000000-0005-0000-0000-000045260000}"/>
    <cellStyle name="Accent3 28 12" xfId="14349" xr:uid="{00000000-0005-0000-0000-000046260000}"/>
    <cellStyle name="Accent3 28 2" xfId="14352" xr:uid="{00000000-0005-0000-0000-000047260000}"/>
    <cellStyle name="Accent3 28 3" xfId="14353" xr:uid="{00000000-0005-0000-0000-000048260000}"/>
    <cellStyle name="Accent3 28 4" xfId="14354" xr:uid="{00000000-0005-0000-0000-000049260000}"/>
    <cellStyle name="Accent3 28 5" xfId="14355" xr:uid="{00000000-0005-0000-0000-00004A260000}"/>
    <cellStyle name="Accent3 28 6" xfId="14356" xr:uid="{00000000-0005-0000-0000-00004B260000}"/>
    <cellStyle name="Accent3 28 7" xfId="14357" xr:uid="{00000000-0005-0000-0000-00004C260000}"/>
    <cellStyle name="Accent3 28 8" xfId="14358" xr:uid="{00000000-0005-0000-0000-00004D260000}"/>
    <cellStyle name="Accent3 28 9" xfId="14359" xr:uid="{00000000-0005-0000-0000-00004E260000}"/>
    <cellStyle name="Accent3 29" xfId="737" xr:uid="{00000000-0005-0000-0000-00004F260000}"/>
    <cellStyle name="Accent3 29 10" xfId="14361" xr:uid="{00000000-0005-0000-0000-000050260000}"/>
    <cellStyle name="Accent3 29 11" xfId="14362" xr:uid="{00000000-0005-0000-0000-000051260000}"/>
    <cellStyle name="Accent3 29 12" xfId="14360" xr:uid="{00000000-0005-0000-0000-000052260000}"/>
    <cellStyle name="Accent3 29 2" xfId="14363" xr:uid="{00000000-0005-0000-0000-000053260000}"/>
    <cellStyle name="Accent3 29 3" xfId="14364" xr:uid="{00000000-0005-0000-0000-000054260000}"/>
    <cellStyle name="Accent3 29 4" xfId="14365" xr:uid="{00000000-0005-0000-0000-000055260000}"/>
    <cellStyle name="Accent3 29 5" xfId="14366" xr:uid="{00000000-0005-0000-0000-000056260000}"/>
    <cellStyle name="Accent3 29 6" xfId="14367" xr:uid="{00000000-0005-0000-0000-000057260000}"/>
    <cellStyle name="Accent3 29 7" xfId="14368" xr:uid="{00000000-0005-0000-0000-000058260000}"/>
    <cellStyle name="Accent3 29 8" xfId="14369" xr:uid="{00000000-0005-0000-0000-000059260000}"/>
    <cellStyle name="Accent3 29 9" xfId="14370" xr:uid="{00000000-0005-0000-0000-00005A260000}"/>
    <cellStyle name="Accent3 3" xfId="83" xr:uid="{00000000-0005-0000-0000-00005B260000}"/>
    <cellStyle name="Accent3 3 10" xfId="1824" xr:uid="{00000000-0005-0000-0000-00005C260000}"/>
    <cellStyle name="Accent3 3 11" xfId="1823" xr:uid="{00000000-0005-0000-0000-00005D260000}"/>
    <cellStyle name="Accent3 3 12" xfId="1825" xr:uid="{00000000-0005-0000-0000-00005E260000}"/>
    <cellStyle name="Accent3 3 2" xfId="1822" xr:uid="{00000000-0005-0000-0000-00005F260000}"/>
    <cellStyle name="Accent3 3 3" xfId="1821" xr:uid="{00000000-0005-0000-0000-000060260000}"/>
    <cellStyle name="Accent3 3 4" xfId="1820" xr:uid="{00000000-0005-0000-0000-000061260000}"/>
    <cellStyle name="Accent3 3 5" xfId="1819" xr:uid="{00000000-0005-0000-0000-000062260000}"/>
    <cellStyle name="Accent3 3 6" xfId="1818" xr:uid="{00000000-0005-0000-0000-000063260000}"/>
    <cellStyle name="Accent3 3 7" xfId="1817" xr:uid="{00000000-0005-0000-0000-000064260000}"/>
    <cellStyle name="Accent3 3 8" xfId="1816" xr:uid="{00000000-0005-0000-0000-000065260000}"/>
    <cellStyle name="Accent3 3 9" xfId="1815" xr:uid="{00000000-0005-0000-0000-000066260000}"/>
    <cellStyle name="Accent3 30" xfId="739" xr:uid="{00000000-0005-0000-0000-000067260000}"/>
    <cellStyle name="Accent3 30 10" xfId="14372" xr:uid="{00000000-0005-0000-0000-000068260000}"/>
    <cellStyle name="Accent3 30 11" xfId="14373" xr:uid="{00000000-0005-0000-0000-000069260000}"/>
    <cellStyle name="Accent3 30 12" xfId="14371" xr:uid="{00000000-0005-0000-0000-00006A260000}"/>
    <cellStyle name="Accent3 30 2" xfId="14374" xr:uid="{00000000-0005-0000-0000-00006B260000}"/>
    <cellStyle name="Accent3 30 3" xfId="14375" xr:uid="{00000000-0005-0000-0000-00006C260000}"/>
    <cellStyle name="Accent3 30 4" xfId="14376" xr:uid="{00000000-0005-0000-0000-00006D260000}"/>
    <cellStyle name="Accent3 30 5" xfId="14377" xr:uid="{00000000-0005-0000-0000-00006E260000}"/>
    <cellStyle name="Accent3 30 6" xfId="14378" xr:uid="{00000000-0005-0000-0000-00006F260000}"/>
    <cellStyle name="Accent3 30 7" xfId="14379" xr:uid="{00000000-0005-0000-0000-000070260000}"/>
    <cellStyle name="Accent3 30 8" xfId="14380" xr:uid="{00000000-0005-0000-0000-000071260000}"/>
    <cellStyle name="Accent3 30 9" xfId="14381" xr:uid="{00000000-0005-0000-0000-000072260000}"/>
    <cellStyle name="Accent3 31" xfId="740" xr:uid="{00000000-0005-0000-0000-000073260000}"/>
    <cellStyle name="Accent3 31 10" xfId="14383" xr:uid="{00000000-0005-0000-0000-000074260000}"/>
    <cellStyle name="Accent3 31 11" xfId="14384" xr:uid="{00000000-0005-0000-0000-000075260000}"/>
    <cellStyle name="Accent3 31 12" xfId="14382" xr:uid="{00000000-0005-0000-0000-000076260000}"/>
    <cellStyle name="Accent3 31 2" xfId="14385" xr:uid="{00000000-0005-0000-0000-000077260000}"/>
    <cellStyle name="Accent3 31 3" xfId="14386" xr:uid="{00000000-0005-0000-0000-000078260000}"/>
    <cellStyle name="Accent3 31 4" xfId="14387" xr:uid="{00000000-0005-0000-0000-000079260000}"/>
    <cellStyle name="Accent3 31 5" xfId="14388" xr:uid="{00000000-0005-0000-0000-00007A260000}"/>
    <cellStyle name="Accent3 31 6" xfId="14389" xr:uid="{00000000-0005-0000-0000-00007B260000}"/>
    <cellStyle name="Accent3 31 7" xfId="14390" xr:uid="{00000000-0005-0000-0000-00007C260000}"/>
    <cellStyle name="Accent3 31 8" xfId="14391" xr:uid="{00000000-0005-0000-0000-00007D260000}"/>
    <cellStyle name="Accent3 31 9" xfId="14392" xr:uid="{00000000-0005-0000-0000-00007E260000}"/>
    <cellStyle name="Accent3 32" xfId="741" xr:uid="{00000000-0005-0000-0000-00007F260000}"/>
    <cellStyle name="Accent3 32 10" xfId="14394" xr:uid="{00000000-0005-0000-0000-000080260000}"/>
    <cellStyle name="Accent3 32 11" xfId="14395" xr:uid="{00000000-0005-0000-0000-000081260000}"/>
    <cellStyle name="Accent3 32 12" xfId="14393" xr:uid="{00000000-0005-0000-0000-000082260000}"/>
    <cellStyle name="Accent3 32 2" xfId="14396" xr:uid="{00000000-0005-0000-0000-000083260000}"/>
    <cellStyle name="Accent3 32 3" xfId="14397" xr:uid="{00000000-0005-0000-0000-000084260000}"/>
    <cellStyle name="Accent3 32 4" xfId="14398" xr:uid="{00000000-0005-0000-0000-000085260000}"/>
    <cellStyle name="Accent3 32 5" xfId="14399" xr:uid="{00000000-0005-0000-0000-000086260000}"/>
    <cellStyle name="Accent3 32 6" xfId="14400" xr:uid="{00000000-0005-0000-0000-000087260000}"/>
    <cellStyle name="Accent3 32 7" xfId="14401" xr:uid="{00000000-0005-0000-0000-000088260000}"/>
    <cellStyle name="Accent3 32 8" xfId="14402" xr:uid="{00000000-0005-0000-0000-000089260000}"/>
    <cellStyle name="Accent3 32 9" xfId="14403" xr:uid="{00000000-0005-0000-0000-00008A260000}"/>
    <cellStyle name="Accent3 33" xfId="742" xr:uid="{00000000-0005-0000-0000-00008B260000}"/>
    <cellStyle name="Accent3 33 10" xfId="14405" xr:uid="{00000000-0005-0000-0000-00008C260000}"/>
    <cellStyle name="Accent3 33 11" xfId="14406" xr:uid="{00000000-0005-0000-0000-00008D260000}"/>
    <cellStyle name="Accent3 33 12" xfId="14404" xr:uid="{00000000-0005-0000-0000-00008E260000}"/>
    <cellStyle name="Accent3 33 2" xfId="14407" xr:uid="{00000000-0005-0000-0000-00008F260000}"/>
    <cellStyle name="Accent3 33 3" xfId="14408" xr:uid="{00000000-0005-0000-0000-000090260000}"/>
    <cellStyle name="Accent3 33 4" xfId="14409" xr:uid="{00000000-0005-0000-0000-000091260000}"/>
    <cellStyle name="Accent3 33 5" xfId="14410" xr:uid="{00000000-0005-0000-0000-000092260000}"/>
    <cellStyle name="Accent3 33 6" xfId="14411" xr:uid="{00000000-0005-0000-0000-000093260000}"/>
    <cellStyle name="Accent3 33 7" xfId="14412" xr:uid="{00000000-0005-0000-0000-000094260000}"/>
    <cellStyle name="Accent3 33 8" xfId="14413" xr:uid="{00000000-0005-0000-0000-000095260000}"/>
    <cellStyle name="Accent3 33 9" xfId="14414" xr:uid="{00000000-0005-0000-0000-000096260000}"/>
    <cellStyle name="Accent3 34" xfId="743" xr:uid="{00000000-0005-0000-0000-000097260000}"/>
    <cellStyle name="Accent3 34 10" xfId="14416" xr:uid="{00000000-0005-0000-0000-000098260000}"/>
    <cellStyle name="Accent3 34 11" xfId="14417" xr:uid="{00000000-0005-0000-0000-000099260000}"/>
    <cellStyle name="Accent3 34 12" xfId="14415" xr:uid="{00000000-0005-0000-0000-00009A260000}"/>
    <cellStyle name="Accent3 34 2" xfId="14418" xr:uid="{00000000-0005-0000-0000-00009B260000}"/>
    <cellStyle name="Accent3 34 3" xfId="14419" xr:uid="{00000000-0005-0000-0000-00009C260000}"/>
    <cellStyle name="Accent3 34 4" xfId="14420" xr:uid="{00000000-0005-0000-0000-00009D260000}"/>
    <cellStyle name="Accent3 34 5" xfId="14421" xr:uid="{00000000-0005-0000-0000-00009E260000}"/>
    <cellStyle name="Accent3 34 6" xfId="14422" xr:uid="{00000000-0005-0000-0000-00009F260000}"/>
    <cellStyle name="Accent3 34 7" xfId="14423" xr:uid="{00000000-0005-0000-0000-0000A0260000}"/>
    <cellStyle name="Accent3 34 8" xfId="14424" xr:uid="{00000000-0005-0000-0000-0000A1260000}"/>
    <cellStyle name="Accent3 34 9" xfId="14425" xr:uid="{00000000-0005-0000-0000-0000A2260000}"/>
    <cellStyle name="Accent3 35" xfId="744" xr:uid="{00000000-0005-0000-0000-0000A3260000}"/>
    <cellStyle name="Accent3 35 10" xfId="14427" xr:uid="{00000000-0005-0000-0000-0000A4260000}"/>
    <cellStyle name="Accent3 35 11" xfId="14428" xr:uid="{00000000-0005-0000-0000-0000A5260000}"/>
    <cellStyle name="Accent3 35 12" xfId="14426" xr:uid="{00000000-0005-0000-0000-0000A6260000}"/>
    <cellStyle name="Accent3 35 2" xfId="14429" xr:uid="{00000000-0005-0000-0000-0000A7260000}"/>
    <cellStyle name="Accent3 35 3" xfId="14430" xr:uid="{00000000-0005-0000-0000-0000A8260000}"/>
    <cellStyle name="Accent3 35 4" xfId="14431" xr:uid="{00000000-0005-0000-0000-0000A9260000}"/>
    <cellStyle name="Accent3 35 5" xfId="14432" xr:uid="{00000000-0005-0000-0000-0000AA260000}"/>
    <cellStyle name="Accent3 35 6" xfId="14433" xr:uid="{00000000-0005-0000-0000-0000AB260000}"/>
    <cellStyle name="Accent3 35 7" xfId="14434" xr:uid="{00000000-0005-0000-0000-0000AC260000}"/>
    <cellStyle name="Accent3 35 8" xfId="14435" xr:uid="{00000000-0005-0000-0000-0000AD260000}"/>
    <cellStyle name="Accent3 35 9" xfId="14436" xr:uid="{00000000-0005-0000-0000-0000AE260000}"/>
    <cellStyle name="Accent3 36" xfId="745" xr:uid="{00000000-0005-0000-0000-0000AF260000}"/>
    <cellStyle name="Accent3 36 10" xfId="14438" xr:uid="{00000000-0005-0000-0000-0000B0260000}"/>
    <cellStyle name="Accent3 36 11" xfId="14439" xr:uid="{00000000-0005-0000-0000-0000B1260000}"/>
    <cellStyle name="Accent3 36 12" xfId="14437" xr:uid="{00000000-0005-0000-0000-0000B2260000}"/>
    <cellStyle name="Accent3 36 2" xfId="14440" xr:uid="{00000000-0005-0000-0000-0000B3260000}"/>
    <cellStyle name="Accent3 36 3" xfId="14441" xr:uid="{00000000-0005-0000-0000-0000B4260000}"/>
    <cellStyle name="Accent3 36 4" xfId="14442" xr:uid="{00000000-0005-0000-0000-0000B5260000}"/>
    <cellStyle name="Accent3 36 5" xfId="14443" xr:uid="{00000000-0005-0000-0000-0000B6260000}"/>
    <cellStyle name="Accent3 36 6" xfId="14444" xr:uid="{00000000-0005-0000-0000-0000B7260000}"/>
    <cellStyle name="Accent3 36 7" xfId="14445" xr:uid="{00000000-0005-0000-0000-0000B8260000}"/>
    <cellStyle name="Accent3 36 8" xfId="14446" xr:uid="{00000000-0005-0000-0000-0000B9260000}"/>
    <cellStyle name="Accent3 36 9" xfId="14447" xr:uid="{00000000-0005-0000-0000-0000BA260000}"/>
    <cellStyle name="Accent3 37" xfId="746" xr:uid="{00000000-0005-0000-0000-0000BB260000}"/>
    <cellStyle name="Accent3 37 10" xfId="14449" xr:uid="{00000000-0005-0000-0000-0000BC260000}"/>
    <cellStyle name="Accent3 37 11" xfId="14450" xr:uid="{00000000-0005-0000-0000-0000BD260000}"/>
    <cellStyle name="Accent3 37 12" xfId="14448" xr:uid="{00000000-0005-0000-0000-0000BE260000}"/>
    <cellStyle name="Accent3 37 2" xfId="14451" xr:uid="{00000000-0005-0000-0000-0000BF260000}"/>
    <cellStyle name="Accent3 37 3" xfId="14452" xr:uid="{00000000-0005-0000-0000-0000C0260000}"/>
    <cellStyle name="Accent3 37 4" xfId="14453" xr:uid="{00000000-0005-0000-0000-0000C1260000}"/>
    <cellStyle name="Accent3 37 5" xfId="14454" xr:uid="{00000000-0005-0000-0000-0000C2260000}"/>
    <cellStyle name="Accent3 37 6" xfId="14455" xr:uid="{00000000-0005-0000-0000-0000C3260000}"/>
    <cellStyle name="Accent3 37 7" xfId="14456" xr:uid="{00000000-0005-0000-0000-0000C4260000}"/>
    <cellStyle name="Accent3 37 8" xfId="14457" xr:uid="{00000000-0005-0000-0000-0000C5260000}"/>
    <cellStyle name="Accent3 37 9" xfId="14458" xr:uid="{00000000-0005-0000-0000-0000C6260000}"/>
    <cellStyle name="Accent3 38" xfId="747" xr:uid="{00000000-0005-0000-0000-0000C7260000}"/>
    <cellStyle name="Accent3 38 10" xfId="14460" xr:uid="{00000000-0005-0000-0000-0000C8260000}"/>
    <cellStyle name="Accent3 38 11" xfId="14461" xr:uid="{00000000-0005-0000-0000-0000C9260000}"/>
    <cellStyle name="Accent3 38 12" xfId="14459" xr:uid="{00000000-0005-0000-0000-0000CA260000}"/>
    <cellStyle name="Accent3 38 2" xfId="14462" xr:uid="{00000000-0005-0000-0000-0000CB260000}"/>
    <cellStyle name="Accent3 38 3" xfId="14463" xr:uid="{00000000-0005-0000-0000-0000CC260000}"/>
    <cellStyle name="Accent3 38 4" xfId="14464" xr:uid="{00000000-0005-0000-0000-0000CD260000}"/>
    <cellStyle name="Accent3 38 5" xfId="14465" xr:uid="{00000000-0005-0000-0000-0000CE260000}"/>
    <cellStyle name="Accent3 38 6" xfId="14466" xr:uid="{00000000-0005-0000-0000-0000CF260000}"/>
    <cellStyle name="Accent3 38 7" xfId="14467" xr:uid="{00000000-0005-0000-0000-0000D0260000}"/>
    <cellStyle name="Accent3 38 8" xfId="14468" xr:uid="{00000000-0005-0000-0000-0000D1260000}"/>
    <cellStyle name="Accent3 38 9" xfId="14469" xr:uid="{00000000-0005-0000-0000-0000D2260000}"/>
    <cellStyle name="Accent3 39" xfId="748" xr:uid="{00000000-0005-0000-0000-0000D3260000}"/>
    <cellStyle name="Accent3 39 10" xfId="14471" xr:uid="{00000000-0005-0000-0000-0000D4260000}"/>
    <cellStyle name="Accent3 39 11" xfId="14472" xr:uid="{00000000-0005-0000-0000-0000D5260000}"/>
    <cellStyle name="Accent3 39 12" xfId="14470" xr:uid="{00000000-0005-0000-0000-0000D6260000}"/>
    <cellStyle name="Accent3 39 2" xfId="14473" xr:uid="{00000000-0005-0000-0000-0000D7260000}"/>
    <cellStyle name="Accent3 39 3" xfId="14474" xr:uid="{00000000-0005-0000-0000-0000D8260000}"/>
    <cellStyle name="Accent3 39 4" xfId="14475" xr:uid="{00000000-0005-0000-0000-0000D9260000}"/>
    <cellStyle name="Accent3 39 5" xfId="14476" xr:uid="{00000000-0005-0000-0000-0000DA260000}"/>
    <cellStyle name="Accent3 39 6" xfId="14477" xr:uid="{00000000-0005-0000-0000-0000DB260000}"/>
    <cellStyle name="Accent3 39 7" xfId="14478" xr:uid="{00000000-0005-0000-0000-0000DC260000}"/>
    <cellStyle name="Accent3 39 8" xfId="14479" xr:uid="{00000000-0005-0000-0000-0000DD260000}"/>
    <cellStyle name="Accent3 39 9" xfId="14480" xr:uid="{00000000-0005-0000-0000-0000DE260000}"/>
    <cellStyle name="Accent3 4" xfId="749" xr:uid="{00000000-0005-0000-0000-0000DF260000}"/>
    <cellStyle name="Accent3 4 10" xfId="1813" xr:uid="{00000000-0005-0000-0000-0000E0260000}"/>
    <cellStyle name="Accent3 4 11" xfId="1812" xr:uid="{00000000-0005-0000-0000-0000E1260000}"/>
    <cellStyle name="Accent3 4 12" xfId="1814" xr:uid="{00000000-0005-0000-0000-0000E2260000}"/>
    <cellStyle name="Accent3 4 2" xfId="1811" xr:uid="{00000000-0005-0000-0000-0000E3260000}"/>
    <cellStyle name="Accent3 4 3" xfId="1810" xr:uid="{00000000-0005-0000-0000-0000E4260000}"/>
    <cellStyle name="Accent3 4 4" xfId="1809" xr:uid="{00000000-0005-0000-0000-0000E5260000}"/>
    <cellStyle name="Accent3 4 5" xfId="1808" xr:uid="{00000000-0005-0000-0000-0000E6260000}"/>
    <cellStyle name="Accent3 4 6" xfId="1807" xr:uid="{00000000-0005-0000-0000-0000E7260000}"/>
    <cellStyle name="Accent3 4 7" xfId="1806" xr:uid="{00000000-0005-0000-0000-0000E8260000}"/>
    <cellStyle name="Accent3 4 8" xfId="1805" xr:uid="{00000000-0005-0000-0000-0000E9260000}"/>
    <cellStyle name="Accent3 4 9" xfId="1804" xr:uid="{00000000-0005-0000-0000-0000EA260000}"/>
    <cellStyle name="Accent3 40" xfId="750" xr:uid="{00000000-0005-0000-0000-0000EB260000}"/>
    <cellStyle name="Accent3 40 10" xfId="14482" xr:uid="{00000000-0005-0000-0000-0000EC260000}"/>
    <cellStyle name="Accent3 40 11" xfId="14481" xr:uid="{00000000-0005-0000-0000-0000ED260000}"/>
    <cellStyle name="Accent3 40 2" xfId="14483" xr:uid="{00000000-0005-0000-0000-0000EE260000}"/>
    <cellStyle name="Accent3 40 3" xfId="14484" xr:uid="{00000000-0005-0000-0000-0000EF260000}"/>
    <cellStyle name="Accent3 40 4" xfId="14485" xr:uid="{00000000-0005-0000-0000-0000F0260000}"/>
    <cellStyle name="Accent3 40 5" xfId="14486" xr:uid="{00000000-0005-0000-0000-0000F1260000}"/>
    <cellStyle name="Accent3 40 6" xfId="14487" xr:uid="{00000000-0005-0000-0000-0000F2260000}"/>
    <cellStyle name="Accent3 40 7" xfId="14488" xr:uid="{00000000-0005-0000-0000-0000F3260000}"/>
    <cellStyle name="Accent3 40 8" xfId="14489" xr:uid="{00000000-0005-0000-0000-0000F4260000}"/>
    <cellStyle name="Accent3 40 9" xfId="14490" xr:uid="{00000000-0005-0000-0000-0000F5260000}"/>
    <cellStyle name="Accent3 41" xfId="751" xr:uid="{00000000-0005-0000-0000-0000F6260000}"/>
    <cellStyle name="Accent3 41 2" xfId="14491" xr:uid="{00000000-0005-0000-0000-0000F7260000}"/>
    <cellStyle name="Accent3 42" xfId="752" xr:uid="{00000000-0005-0000-0000-0000F8260000}"/>
    <cellStyle name="Accent3 42 2" xfId="14492" xr:uid="{00000000-0005-0000-0000-0000F9260000}"/>
    <cellStyle name="Accent3 43" xfId="753" xr:uid="{00000000-0005-0000-0000-0000FA260000}"/>
    <cellStyle name="Accent3 43 2" xfId="14493" xr:uid="{00000000-0005-0000-0000-0000FB260000}"/>
    <cellStyle name="Accent3 44" xfId="754" xr:uid="{00000000-0005-0000-0000-0000FC260000}"/>
    <cellStyle name="Accent3 44 2" xfId="14494" xr:uid="{00000000-0005-0000-0000-0000FD260000}"/>
    <cellStyle name="Accent3 45" xfId="755" xr:uid="{00000000-0005-0000-0000-0000FE260000}"/>
    <cellStyle name="Accent3 45 2" xfId="14495" xr:uid="{00000000-0005-0000-0000-0000FF260000}"/>
    <cellStyle name="Accent3 46" xfId="756" xr:uid="{00000000-0005-0000-0000-000000270000}"/>
    <cellStyle name="Accent3 46 2" xfId="14496" xr:uid="{00000000-0005-0000-0000-000001270000}"/>
    <cellStyle name="Accent3 47" xfId="757" xr:uid="{00000000-0005-0000-0000-000002270000}"/>
    <cellStyle name="Accent3 47 2" xfId="14497" xr:uid="{00000000-0005-0000-0000-000003270000}"/>
    <cellStyle name="Accent3 48" xfId="758" xr:uid="{00000000-0005-0000-0000-000004270000}"/>
    <cellStyle name="Accent3 48 2" xfId="14498" xr:uid="{00000000-0005-0000-0000-000005270000}"/>
    <cellStyle name="Accent3 49" xfId="759" xr:uid="{00000000-0005-0000-0000-000006270000}"/>
    <cellStyle name="Accent3 49 2" xfId="14499" xr:uid="{00000000-0005-0000-0000-000007270000}"/>
    <cellStyle name="Accent3 5" xfId="760" xr:uid="{00000000-0005-0000-0000-000008270000}"/>
    <cellStyle name="Accent3 5 10" xfId="1802" xr:uid="{00000000-0005-0000-0000-000009270000}"/>
    <cellStyle name="Accent3 5 11" xfId="1801" xr:uid="{00000000-0005-0000-0000-00000A270000}"/>
    <cellStyle name="Accent3 5 12" xfId="1803" xr:uid="{00000000-0005-0000-0000-00000B270000}"/>
    <cellStyle name="Accent3 5 2" xfId="1800" xr:uid="{00000000-0005-0000-0000-00000C270000}"/>
    <cellStyle name="Accent3 5 3" xfId="1799" xr:uid="{00000000-0005-0000-0000-00000D270000}"/>
    <cellStyle name="Accent3 5 4" xfId="1798" xr:uid="{00000000-0005-0000-0000-00000E270000}"/>
    <cellStyle name="Accent3 5 5" xfId="1797" xr:uid="{00000000-0005-0000-0000-00000F270000}"/>
    <cellStyle name="Accent3 5 6" xfId="1796" xr:uid="{00000000-0005-0000-0000-000010270000}"/>
    <cellStyle name="Accent3 5 7" xfId="1795" xr:uid="{00000000-0005-0000-0000-000011270000}"/>
    <cellStyle name="Accent3 5 8" xfId="1794" xr:uid="{00000000-0005-0000-0000-000012270000}"/>
    <cellStyle name="Accent3 5 9" xfId="1793" xr:uid="{00000000-0005-0000-0000-000013270000}"/>
    <cellStyle name="Accent3 50" xfId="761" xr:uid="{00000000-0005-0000-0000-000014270000}"/>
    <cellStyle name="Accent3 51" xfId="762" xr:uid="{00000000-0005-0000-0000-000015270000}"/>
    <cellStyle name="Accent3 52" xfId="763" xr:uid="{00000000-0005-0000-0000-000016270000}"/>
    <cellStyle name="Accent3 53" xfId="764" xr:uid="{00000000-0005-0000-0000-000017270000}"/>
    <cellStyle name="Accent3 54" xfId="765" xr:uid="{00000000-0005-0000-0000-000018270000}"/>
    <cellStyle name="Accent3 55" xfId="766" xr:uid="{00000000-0005-0000-0000-000019270000}"/>
    <cellStyle name="Accent3 56" xfId="767" xr:uid="{00000000-0005-0000-0000-00001A270000}"/>
    <cellStyle name="Accent3 57" xfId="768" xr:uid="{00000000-0005-0000-0000-00001B270000}"/>
    <cellStyle name="Accent3 58" xfId="769" xr:uid="{00000000-0005-0000-0000-00001C270000}"/>
    <cellStyle name="Accent3 59" xfId="770" xr:uid="{00000000-0005-0000-0000-00001D270000}"/>
    <cellStyle name="Accent3 6" xfId="771" xr:uid="{00000000-0005-0000-0000-00001E270000}"/>
    <cellStyle name="Accent3 6 10" xfId="14500" xr:uid="{00000000-0005-0000-0000-00001F270000}"/>
    <cellStyle name="Accent3 6 11" xfId="14501" xr:uid="{00000000-0005-0000-0000-000020270000}"/>
    <cellStyle name="Accent3 6 2" xfId="1792" xr:uid="{00000000-0005-0000-0000-000021270000}"/>
    <cellStyle name="Accent3 6 3" xfId="14502" xr:uid="{00000000-0005-0000-0000-000022270000}"/>
    <cellStyle name="Accent3 6 4" xfId="14503" xr:uid="{00000000-0005-0000-0000-000023270000}"/>
    <cellStyle name="Accent3 6 5" xfId="14504" xr:uid="{00000000-0005-0000-0000-000024270000}"/>
    <cellStyle name="Accent3 6 6" xfId="14505" xr:uid="{00000000-0005-0000-0000-000025270000}"/>
    <cellStyle name="Accent3 6 7" xfId="14506" xr:uid="{00000000-0005-0000-0000-000026270000}"/>
    <cellStyle name="Accent3 6 8" xfId="14507" xr:uid="{00000000-0005-0000-0000-000027270000}"/>
    <cellStyle name="Accent3 6 9" xfId="14508" xr:uid="{00000000-0005-0000-0000-000028270000}"/>
    <cellStyle name="Accent3 60" xfId="772" xr:uid="{00000000-0005-0000-0000-000029270000}"/>
    <cellStyle name="Accent3 61" xfId="773" xr:uid="{00000000-0005-0000-0000-00002A270000}"/>
    <cellStyle name="Accent3 62" xfId="774" xr:uid="{00000000-0005-0000-0000-00002B270000}"/>
    <cellStyle name="Accent3 63" xfId="775" xr:uid="{00000000-0005-0000-0000-00002C270000}"/>
    <cellStyle name="Accent3 64" xfId="776" xr:uid="{00000000-0005-0000-0000-00002D270000}"/>
    <cellStyle name="Accent3 65" xfId="777" xr:uid="{00000000-0005-0000-0000-00002E270000}"/>
    <cellStyle name="Accent3 66" xfId="778" xr:uid="{00000000-0005-0000-0000-00002F270000}"/>
    <cellStyle name="Accent3 67" xfId="779" xr:uid="{00000000-0005-0000-0000-000030270000}"/>
    <cellStyle name="Accent3 68" xfId="780" xr:uid="{00000000-0005-0000-0000-000031270000}"/>
    <cellStyle name="Accent3 69" xfId="781" xr:uid="{00000000-0005-0000-0000-000032270000}"/>
    <cellStyle name="Accent3 7" xfId="782" xr:uid="{00000000-0005-0000-0000-000033270000}"/>
    <cellStyle name="Accent3 7 10" xfId="14509" xr:uid="{00000000-0005-0000-0000-000034270000}"/>
    <cellStyle name="Accent3 7 11" xfId="14510" xr:uid="{00000000-0005-0000-0000-000035270000}"/>
    <cellStyle name="Accent3 7 2" xfId="1791" xr:uid="{00000000-0005-0000-0000-000036270000}"/>
    <cellStyle name="Accent3 7 3" xfId="14511" xr:uid="{00000000-0005-0000-0000-000037270000}"/>
    <cellStyle name="Accent3 7 4" xfId="14512" xr:uid="{00000000-0005-0000-0000-000038270000}"/>
    <cellStyle name="Accent3 7 5" xfId="14513" xr:uid="{00000000-0005-0000-0000-000039270000}"/>
    <cellStyle name="Accent3 7 6" xfId="14514" xr:uid="{00000000-0005-0000-0000-00003A270000}"/>
    <cellStyle name="Accent3 7 7" xfId="14515" xr:uid="{00000000-0005-0000-0000-00003B270000}"/>
    <cellStyle name="Accent3 7 8" xfId="14516" xr:uid="{00000000-0005-0000-0000-00003C270000}"/>
    <cellStyle name="Accent3 7 9" xfId="14517" xr:uid="{00000000-0005-0000-0000-00003D270000}"/>
    <cellStyle name="Accent3 70" xfId="783" xr:uid="{00000000-0005-0000-0000-00003E270000}"/>
    <cellStyle name="Accent3 71" xfId="784" xr:uid="{00000000-0005-0000-0000-00003F270000}"/>
    <cellStyle name="Accent3 72" xfId="785" xr:uid="{00000000-0005-0000-0000-000040270000}"/>
    <cellStyle name="Accent3 73" xfId="786" xr:uid="{00000000-0005-0000-0000-000041270000}"/>
    <cellStyle name="Accent3 74" xfId="787" xr:uid="{00000000-0005-0000-0000-000042270000}"/>
    <cellStyle name="Accent3 75" xfId="788" xr:uid="{00000000-0005-0000-0000-000043270000}"/>
    <cellStyle name="Accent3 76" xfId="789" xr:uid="{00000000-0005-0000-0000-000044270000}"/>
    <cellStyle name="Accent3 77" xfId="790" xr:uid="{00000000-0005-0000-0000-000045270000}"/>
    <cellStyle name="Accent3 78" xfId="791" xr:uid="{00000000-0005-0000-0000-000046270000}"/>
    <cellStyle name="Accent3 79" xfId="792" xr:uid="{00000000-0005-0000-0000-000047270000}"/>
    <cellStyle name="Accent3 8" xfId="793" xr:uid="{00000000-0005-0000-0000-000048270000}"/>
    <cellStyle name="Accent3 8 10" xfId="14518" xr:uid="{00000000-0005-0000-0000-000049270000}"/>
    <cellStyle name="Accent3 8 11" xfId="14519" xr:uid="{00000000-0005-0000-0000-00004A270000}"/>
    <cellStyle name="Accent3 8 2" xfId="1790" xr:uid="{00000000-0005-0000-0000-00004B270000}"/>
    <cellStyle name="Accent3 8 3" xfId="14520" xr:uid="{00000000-0005-0000-0000-00004C270000}"/>
    <cellStyle name="Accent3 8 4" xfId="14521" xr:uid="{00000000-0005-0000-0000-00004D270000}"/>
    <cellStyle name="Accent3 8 5" xfId="14522" xr:uid="{00000000-0005-0000-0000-00004E270000}"/>
    <cellStyle name="Accent3 8 6" xfId="14523" xr:uid="{00000000-0005-0000-0000-00004F270000}"/>
    <cellStyle name="Accent3 8 7" xfId="14524" xr:uid="{00000000-0005-0000-0000-000050270000}"/>
    <cellStyle name="Accent3 8 8" xfId="14525" xr:uid="{00000000-0005-0000-0000-000051270000}"/>
    <cellStyle name="Accent3 8 9" xfId="14526" xr:uid="{00000000-0005-0000-0000-000052270000}"/>
    <cellStyle name="Accent3 80" xfId="794" xr:uid="{00000000-0005-0000-0000-000053270000}"/>
    <cellStyle name="Accent3 81" xfId="795" xr:uid="{00000000-0005-0000-0000-000054270000}"/>
    <cellStyle name="Accent3 82" xfId="796" xr:uid="{00000000-0005-0000-0000-000055270000}"/>
    <cellStyle name="Accent3 83" xfId="797" xr:uid="{00000000-0005-0000-0000-000056270000}"/>
    <cellStyle name="Accent3 84" xfId="798" xr:uid="{00000000-0005-0000-0000-000057270000}"/>
    <cellStyle name="Accent3 85" xfId="799" xr:uid="{00000000-0005-0000-0000-000058270000}"/>
    <cellStyle name="Accent3 86" xfId="800" xr:uid="{00000000-0005-0000-0000-000059270000}"/>
    <cellStyle name="Accent3 87" xfId="801" xr:uid="{00000000-0005-0000-0000-00005A270000}"/>
    <cellStyle name="Accent3 88" xfId="802" xr:uid="{00000000-0005-0000-0000-00005B270000}"/>
    <cellStyle name="Accent3 89" xfId="803" xr:uid="{00000000-0005-0000-0000-00005C270000}"/>
    <cellStyle name="Accent3 9" xfId="804" xr:uid="{00000000-0005-0000-0000-00005D270000}"/>
    <cellStyle name="Accent3 9 10" xfId="14527" xr:uid="{00000000-0005-0000-0000-00005E270000}"/>
    <cellStyle name="Accent3 9 11" xfId="14528" xr:uid="{00000000-0005-0000-0000-00005F270000}"/>
    <cellStyle name="Accent3 9 2" xfId="1789" xr:uid="{00000000-0005-0000-0000-000060270000}"/>
    <cellStyle name="Accent3 9 3" xfId="14529" xr:uid="{00000000-0005-0000-0000-000061270000}"/>
    <cellStyle name="Accent3 9 4" xfId="14530" xr:uid="{00000000-0005-0000-0000-000062270000}"/>
    <cellStyle name="Accent3 9 5" xfId="14531" xr:uid="{00000000-0005-0000-0000-000063270000}"/>
    <cellStyle name="Accent3 9 6" xfId="14532" xr:uid="{00000000-0005-0000-0000-000064270000}"/>
    <cellStyle name="Accent3 9 7" xfId="14533" xr:uid="{00000000-0005-0000-0000-000065270000}"/>
    <cellStyle name="Accent3 9 8" xfId="14534" xr:uid="{00000000-0005-0000-0000-000066270000}"/>
    <cellStyle name="Accent3 9 9" xfId="14535" xr:uid="{00000000-0005-0000-0000-000067270000}"/>
    <cellStyle name="Accent3 90" xfId="805" xr:uid="{00000000-0005-0000-0000-000068270000}"/>
    <cellStyle name="Accent3 91" xfId="806" xr:uid="{00000000-0005-0000-0000-000069270000}"/>
    <cellStyle name="Accent3 92" xfId="807" xr:uid="{00000000-0005-0000-0000-00006A270000}"/>
    <cellStyle name="Accent3 93" xfId="808" xr:uid="{00000000-0005-0000-0000-00006B270000}"/>
    <cellStyle name="Accent3 94" xfId="809" xr:uid="{00000000-0005-0000-0000-00006C270000}"/>
    <cellStyle name="Accent3 95" xfId="810" xr:uid="{00000000-0005-0000-0000-00006D270000}"/>
    <cellStyle name="Accent3 96" xfId="811" xr:uid="{00000000-0005-0000-0000-00006E270000}"/>
    <cellStyle name="Accent3 97" xfId="812" xr:uid="{00000000-0005-0000-0000-00006F270000}"/>
    <cellStyle name="Accent3 98" xfId="813" xr:uid="{00000000-0005-0000-0000-000070270000}"/>
    <cellStyle name="Accent3 99" xfId="814" xr:uid="{00000000-0005-0000-0000-000071270000}"/>
    <cellStyle name="Accent4 - 20%" xfId="815" xr:uid="{00000000-0005-0000-0000-000072270000}"/>
    <cellStyle name="Accent4 - 40%" xfId="816" xr:uid="{00000000-0005-0000-0000-000073270000}"/>
    <cellStyle name="Accent4 - 60%" xfId="817" xr:uid="{00000000-0005-0000-0000-000074270000}"/>
    <cellStyle name="Accent4 10" xfId="818" xr:uid="{00000000-0005-0000-0000-000075270000}"/>
    <cellStyle name="Accent4 10 10" xfId="14536" xr:uid="{00000000-0005-0000-0000-000076270000}"/>
    <cellStyle name="Accent4 10 11" xfId="14537" xr:uid="{00000000-0005-0000-0000-000077270000}"/>
    <cellStyle name="Accent4 10 2" xfId="1788" xr:uid="{00000000-0005-0000-0000-000078270000}"/>
    <cellStyle name="Accent4 10 3" xfId="14538" xr:uid="{00000000-0005-0000-0000-000079270000}"/>
    <cellStyle name="Accent4 10 4" xfId="14539" xr:uid="{00000000-0005-0000-0000-00007A270000}"/>
    <cellStyle name="Accent4 10 5" xfId="14540" xr:uid="{00000000-0005-0000-0000-00007B270000}"/>
    <cellStyle name="Accent4 10 6" xfId="14541" xr:uid="{00000000-0005-0000-0000-00007C270000}"/>
    <cellStyle name="Accent4 10 7" xfId="14542" xr:uid="{00000000-0005-0000-0000-00007D270000}"/>
    <cellStyle name="Accent4 10 8" xfId="14543" xr:uid="{00000000-0005-0000-0000-00007E270000}"/>
    <cellStyle name="Accent4 10 9" xfId="14544" xr:uid="{00000000-0005-0000-0000-00007F270000}"/>
    <cellStyle name="Accent4 100" xfId="819" xr:uid="{00000000-0005-0000-0000-000080270000}"/>
    <cellStyle name="Accent4 101" xfId="820" xr:uid="{00000000-0005-0000-0000-000081270000}"/>
    <cellStyle name="Accent4 102" xfId="821" xr:uid="{00000000-0005-0000-0000-000082270000}"/>
    <cellStyle name="Accent4 103" xfId="822" xr:uid="{00000000-0005-0000-0000-000083270000}"/>
    <cellStyle name="Accent4 104" xfId="823" xr:uid="{00000000-0005-0000-0000-000084270000}"/>
    <cellStyle name="Accent4 105" xfId="824" xr:uid="{00000000-0005-0000-0000-000085270000}"/>
    <cellStyle name="Accent4 106" xfId="825" xr:uid="{00000000-0005-0000-0000-000086270000}"/>
    <cellStyle name="Accent4 107" xfId="826" xr:uid="{00000000-0005-0000-0000-000087270000}"/>
    <cellStyle name="Accent4 108" xfId="84" xr:uid="{00000000-0005-0000-0000-000088270000}"/>
    <cellStyle name="Accent4 11" xfId="827" xr:uid="{00000000-0005-0000-0000-000089270000}"/>
    <cellStyle name="Accent4 11 10" xfId="14545" xr:uid="{00000000-0005-0000-0000-00008A270000}"/>
    <cellStyle name="Accent4 11 11" xfId="14546" xr:uid="{00000000-0005-0000-0000-00008B270000}"/>
    <cellStyle name="Accent4 11 2" xfId="1787" xr:uid="{00000000-0005-0000-0000-00008C270000}"/>
    <cellStyle name="Accent4 11 3" xfId="14547" xr:uid="{00000000-0005-0000-0000-00008D270000}"/>
    <cellStyle name="Accent4 11 4" xfId="14548" xr:uid="{00000000-0005-0000-0000-00008E270000}"/>
    <cellStyle name="Accent4 11 5" xfId="14549" xr:uid="{00000000-0005-0000-0000-00008F270000}"/>
    <cellStyle name="Accent4 11 6" xfId="14550" xr:uid="{00000000-0005-0000-0000-000090270000}"/>
    <cellStyle name="Accent4 11 7" xfId="14551" xr:uid="{00000000-0005-0000-0000-000091270000}"/>
    <cellStyle name="Accent4 11 8" xfId="14552" xr:uid="{00000000-0005-0000-0000-000092270000}"/>
    <cellStyle name="Accent4 11 9" xfId="14553" xr:uid="{00000000-0005-0000-0000-000093270000}"/>
    <cellStyle name="Accent4 12" xfId="828" xr:uid="{00000000-0005-0000-0000-000094270000}"/>
    <cellStyle name="Accent4 12 10" xfId="14554" xr:uid="{00000000-0005-0000-0000-000095270000}"/>
    <cellStyle name="Accent4 12 11" xfId="14555" xr:uid="{00000000-0005-0000-0000-000096270000}"/>
    <cellStyle name="Accent4 12 2" xfId="451" xr:uid="{00000000-0005-0000-0000-000097270000}"/>
    <cellStyle name="Accent4 12 3" xfId="14556" xr:uid="{00000000-0005-0000-0000-000098270000}"/>
    <cellStyle name="Accent4 12 4" xfId="14557" xr:uid="{00000000-0005-0000-0000-000099270000}"/>
    <cellStyle name="Accent4 12 5" xfId="14558" xr:uid="{00000000-0005-0000-0000-00009A270000}"/>
    <cellStyle name="Accent4 12 6" xfId="14559" xr:uid="{00000000-0005-0000-0000-00009B270000}"/>
    <cellStyle name="Accent4 12 7" xfId="14560" xr:uid="{00000000-0005-0000-0000-00009C270000}"/>
    <cellStyle name="Accent4 12 8" xfId="14561" xr:uid="{00000000-0005-0000-0000-00009D270000}"/>
    <cellStyle name="Accent4 12 9" xfId="14562" xr:uid="{00000000-0005-0000-0000-00009E270000}"/>
    <cellStyle name="Accent4 13" xfId="829" xr:uid="{00000000-0005-0000-0000-00009F270000}"/>
    <cellStyle name="Accent4 13 10" xfId="14563" xr:uid="{00000000-0005-0000-0000-0000A0270000}"/>
    <cellStyle name="Accent4 13 11" xfId="14564" xr:uid="{00000000-0005-0000-0000-0000A1270000}"/>
    <cellStyle name="Accent4 13 2" xfId="453" xr:uid="{00000000-0005-0000-0000-0000A2270000}"/>
    <cellStyle name="Accent4 13 3" xfId="14565" xr:uid="{00000000-0005-0000-0000-0000A3270000}"/>
    <cellStyle name="Accent4 13 4" xfId="14566" xr:uid="{00000000-0005-0000-0000-0000A4270000}"/>
    <cellStyle name="Accent4 13 5" xfId="14567" xr:uid="{00000000-0005-0000-0000-0000A5270000}"/>
    <cellStyle name="Accent4 13 6" xfId="14568" xr:uid="{00000000-0005-0000-0000-0000A6270000}"/>
    <cellStyle name="Accent4 13 7" xfId="14569" xr:uid="{00000000-0005-0000-0000-0000A7270000}"/>
    <cellStyle name="Accent4 13 8" xfId="14570" xr:uid="{00000000-0005-0000-0000-0000A8270000}"/>
    <cellStyle name="Accent4 13 9" xfId="14571" xr:uid="{00000000-0005-0000-0000-0000A9270000}"/>
    <cellStyle name="Accent4 14" xfId="830" xr:uid="{00000000-0005-0000-0000-0000AA270000}"/>
    <cellStyle name="Accent4 14 10" xfId="14572" xr:uid="{00000000-0005-0000-0000-0000AB270000}"/>
    <cellStyle name="Accent4 14 11" xfId="14573" xr:uid="{00000000-0005-0000-0000-0000AC270000}"/>
    <cellStyle name="Accent4 14 2" xfId="455" xr:uid="{00000000-0005-0000-0000-0000AD270000}"/>
    <cellStyle name="Accent4 14 3" xfId="14574" xr:uid="{00000000-0005-0000-0000-0000AE270000}"/>
    <cellStyle name="Accent4 14 4" xfId="14575" xr:uid="{00000000-0005-0000-0000-0000AF270000}"/>
    <cellStyle name="Accent4 14 5" xfId="14576" xr:uid="{00000000-0005-0000-0000-0000B0270000}"/>
    <cellStyle name="Accent4 14 6" xfId="14577" xr:uid="{00000000-0005-0000-0000-0000B1270000}"/>
    <cellStyle name="Accent4 14 7" xfId="14578" xr:uid="{00000000-0005-0000-0000-0000B2270000}"/>
    <cellStyle name="Accent4 14 8" xfId="14579" xr:uid="{00000000-0005-0000-0000-0000B3270000}"/>
    <cellStyle name="Accent4 14 9" xfId="14580" xr:uid="{00000000-0005-0000-0000-0000B4270000}"/>
    <cellStyle name="Accent4 15" xfId="831" xr:uid="{00000000-0005-0000-0000-0000B5270000}"/>
    <cellStyle name="Accent4 15 10" xfId="14581" xr:uid="{00000000-0005-0000-0000-0000B6270000}"/>
    <cellStyle name="Accent4 15 11" xfId="14582" xr:uid="{00000000-0005-0000-0000-0000B7270000}"/>
    <cellStyle name="Accent4 15 2" xfId="457" xr:uid="{00000000-0005-0000-0000-0000B8270000}"/>
    <cellStyle name="Accent4 15 3" xfId="14583" xr:uid="{00000000-0005-0000-0000-0000B9270000}"/>
    <cellStyle name="Accent4 15 4" xfId="14584" xr:uid="{00000000-0005-0000-0000-0000BA270000}"/>
    <cellStyle name="Accent4 15 5" xfId="14585" xr:uid="{00000000-0005-0000-0000-0000BB270000}"/>
    <cellStyle name="Accent4 15 6" xfId="14586" xr:uid="{00000000-0005-0000-0000-0000BC270000}"/>
    <cellStyle name="Accent4 15 7" xfId="14587" xr:uid="{00000000-0005-0000-0000-0000BD270000}"/>
    <cellStyle name="Accent4 15 8" xfId="14588" xr:uid="{00000000-0005-0000-0000-0000BE270000}"/>
    <cellStyle name="Accent4 15 9" xfId="14589" xr:uid="{00000000-0005-0000-0000-0000BF270000}"/>
    <cellStyle name="Accent4 16" xfId="832" xr:uid="{00000000-0005-0000-0000-0000C0270000}"/>
    <cellStyle name="Accent4 16 10" xfId="14591" xr:uid="{00000000-0005-0000-0000-0000C1270000}"/>
    <cellStyle name="Accent4 16 11" xfId="14592" xr:uid="{00000000-0005-0000-0000-0000C2270000}"/>
    <cellStyle name="Accent4 16 12" xfId="14590" xr:uid="{00000000-0005-0000-0000-0000C3270000}"/>
    <cellStyle name="Accent4 16 2" xfId="14593" xr:uid="{00000000-0005-0000-0000-0000C4270000}"/>
    <cellStyle name="Accent4 16 3" xfId="14594" xr:uid="{00000000-0005-0000-0000-0000C5270000}"/>
    <cellStyle name="Accent4 16 4" xfId="14595" xr:uid="{00000000-0005-0000-0000-0000C6270000}"/>
    <cellStyle name="Accent4 16 5" xfId="14596" xr:uid="{00000000-0005-0000-0000-0000C7270000}"/>
    <cellStyle name="Accent4 16 6" xfId="14597" xr:uid="{00000000-0005-0000-0000-0000C8270000}"/>
    <cellStyle name="Accent4 16 7" xfId="14598" xr:uid="{00000000-0005-0000-0000-0000C9270000}"/>
    <cellStyle name="Accent4 16 8" xfId="14599" xr:uid="{00000000-0005-0000-0000-0000CA270000}"/>
    <cellStyle name="Accent4 16 9" xfId="14600" xr:uid="{00000000-0005-0000-0000-0000CB270000}"/>
    <cellStyle name="Accent4 17" xfId="833" xr:uid="{00000000-0005-0000-0000-0000CC270000}"/>
    <cellStyle name="Accent4 17 10" xfId="14602" xr:uid="{00000000-0005-0000-0000-0000CD270000}"/>
    <cellStyle name="Accent4 17 11" xfId="14603" xr:uid="{00000000-0005-0000-0000-0000CE270000}"/>
    <cellStyle name="Accent4 17 12" xfId="14601" xr:uid="{00000000-0005-0000-0000-0000CF270000}"/>
    <cellStyle name="Accent4 17 2" xfId="14604" xr:uid="{00000000-0005-0000-0000-0000D0270000}"/>
    <cellStyle name="Accent4 17 3" xfId="14605" xr:uid="{00000000-0005-0000-0000-0000D1270000}"/>
    <cellStyle name="Accent4 17 4" xfId="14606" xr:uid="{00000000-0005-0000-0000-0000D2270000}"/>
    <cellStyle name="Accent4 17 5" xfId="14607" xr:uid="{00000000-0005-0000-0000-0000D3270000}"/>
    <cellStyle name="Accent4 17 6" xfId="14608" xr:uid="{00000000-0005-0000-0000-0000D4270000}"/>
    <cellStyle name="Accent4 17 7" xfId="14609" xr:uid="{00000000-0005-0000-0000-0000D5270000}"/>
    <cellStyle name="Accent4 17 8" xfId="14610" xr:uid="{00000000-0005-0000-0000-0000D6270000}"/>
    <cellStyle name="Accent4 17 9" xfId="14611" xr:uid="{00000000-0005-0000-0000-0000D7270000}"/>
    <cellStyle name="Accent4 18" xfId="834" xr:uid="{00000000-0005-0000-0000-0000D8270000}"/>
    <cellStyle name="Accent4 18 10" xfId="14613" xr:uid="{00000000-0005-0000-0000-0000D9270000}"/>
    <cellStyle name="Accent4 18 11" xfId="14614" xr:uid="{00000000-0005-0000-0000-0000DA270000}"/>
    <cellStyle name="Accent4 18 12" xfId="14612" xr:uid="{00000000-0005-0000-0000-0000DB270000}"/>
    <cellStyle name="Accent4 18 2" xfId="14615" xr:uid="{00000000-0005-0000-0000-0000DC270000}"/>
    <cellStyle name="Accent4 18 3" xfId="14616" xr:uid="{00000000-0005-0000-0000-0000DD270000}"/>
    <cellStyle name="Accent4 18 4" xfId="14617" xr:uid="{00000000-0005-0000-0000-0000DE270000}"/>
    <cellStyle name="Accent4 18 5" xfId="14618" xr:uid="{00000000-0005-0000-0000-0000DF270000}"/>
    <cellStyle name="Accent4 18 6" xfId="14619" xr:uid="{00000000-0005-0000-0000-0000E0270000}"/>
    <cellStyle name="Accent4 18 7" xfId="14620" xr:uid="{00000000-0005-0000-0000-0000E1270000}"/>
    <cellStyle name="Accent4 18 8" xfId="14621" xr:uid="{00000000-0005-0000-0000-0000E2270000}"/>
    <cellStyle name="Accent4 18 9" xfId="14622" xr:uid="{00000000-0005-0000-0000-0000E3270000}"/>
    <cellStyle name="Accent4 19" xfId="835" xr:uid="{00000000-0005-0000-0000-0000E4270000}"/>
    <cellStyle name="Accent4 19 10" xfId="14624" xr:uid="{00000000-0005-0000-0000-0000E5270000}"/>
    <cellStyle name="Accent4 19 11" xfId="14625" xr:uid="{00000000-0005-0000-0000-0000E6270000}"/>
    <cellStyle name="Accent4 19 12" xfId="14623" xr:uid="{00000000-0005-0000-0000-0000E7270000}"/>
    <cellStyle name="Accent4 19 2" xfId="14626" xr:uid="{00000000-0005-0000-0000-0000E8270000}"/>
    <cellStyle name="Accent4 19 3" xfId="14627" xr:uid="{00000000-0005-0000-0000-0000E9270000}"/>
    <cellStyle name="Accent4 19 4" xfId="14628" xr:uid="{00000000-0005-0000-0000-0000EA270000}"/>
    <cellStyle name="Accent4 19 5" xfId="14629" xr:uid="{00000000-0005-0000-0000-0000EB270000}"/>
    <cellStyle name="Accent4 19 6" xfId="14630" xr:uid="{00000000-0005-0000-0000-0000EC270000}"/>
    <cellStyle name="Accent4 19 7" xfId="14631" xr:uid="{00000000-0005-0000-0000-0000ED270000}"/>
    <cellStyle name="Accent4 19 8" xfId="14632" xr:uid="{00000000-0005-0000-0000-0000EE270000}"/>
    <cellStyle name="Accent4 19 9" xfId="14633" xr:uid="{00000000-0005-0000-0000-0000EF270000}"/>
    <cellStyle name="Accent4 2" xfId="85" xr:uid="{00000000-0005-0000-0000-0000F0270000}"/>
    <cellStyle name="Accent4 2 10" xfId="461" xr:uid="{00000000-0005-0000-0000-0000F1270000}"/>
    <cellStyle name="Accent4 2 11" xfId="463" xr:uid="{00000000-0005-0000-0000-0000F2270000}"/>
    <cellStyle name="Accent4 2 12" xfId="459" xr:uid="{00000000-0005-0000-0000-0000F3270000}"/>
    <cellStyle name="Accent4 2 2" xfId="836" xr:uid="{00000000-0005-0000-0000-0000F4270000}"/>
    <cellStyle name="Accent4 2 2 2" xfId="465" xr:uid="{00000000-0005-0000-0000-0000F5270000}"/>
    <cellStyle name="Accent4 2 3" xfId="467" xr:uid="{00000000-0005-0000-0000-0000F6270000}"/>
    <cellStyle name="Accent4 2 4" xfId="469" xr:uid="{00000000-0005-0000-0000-0000F7270000}"/>
    <cellStyle name="Accent4 2 5" xfId="471" xr:uid="{00000000-0005-0000-0000-0000F8270000}"/>
    <cellStyle name="Accent4 2 6" xfId="473" xr:uid="{00000000-0005-0000-0000-0000F9270000}"/>
    <cellStyle name="Accent4 2 7" xfId="475" xr:uid="{00000000-0005-0000-0000-0000FA270000}"/>
    <cellStyle name="Accent4 2 8" xfId="477" xr:uid="{00000000-0005-0000-0000-0000FB270000}"/>
    <cellStyle name="Accent4 2 9" xfId="479" xr:uid="{00000000-0005-0000-0000-0000FC270000}"/>
    <cellStyle name="Accent4 20" xfId="837" xr:uid="{00000000-0005-0000-0000-0000FD270000}"/>
    <cellStyle name="Accent4 20 10" xfId="14635" xr:uid="{00000000-0005-0000-0000-0000FE270000}"/>
    <cellStyle name="Accent4 20 11" xfId="14636" xr:uid="{00000000-0005-0000-0000-0000FF270000}"/>
    <cellStyle name="Accent4 20 12" xfId="14634" xr:uid="{00000000-0005-0000-0000-000000280000}"/>
    <cellStyle name="Accent4 20 2" xfId="14637" xr:uid="{00000000-0005-0000-0000-000001280000}"/>
    <cellStyle name="Accent4 20 3" xfId="14638" xr:uid="{00000000-0005-0000-0000-000002280000}"/>
    <cellStyle name="Accent4 20 4" xfId="14639" xr:uid="{00000000-0005-0000-0000-000003280000}"/>
    <cellStyle name="Accent4 20 5" xfId="14640" xr:uid="{00000000-0005-0000-0000-000004280000}"/>
    <cellStyle name="Accent4 20 6" xfId="14641" xr:uid="{00000000-0005-0000-0000-000005280000}"/>
    <cellStyle name="Accent4 20 7" xfId="14642" xr:uid="{00000000-0005-0000-0000-000006280000}"/>
    <cellStyle name="Accent4 20 8" xfId="14643" xr:uid="{00000000-0005-0000-0000-000007280000}"/>
    <cellStyle name="Accent4 20 9" xfId="14644" xr:uid="{00000000-0005-0000-0000-000008280000}"/>
    <cellStyle name="Accent4 21" xfId="838" xr:uid="{00000000-0005-0000-0000-000009280000}"/>
    <cellStyle name="Accent4 21 10" xfId="14646" xr:uid="{00000000-0005-0000-0000-00000A280000}"/>
    <cellStyle name="Accent4 21 11" xfId="14647" xr:uid="{00000000-0005-0000-0000-00000B280000}"/>
    <cellStyle name="Accent4 21 12" xfId="14645" xr:uid="{00000000-0005-0000-0000-00000C280000}"/>
    <cellStyle name="Accent4 21 2" xfId="14648" xr:uid="{00000000-0005-0000-0000-00000D280000}"/>
    <cellStyle name="Accent4 21 3" xfId="14649" xr:uid="{00000000-0005-0000-0000-00000E280000}"/>
    <cellStyle name="Accent4 21 4" xfId="14650" xr:uid="{00000000-0005-0000-0000-00000F280000}"/>
    <cellStyle name="Accent4 21 5" xfId="14651" xr:uid="{00000000-0005-0000-0000-000010280000}"/>
    <cellStyle name="Accent4 21 6" xfId="14652" xr:uid="{00000000-0005-0000-0000-000011280000}"/>
    <cellStyle name="Accent4 21 7" xfId="14653" xr:uid="{00000000-0005-0000-0000-000012280000}"/>
    <cellStyle name="Accent4 21 8" xfId="14654" xr:uid="{00000000-0005-0000-0000-000013280000}"/>
    <cellStyle name="Accent4 21 9" xfId="14655" xr:uid="{00000000-0005-0000-0000-000014280000}"/>
    <cellStyle name="Accent4 22" xfId="839" xr:uid="{00000000-0005-0000-0000-000015280000}"/>
    <cellStyle name="Accent4 22 10" xfId="14657" xr:uid="{00000000-0005-0000-0000-000016280000}"/>
    <cellStyle name="Accent4 22 11" xfId="14658" xr:uid="{00000000-0005-0000-0000-000017280000}"/>
    <cellStyle name="Accent4 22 12" xfId="14656" xr:uid="{00000000-0005-0000-0000-000018280000}"/>
    <cellStyle name="Accent4 22 2" xfId="14659" xr:uid="{00000000-0005-0000-0000-000019280000}"/>
    <cellStyle name="Accent4 22 3" xfId="14660" xr:uid="{00000000-0005-0000-0000-00001A280000}"/>
    <cellStyle name="Accent4 22 4" xfId="14661" xr:uid="{00000000-0005-0000-0000-00001B280000}"/>
    <cellStyle name="Accent4 22 5" xfId="14662" xr:uid="{00000000-0005-0000-0000-00001C280000}"/>
    <cellStyle name="Accent4 22 6" xfId="14663" xr:uid="{00000000-0005-0000-0000-00001D280000}"/>
    <cellStyle name="Accent4 22 7" xfId="14664" xr:uid="{00000000-0005-0000-0000-00001E280000}"/>
    <cellStyle name="Accent4 22 8" xfId="14665" xr:uid="{00000000-0005-0000-0000-00001F280000}"/>
    <cellStyle name="Accent4 22 9" xfId="14666" xr:uid="{00000000-0005-0000-0000-000020280000}"/>
    <cellStyle name="Accent4 23" xfId="840" xr:uid="{00000000-0005-0000-0000-000021280000}"/>
    <cellStyle name="Accent4 23 10" xfId="14668" xr:uid="{00000000-0005-0000-0000-000022280000}"/>
    <cellStyle name="Accent4 23 11" xfId="14669" xr:uid="{00000000-0005-0000-0000-000023280000}"/>
    <cellStyle name="Accent4 23 12" xfId="14667" xr:uid="{00000000-0005-0000-0000-000024280000}"/>
    <cellStyle name="Accent4 23 2" xfId="14670" xr:uid="{00000000-0005-0000-0000-000025280000}"/>
    <cellStyle name="Accent4 23 3" xfId="14671" xr:uid="{00000000-0005-0000-0000-000026280000}"/>
    <cellStyle name="Accent4 23 4" xfId="14672" xr:uid="{00000000-0005-0000-0000-000027280000}"/>
    <cellStyle name="Accent4 23 5" xfId="14673" xr:uid="{00000000-0005-0000-0000-000028280000}"/>
    <cellStyle name="Accent4 23 6" xfId="14674" xr:uid="{00000000-0005-0000-0000-000029280000}"/>
    <cellStyle name="Accent4 23 7" xfId="14675" xr:uid="{00000000-0005-0000-0000-00002A280000}"/>
    <cellStyle name="Accent4 23 8" xfId="14676" xr:uid="{00000000-0005-0000-0000-00002B280000}"/>
    <cellStyle name="Accent4 23 9" xfId="14677" xr:uid="{00000000-0005-0000-0000-00002C280000}"/>
    <cellStyle name="Accent4 24" xfId="841" xr:uid="{00000000-0005-0000-0000-00002D280000}"/>
    <cellStyle name="Accent4 24 10" xfId="14679" xr:uid="{00000000-0005-0000-0000-00002E280000}"/>
    <cellStyle name="Accent4 24 11" xfId="14680" xr:uid="{00000000-0005-0000-0000-00002F280000}"/>
    <cellStyle name="Accent4 24 12" xfId="14678" xr:uid="{00000000-0005-0000-0000-000030280000}"/>
    <cellStyle name="Accent4 24 2" xfId="14681" xr:uid="{00000000-0005-0000-0000-000031280000}"/>
    <cellStyle name="Accent4 24 3" xfId="14682" xr:uid="{00000000-0005-0000-0000-000032280000}"/>
    <cellStyle name="Accent4 24 4" xfId="14683" xr:uid="{00000000-0005-0000-0000-000033280000}"/>
    <cellStyle name="Accent4 24 5" xfId="14684" xr:uid="{00000000-0005-0000-0000-000034280000}"/>
    <cellStyle name="Accent4 24 6" xfId="14685" xr:uid="{00000000-0005-0000-0000-000035280000}"/>
    <cellStyle name="Accent4 24 7" xfId="14686" xr:uid="{00000000-0005-0000-0000-000036280000}"/>
    <cellStyle name="Accent4 24 8" xfId="14687" xr:uid="{00000000-0005-0000-0000-000037280000}"/>
    <cellStyle name="Accent4 24 9" xfId="14688" xr:uid="{00000000-0005-0000-0000-000038280000}"/>
    <cellStyle name="Accent4 25" xfId="842" xr:uid="{00000000-0005-0000-0000-000039280000}"/>
    <cellStyle name="Accent4 25 10" xfId="14690" xr:uid="{00000000-0005-0000-0000-00003A280000}"/>
    <cellStyle name="Accent4 25 11" xfId="14691" xr:uid="{00000000-0005-0000-0000-00003B280000}"/>
    <cellStyle name="Accent4 25 12" xfId="14689" xr:uid="{00000000-0005-0000-0000-00003C280000}"/>
    <cellStyle name="Accent4 25 2" xfId="14692" xr:uid="{00000000-0005-0000-0000-00003D280000}"/>
    <cellStyle name="Accent4 25 3" xfId="14693" xr:uid="{00000000-0005-0000-0000-00003E280000}"/>
    <cellStyle name="Accent4 25 4" xfId="14694" xr:uid="{00000000-0005-0000-0000-00003F280000}"/>
    <cellStyle name="Accent4 25 5" xfId="14695" xr:uid="{00000000-0005-0000-0000-000040280000}"/>
    <cellStyle name="Accent4 25 6" xfId="14696" xr:uid="{00000000-0005-0000-0000-000041280000}"/>
    <cellStyle name="Accent4 25 7" xfId="14697" xr:uid="{00000000-0005-0000-0000-000042280000}"/>
    <cellStyle name="Accent4 25 8" xfId="14698" xr:uid="{00000000-0005-0000-0000-000043280000}"/>
    <cellStyle name="Accent4 25 9" xfId="14699" xr:uid="{00000000-0005-0000-0000-000044280000}"/>
    <cellStyle name="Accent4 26" xfId="843" xr:uid="{00000000-0005-0000-0000-000045280000}"/>
    <cellStyle name="Accent4 26 10" xfId="14701" xr:uid="{00000000-0005-0000-0000-000046280000}"/>
    <cellStyle name="Accent4 26 11" xfId="14702" xr:uid="{00000000-0005-0000-0000-000047280000}"/>
    <cellStyle name="Accent4 26 12" xfId="14700" xr:uid="{00000000-0005-0000-0000-000048280000}"/>
    <cellStyle name="Accent4 26 2" xfId="14703" xr:uid="{00000000-0005-0000-0000-000049280000}"/>
    <cellStyle name="Accent4 26 3" xfId="14704" xr:uid="{00000000-0005-0000-0000-00004A280000}"/>
    <cellStyle name="Accent4 26 4" xfId="14705" xr:uid="{00000000-0005-0000-0000-00004B280000}"/>
    <cellStyle name="Accent4 26 5" xfId="14706" xr:uid="{00000000-0005-0000-0000-00004C280000}"/>
    <cellStyle name="Accent4 26 6" xfId="14707" xr:uid="{00000000-0005-0000-0000-00004D280000}"/>
    <cellStyle name="Accent4 26 7" xfId="14708" xr:uid="{00000000-0005-0000-0000-00004E280000}"/>
    <cellStyle name="Accent4 26 8" xfId="14709" xr:uid="{00000000-0005-0000-0000-00004F280000}"/>
    <cellStyle name="Accent4 26 9" xfId="14710" xr:uid="{00000000-0005-0000-0000-000050280000}"/>
    <cellStyle name="Accent4 27" xfId="844" xr:uid="{00000000-0005-0000-0000-000051280000}"/>
    <cellStyle name="Accent4 27 10" xfId="14712" xr:uid="{00000000-0005-0000-0000-000052280000}"/>
    <cellStyle name="Accent4 27 11" xfId="14713" xr:uid="{00000000-0005-0000-0000-000053280000}"/>
    <cellStyle name="Accent4 27 12" xfId="14711" xr:uid="{00000000-0005-0000-0000-000054280000}"/>
    <cellStyle name="Accent4 27 2" xfId="14714" xr:uid="{00000000-0005-0000-0000-000055280000}"/>
    <cellStyle name="Accent4 27 3" xfId="14715" xr:uid="{00000000-0005-0000-0000-000056280000}"/>
    <cellStyle name="Accent4 27 4" xfId="14716" xr:uid="{00000000-0005-0000-0000-000057280000}"/>
    <cellStyle name="Accent4 27 5" xfId="14717" xr:uid="{00000000-0005-0000-0000-000058280000}"/>
    <cellStyle name="Accent4 27 6" xfId="14718" xr:uid="{00000000-0005-0000-0000-000059280000}"/>
    <cellStyle name="Accent4 27 7" xfId="14719" xr:uid="{00000000-0005-0000-0000-00005A280000}"/>
    <cellStyle name="Accent4 27 8" xfId="14720" xr:uid="{00000000-0005-0000-0000-00005B280000}"/>
    <cellStyle name="Accent4 27 9" xfId="14721" xr:uid="{00000000-0005-0000-0000-00005C280000}"/>
    <cellStyle name="Accent4 28" xfId="845" xr:uid="{00000000-0005-0000-0000-00005D280000}"/>
    <cellStyle name="Accent4 28 10" xfId="14723" xr:uid="{00000000-0005-0000-0000-00005E280000}"/>
    <cellStyle name="Accent4 28 11" xfId="14724" xr:uid="{00000000-0005-0000-0000-00005F280000}"/>
    <cellStyle name="Accent4 28 12" xfId="14722" xr:uid="{00000000-0005-0000-0000-000060280000}"/>
    <cellStyle name="Accent4 28 2" xfId="14725" xr:uid="{00000000-0005-0000-0000-000061280000}"/>
    <cellStyle name="Accent4 28 3" xfId="14726" xr:uid="{00000000-0005-0000-0000-000062280000}"/>
    <cellStyle name="Accent4 28 4" xfId="14727" xr:uid="{00000000-0005-0000-0000-000063280000}"/>
    <cellStyle name="Accent4 28 5" xfId="14728" xr:uid="{00000000-0005-0000-0000-000064280000}"/>
    <cellStyle name="Accent4 28 6" xfId="14729" xr:uid="{00000000-0005-0000-0000-000065280000}"/>
    <cellStyle name="Accent4 28 7" xfId="14730" xr:uid="{00000000-0005-0000-0000-000066280000}"/>
    <cellStyle name="Accent4 28 8" xfId="14731" xr:uid="{00000000-0005-0000-0000-000067280000}"/>
    <cellStyle name="Accent4 28 9" xfId="14732" xr:uid="{00000000-0005-0000-0000-000068280000}"/>
    <cellStyle name="Accent4 29" xfId="846" xr:uid="{00000000-0005-0000-0000-000069280000}"/>
    <cellStyle name="Accent4 29 10" xfId="14734" xr:uid="{00000000-0005-0000-0000-00006A280000}"/>
    <cellStyle name="Accent4 29 11" xfId="14735" xr:uid="{00000000-0005-0000-0000-00006B280000}"/>
    <cellStyle name="Accent4 29 12" xfId="14733" xr:uid="{00000000-0005-0000-0000-00006C280000}"/>
    <cellStyle name="Accent4 29 2" xfId="14736" xr:uid="{00000000-0005-0000-0000-00006D280000}"/>
    <cellStyle name="Accent4 29 3" xfId="14737" xr:uid="{00000000-0005-0000-0000-00006E280000}"/>
    <cellStyle name="Accent4 29 4" xfId="14738" xr:uid="{00000000-0005-0000-0000-00006F280000}"/>
    <cellStyle name="Accent4 29 5" xfId="14739" xr:uid="{00000000-0005-0000-0000-000070280000}"/>
    <cellStyle name="Accent4 29 6" xfId="14740" xr:uid="{00000000-0005-0000-0000-000071280000}"/>
    <cellStyle name="Accent4 29 7" xfId="14741" xr:uid="{00000000-0005-0000-0000-000072280000}"/>
    <cellStyle name="Accent4 29 8" xfId="14742" xr:uid="{00000000-0005-0000-0000-000073280000}"/>
    <cellStyle name="Accent4 29 9" xfId="14743" xr:uid="{00000000-0005-0000-0000-000074280000}"/>
    <cellStyle name="Accent4 3" xfId="86" xr:uid="{00000000-0005-0000-0000-000075280000}"/>
    <cellStyle name="Accent4 3 10" xfId="483" xr:uid="{00000000-0005-0000-0000-000076280000}"/>
    <cellStyle name="Accent4 3 11" xfId="485" xr:uid="{00000000-0005-0000-0000-000077280000}"/>
    <cellStyle name="Accent4 3 12" xfId="481" xr:uid="{00000000-0005-0000-0000-000078280000}"/>
    <cellStyle name="Accent4 3 2" xfId="486" xr:uid="{00000000-0005-0000-0000-000079280000}"/>
    <cellStyle name="Accent4 3 3" xfId="487" xr:uid="{00000000-0005-0000-0000-00007A280000}"/>
    <cellStyle name="Accent4 3 4" xfId="520" xr:uid="{00000000-0005-0000-0000-00007B280000}"/>
    <cellStyle name="Accent4 3 5" xfId="629" xr:uid="{00000000-0005-0000-0000-00007C280000}"/>
    <cellStyle name="Accent4 3 6" xfId="738" xr:uid="{00000000-0005-0000-0000-00007D280000}"/>
    <cellStyle name="Accent4 3 7" xfId="847" xr:uid="{00000000-0005-0000-0000-00007E280000}"/>
    <cellStyle name="Accent4 3 8" xfId="956" xr:uid="{00000000-0005-0000-0000-00007F280000}"/>
    <cellStyle name="Accent4 3 9" xfId="1065" xr:uid="{00000000-0005-0000-0000-000080280000}"/>
    <cellStyle name="Accent4 30" xfId="848" xr:uid="{00000000-0005-0000-0000-000081280000}"/>
    <cellStyle name="Accent4 30 10" xfId="14745" xr:uid="{00000000-0005-0000-0000-000082280000}"/>
    <cellStyle name="Accent4 30 11" xfId="14746" xr:uid="{00000000-0005-0000-0000-000083280000}"/>
    <cellStyle name="Accent4 30 12" xfId="14744" xr:uid="{00000000-0005-0000-0000-000084280000}"/>
    <cellStyle name="Accent4 30 2" xfId="14747" xr:uid="{00000000-0005-0000-0000-000085280000}"/>
    <cellStyle name="Accent4 30 3" xfId="14748" xr:uid="{00000000-0005-0000-0000-000086280000}"/>
    <cellStyle name="Accent4 30 4" xfId="14749" xr:uid="{00000000-0005-0000-0000-000087280000}"/>
    <cellStyle name="Accent4 30 5" xfId="14750" xr:uid="{00000000-0005-0000-0000-000088280000}"/>
    <cellStyle name="Accent4 30 6" xfId="14751" xr:uid="{00000000-0005-0000-0000-000089280000}"/>
    <cellStyle name="Accent4 30 7" xfId="14752" xr:uid="{00000000-0005-0000-0000-00008A280000}"/>
    <cellStyle name="Accent4 30 8" xfId="14753" xr:uid="{00000000-0005-0000-0000-00008B280000}"/>
    <cellStyle name="Accent4 30 9" xfId="14754" xr:uid="{00000000-0005-0000-0000-00008C280000}"/>
    <cellStyle name="Accent4 31" xfId="849" xr:uid="{00000000-0005-0000-0000-00008D280000}"/>
    <cellStyle name="Accent4 31 10" xfId="14756" xr:uid="{00000000-0005-0000-0000-00008E280000}"/>
    <cellStyle name="Accent4 31 11" xfId="14757" xr:uid="{00000000-0005-0000-0000-00008F280000}"/>
    <cellStyle name="Accent4 31 12" xfId="14755" xr:uid="{00000000-0005-0000-0000-000090280000}"/>
    <cellStyle name="Accent4 31 2" xfId="14758" xr:uid="{00000000-0005-0000-0000-000091280000}"/>
    <cellStyle name="Accent4 31 3" xfId="14759" xr:uid="{00000000-0005-0000-0000-000092280000}"/>
    <cellStyle name="Accent4 31 4" xfId="14760" xr:uid="{00000000-0005-0000-0000-000093280000}"/>
    <cellStyle name="Accent4 31 5" xfId="14761" xr:uid="{00000000-0005-0000-0000-000094280000}"/>
    <cellStyle name="Accent4 31 6" xfId="14762" xr:uid="{00000000-0005-0000-0000-000095280000}"/>
    <cellStyle name="Accent4 31 7" xfId="14763" xr:uid="{00000000-0005-0000-0000-000096280000}"/>
    <cellStyle name="Accent4 31 8" xfId="14764" xr:uid="{00000000-0005-0000-0000-000097280000}"/>
    <cellStyle name="Accent4 31 9" xfId="14765" xr:uid="{00000000-0005-0000-0000-000098280000}"/>
    <cellStyle name="Accent4 32" xfId="850" xr:uid="{00000000-0005-0000-0000-000099280000}"/>
    <cellStyle name="Accent4 32 10" xfId="14767" xr:uid="{00000000-0005-0000-0000-00009A280000}"/>
    <cellStyle name="Accent4 32 11" xfId="14768" xr:uid="{00000000-0005-0000-0000-00009B280000}"/>
    <cellStyle name="Accent4 32 12" xfId="14766" xr:uid="{00000000-0005-0000-0000-00009C280000}"/>
    <cellStyle name="Accent4 32 2" xfId="14769" xr:uid="{00000000-0005-0000-0000-00009D280000}"/>
    <cellStyle name="Accent4 32 3" xfId="14770" xr:uid="{00000000-0005-0000-0000-00009E280000}"/>
    <cellStyle name="Accent4 32 4" xfId="14771" xr:uid="{00000000-0005-0000-0000-00009F280000}"/>
    <cellStyle name="Accent4 32 5" xfId="14772" xr:uid="{00000000-0005-0000-0000-0000A0280000}"/>
    <cellStyle name="Accent4 32 6" xfId="14773" xr:uid="{00000000-0005-0000-0000-0000A1280000}"/>
    <cellStyle name="Accent4 32 7" xfId="14774" xr:uid="{00000000-0005-0000-0000-0000A2280000}"/>
    <cellStyle name="Accent4 32 8" xfId="14775" xr:uid="{00000000-0005-0000-0000-0000A3280000}"/>
    <cellStyle name="Accent4 32 9" xfId="14776" xr:uid="{00000000-0005-0000-0000-0000A4280000}"/>
    <cellStyle name="Accent4 33" xfId="851" xr:uid="{00000000-0005-0000-0000-0000A5280000}"/>
    <cellStyle name="Accent4 33 10" xfId="14778" xr:uid="{00000000-0005-0000-0000-0000A6280000}"/>
    <cellStyle name="Accent4 33 11" xfId="14779" xr:uid="{00000000-0005-0000-0000-0000A7280000}"/>
    <cellStyle name="Accent4 33 12" xfId="14777" xr:uid="{00000000-0005-0000-0000-0000A8280000}"/>
    <cellStyle name="Accent4 33 2" xfId="14780" xr:uid="{00000000-0005-0000-0000-0000A9280000}"/>
    <cellStyle name="Accent4 33 3" xfId="14781" xr:uid="{00000000-0005-0000-0000-0000AA280000}"/>
    <cellStyle name="Accent4 33 4" xfId="14782" xr:uid="{00000000-0005-0000-0000-0000AB280000}"/>
    <cellStyle name="Accent4 33 5" xfId="14783" xr:uid="{00000000-0005-0000-0000-0000AC280000}"/>
    <cellStyle name="Accent4 33 6" xfId="14784" xr:uid="{00000000-0005-0000-0000-0000AD280000}"/>
    <cellStyle name="Accent4 33 7" xfId="14785" xr:uid="{00000000-0005-0000-0000-0000AE280000}"/>
    <cellStyle name="Accent4 33 8" xfId="14786" xr:uid="{00000000-0005-0000-0000-0000AF280000}"/>
    <cellStyle name="Accent4 33 9" xfId="14787" xr:uid="{00000000-0005-0000-0000-0000B0280000}"/>
    <cellStyle name="Accent4 34" xfId="852" xr:uid="{00000000-0005-0000-0000-0000B1280000}"/>
    <cellStyle name="Accent4 34 10" xfId="14789" xr:uid="{00000000-0005-0000-0000-0000B2280000}"/>
    <cellStyle name="Accent4 34 11" xfId="14790" xr:uid="{00000000-0005-0000-0000-0000B3280000}"/>
    <cellStyle name="Accent4 34 12" xfId="14788" xr:uid="{00000000-0005-0000-0000-0000B4280000}"/>
    <cellStyle name="Accent4 34 2" xfId="14791" xr:uid="{00000000-0005-0000-0000-0000B5280000}"/>
    <cellStyle name="Accent4 34 3" xfId="14792" xr:uid="{00000000-0005-0000-0000-0000B6280000}"/>
    <cellStyle name="Accent4 34 4" xfId="14793" xr:uid="{00000000-0005-0000-0000-0000B7280000}"/>
    <cellStyle name="Accent4 34 5" xfId="14794" xr:uid="{00000000-0005-0000-0000-0000B8280000}"/>
    <cellStyle name="Accent4 34 6" xfId="14795" xr:uid="{00000000-0005-0000-0000-0000B9280000}"/>
    <cellStyle name="Accent4 34 7" xfId="14796" xr:uid="{00000000-0005-0000-0000-0000BA280000}"/>
    <cellStyle name="Accent4 34 8" xfId="14797" xr:uid="{00000000-0005-0000-0000-0000BB280000}"/>
    <cellStyle name="Accent4 34 9" xfId="14798" xr:uid="{00000000-0005-0000-0000-0000BC280000}"/>
    <cellStyle name="Accent4 35" xfId="853" xr:uid="{00000000-0005-0000-0000-0000BD280000}"/>
    <cellStyle name="Accent4 35 10" xfId="14800" xr:uid="{00000000-0005-0000-0000-0000BE280000}"/>
    <cellStyle name="Accent4 35 11" xfId="14801" xr:uid="{00000000-0005-0000-0000-0000BF280000}"/>
    <cellStyle name="Accent4 35 12" xfId="14799" xr:uid="{00000000-0005-0000-0000-0000C0280000}"/>
    <cellStyle name="Accent4 35 2" xfId="14802" xr:uid="{00000000-0005-0000-0000-0000C1280000}"/>
    <cellStyle name="Accent4 35 3" xfId="14803" xr:uid="{00000000-0005-0000-0000-0000C2280000}"/>
    <cellStyle name="Accent4 35 4" xfId="14804" xr:uid="{00000000-0005-0000-0000-0000C3280000}"/>
    <cellStyle name="Accent4 35 5" xfId="14805" xr:uid="{00000000-0005-0000-0000-0000C4280000}"/>
    <cellStyle name="Accent4 35 6" xfId="14806" xr:uid="{00000000-0005-0000-0000-0000C5280000}"/>
    <cellStyle name="Accent4 35 7" xfId="14807" xr:uid="{00000000-0005-0000-0000-0000C6280000}"/>
    <cellStyle name="Accent4 35 8" xfId="14808" xr:uid="{00000000-0005-0000-0000-0000C7280000}"/>
    <cellStyle name="Accent4 35 9" xfId="14809" xr:uid="{00000000-0005-0000-0000-0000C8280000}"/>
    <cellStyle name="Accent4 36" xfId="854" xr:uid="{00000000-0005-0000-0000-0000C9280000}"/>
    <cellStyle name="Accent4 36 10" xfId="14811" xr:uid="{00000000-0005-0000-0000-0000CA280000}"/>
    <cellStyle name="Accent4 36 11" xfId="14812" xr:uid="{00000000-0005-0000-0000-0000CB280000}"/>
    <cellStyle name="Accent4 36 12" xfId="14810" xr:uid="{00000000-0005-0000-0000-0000CC280000}"/>
    <cellStyle name="Accent4 36 2" xfId="14813" xr:uid="{00000000-0005-0000-0000-0000CD280000}"/>
    <cellStyle name="Accent4 36 3" xfId="14814" xr:uid="{00000000-0005-0000-0000-0000CE280000}"/>
    <cellStyle name="Accent4 36 4" xfId="14815" xr:uid="{00000000-0005-0000-0000-0000CF280000}"/>
    <cellStyle name="Accent4 36 5" xfId="14816" xr:uid="{00000000-0005-0000-0000-0000D0280000}"/>
    <cellStyle name="Accent4 36 6" xfId="14817" xr:uid="{00000000-0005-0000-0000-0000D1280000}"/>
    <cellStyle name="Accent4 36 7" xfId="14818" xr:uid="{00000000-0005-0000-0000-0000D2280000}"/>
    <cellStyle name="Accent4 36 8" xfId="14819" xr:uid="{00000000-0005-0000-0000-0000D3280000}"/>
    <cellStyle name="Accent4 36 9" xfId="14820" xr:uid="{00000000-0005-0000-0000-0000D4280000}"/>
    <cellStyle name="Accent4 37" xfId="855" xr:uid="{00000000-0005-0000-0000-0000D5280000}"/>
    <cellStyle name="Accent4 37 10" xfId="14822" xr:uid="{00000000-0005-0000-0000-0000D6280000}"/>
    <cellStyle name="Accent4 37 11" xfId="14823" xr:uid="{00000000-0005-0000-0000-0000D7280000}"/>
    <cellStyle name="Accent4 37 12" xfId="14821" xr:uid="{00000000-0005-0000-0000-0000D8280000}"/>
    <cellStyle name="Accent4 37 2" xfId="14824" xr:uid="{00000000-0005-0000-0000-0000D9280000}"/>
    <cellStyle name="Accent4 37 3" xfId="14825" xr:uid="{00000000-0005-0000-0000-0000DA280000}"/>
    <cellStyle name="Accent4 37 4" xfId="14826" xr:uid="{00000000-0005-0000-0000-0000DB280000}"/>
    <cellStyle name="Accent4 37 5" xfId="14827" xr:uid="{00000000-0005-0000-0000-0000DC280000}"/>
    <cellStyle name="Accent4 37 6" xfId="14828" xr:uid="{00000000-0005-0000-0000-0000DD280000}"/>
    <cellStyle name="Accent4 37 7" xfId="14829" xr:uid="{00000000-0005-0000-0000-0000DE280000}"/>
    <cellStyle name="Accent4 37 8" xfId="14830" xr:uid="{00000000-0005-0000-0000-0000DF280000}"/>
    <cellStyle name="Accent4 37 9" xfId="14831" xr:uid="{00000000-0005-0000-0000-0000E0280000}"/>
    <cellStyle name="Accent4 38" xfId="856" xr:uid="{00000000-0005-0000-0000-0000E1280000}"/>
    <cellStyle name="Accent4 38 10" xfId="14833" xr:uid="{00000000-0005-0000-0000-0000E2280000}"/>
    <cellStyle name="Accent4 38 11" xfId="14834" xr:uid="{00000000-0005-0000-0000-0000E3280000}"/>
    <cellStyle name="Accent4 38 12" xfId="14832" xr:uid="{00000000-0005-0000-0000-0000E4280000}"/>
    <cellStyle name="Accent4 38 2" xfId="14835" xr:uid="{00000000-0005-0000-0000-0000E5280000}"/>
    <cellStyle name="Accent4 38 3" xfId="14836" xr:uid="{00000000-0005-0000-0000-0000E6280000}"/>
    <cellStyle name="Accent4 38 4" xfId="14837" xr:uid="{00000000-0005-0000-0000-0000E7280000}"/>
    <cellStyle name="Accent4 38 5" xfId="14838" xr:uid="{00000000-0005-0000-0000-0000E8280000}"/>
    <cellStyle name="Accent4 38 6" xfId="14839" xr:uid="{00000000-0005-0000-0000-0000E9280000}"/>
    <cellStyle name="Accent4 38 7" xfId="14840" xr:uid="{00000000-0005-0000-0000-0000EA280000}"/>
    <cellStyle name="Accent4 38 8" xfId="14841" xr:uid="{00000000-0005-0000-0000-0000EB280000}"/>
    <cellStyle name="Accent4 38 9" xfId="14842" xr:uid="{00000000-0005-0000-0000-0000EC280000}"/>
    <cellStyle name="Accent4 39" xfId="857" xr:uid="{00000000-0005-0000-0000-0000ED280000}"/>
    <cellStyle name="Accent4 39 10" xfId="14844" xr:uid="{00000000-0005-0000-0000-0000EE280000}"/>
    <cellStyle name="Accent4 39 11" xfId="14845" xr:uid="{00000000-0005-0000-0000-0000EF280000}"/>
    <cellStyle name="Accent4 39 12" xfId="14843" xr:uid="{00000000-0005-0000-0000-0000F0280000}"/>
    <cellStyle name="Accent4 39 2" xfId="14846" xr:uid="{00000000-0005-0000-0000-0000F1280000}"/>
    <cellStyle name="Accent4 39 3" xfId="14847" xr:uid="{00000000-0005-0000-0000-0000F2280000}"/>
    <cellStyle name="Accent4 39 4" xfId="14848" xr:uid="{00000000-0005-0000-0000-0000F3280000}"/>
    <cellStyle name="Accent4 39 5" xfId="14849" xr:uid="{00000000-0005-0000-0000-0000F4280000}"/>
    <cellStyle name="Accent4 39 6" xfId="14850" xr:uid="{00000000-0005-0000-0000-0000F5280000}"/>
    <cellStyle name="Accent4 39 7" xfId="14851" xr:uid="{00000000-0005-0000-0000-0000F6280000}"/>
    <cellStyle name="Accent4 39 8" xfId="14852" xr:uid="{00000000-0005-0000-0000-0000F7280000}"/>
    <cellStyle name="Accent4 39 9" xfId="14853" xr:uid="{00000000-0005-0000-0000-0000F8280000}"/>
    <cellStyle name="Accent4 4" xfId="858" xr:uid="{00000000-0005-0000-0000-0000F9280000}"/>
    <cellStyle name="Accent4 4 10" xfId="1146" xr:uid="{00000000-0005-0000-0000-0000FA280000}"/>
    <cellStyle name="Accent4 4 11" xfId="1149" xr:uid="{00000000-0005-0000-0000-0000FB280000}"/>
    <cellStyle name="Accent4 4 12" xfId="1143" xr:uid="{00000000-0005-0000-0000-0000FC280000}"/>
    <cellStyle name="Accent4 4 2" xfId="1151" xr:uid="{00000000-0005-0000-0000-0000FD280000}"/>
    <cellStyle name="Accent4 4 3" xfId="1152" xr:uid="{00000000-0005-0000-0000-0000FE280000}"/>
    <cellStyle name="Accent4 4 4" xfId="1157" xr:uid="{00000000-0005-0000-0000-0000FF280000}"/>
    <cellStyle name="Accent4 4 5" xfId="1158" xr:uid="{00000000-0005-0000-0000-000000290000}"/>
    <cellStyle name="Accent4 4 6" xfId="1159" xr:uid="{00000000-0005-0000-0000-000001290000}"/>
    <cellStyle name="Accent4 4 7" xfId="1176" xr:uid="{00000000-0005-0000-0000-000002290000}"/>
    <cellStyle name="Accent4 4 8" xfId="1215" xr:uid="{00000000-0005-0000-0000-000003290000}"/>
    <cellStyle name="Accent4 4 9" xfId="1228" xr:uid="{00000000-0005-0000-0000-000004290000}"/>
    <cellStyle name="Accent4 40" xfId="859" xr:uid="{00000000-0005-0000-0000-000005290000}"/>
    <cellStyle name="Accent4 40 10" xfId="14855" xr:uid="{00000000-0005-0000-0000-000006290000}"/>
    <cellStyle name="Accent4 40 11" xfId="14854" xr:uid="{00000000-0005-0000-0000-000007290000}"/>
    <cellStyle name="Accent4 40 2" xfId="14856" xr:uid="{00000000-0005-0000-0000-000008290000}"/>
    <cellStyle name="Accent4 40 3" xfId="14857" xr:uid="{00000000-0005-0000-0000-000009290000}"/>
    <cellStyle name="Accent4 40 4" xfId="14858" xr:uid="{00000000-0005-0000-0000-00000A290000}"/>
    <cellStyle name="Accent4 40 5" xfId="14859" xr:uid="{00000000-0005-0000-0000-00000B290000}"/>
    <cellStyle name="Accent4 40 6" xfId="14860" xr:uid="{00000000-0005-0000-0000-00000C290000}"/>
    <cellStyle name="Accent4 40 7" xfId="14861" xr:uid="{00000000-0005-0000-0000-00000D290000}"/>
    <cellStyle name="Accent4 40 8" xfId="14862" xr:uid="{00000000-0005-0000-0000-00000E290000}"/>
    <cellStyle name="Accent4 40 9" xfId="14863" xr:uid="{00000000-0005-0000-0000-00000F290000}"/>
    <cellStyle name="Accent4 41" xfId="860" xr:uid="{00000000-0005-0000-0000-000010290000}"/>
    <cellStyle name="Accent4 41 2" xfId="14864" xr:uid="{00000000-0005-0000-0000-000011290000}"/>
    <cellStyle name="Accent4 42" xfId="861" xr:uid="{00000000-0005-0000-0000-000012290000}"/>
    <cellStyle name="Accent4 42 2" xfId="14865" xr:uid="{00000000-0005-0000-0000-000013290000}"/>
    <cellStyle name="Accent4 43" xfId="862" xr:uid="{00000000-0005-0000-0000-000014290000}"/>
    <cellStyle name="Accent4 43 2" xfId="14866" xr:uid="{00000000-0005-0000-0000-000015290000}"/>
    <cellStyle name="Accent4 44" xfId="863" xr:uid="{00000000-0005-0000-0000-000016290000}"/>
    <cellStyle name="Accent4 44 2" xfId="14867" xr:uid="{00000000-0005-0000-0000-000017290000}"/>
    <cellStyle name="Accent4 45" xfId="864" xr:uid="{00000000-0005-0000-0000-000018290000}"/>
    <cellStyle name="Accent4 45 2" xfId="14868" xr:uid="{00000000-0005-0000-0000-000019290000}"/>
    <cellStyle name="Accent4 46" xfId="865" xr:uid="{00000000-0005-0000-0000-00001A290000}"/>
    <cellStyle name="Accent4 46 2" xfId="14869" xr:uid="{00000000-0005-0000-0000-00001B290000}"/>
    <cellStyle name="Accent4 47" xfId="866" xr:uid="{00000000-0005-0000-0000-00001C290000}"/>
    <cellStyle name="Accent4 47 2" xfId="14870" xr:uid="{00000000-0005-0000-0000-00001D290000}"/>
    <cellStyle name="Accent4 48" xfId="867" xr:uid="{00000000-0005-0000-0000-00001E290000}"/>
    <cellStyle name="Accent4 48 2" xfId="14871" xr:uid="{00000000-0005-0000-0000-00001F290000}"/>
    <cellStyle name="Accent4 49" xfId="868" xr:uid="{00000000-0005-0000-0000-000020290000}"/>
    <cellStyle name="Accent4 49 2" xfId="14872" xr:uid="{00000000-0005-0000-0000-000021290000}"/>
    <cellStyle name="Accent4 5" xfId="869" xr:uid="{00000000-0005-0000-0000-000022290000}"/>
    <cellStyle name="Accent4 5 10" xfId="1230" xr:uid="{00000000-0005-0000-0000-000023290000}"/>
    <cellStyle name="Accent4 5 11" xfId="1232" xr:uid="{00000000-0005-0000-0000-000024290000}"/>
    <cellStyle name="Accent4 5 12" xfId="1229" xr:uid="{00000000-0005-0000-0000-000025290000}"/>
    <cellStyle name="Accent4 5 2" xfId="1233" xr:uid="{00000000-0005-0000-0000-000026290000}"/>
    <cellStyle name="Accent4 5 3" xfId="1238" xr:uid="{00000000-0005-0000-0000-000027290000}"/>
    <cellStyle name="Accent4 5 4" xfId="1240" xr:uid="{00000000-0005-0000-0000-000028290000}"/>
    <cellStyle name="Accent4 5 5" xfId="1242" xr:uid="{00000000-0005-0000-0000-000029290000}"/>
    <cellStyle name="Accent4 5 6" xfId="1243" xr:uid="{00000000-0005-0000-0000-00002A290000}"/>
    <cellStyle name="Accent4 5 7" xfId="1244" xr:uid="{00000000-0005-0000-0000-00002B290000}"/>
    <cellStyle name="Accent4 5 8" xfId="1246" xr:uid="{00000000-0005-0000-0000-00002C290000}"/>
    <cellStyle name="Accent4 5 9" xfId="1249" xr:uid="{00000000-0005-0000-0000-00002D290000}"/>
    <cellStyle name="Accent4 50" xfId="870" xr:uid="{00000000-0005-0000-0000-00002E290000}"/>
    <cellStyle name="Accent4 51" xfId="871" xr:uid="{00000000-0005-0000-0000-00002F290000}"/>
    <cellStyle name="Accent4 52" xfId="872" xr:uid="{00000000-0005-0000-0000-000030290000}"/>
    <cellStyle name="Accent4 53" xfId="873" xr:uid="{00000000-0005-0000-0000-000031290000}"/>
    <cellStyle name="Accent4 54" xfId="874" xr:uid="{00000000-0005-0000-0000-000032290000}"/>
    <cellStyle name="Accent4 55" xfId="875" xr:uid="{00000000-0005-0000-0000-000033290000}"/>
    <cellStyle name="Accent4 56" xfId="876" xr:uid="{00000000-0005-0000-0000-000034290000}"/>
    <cellStyle name="Accent4 57" xfId="877" xr:uid="{00000000-0005-0000-0000-000035290000}"/>
    <cellStyle name="Accent4 58" xfId="878" xr:uid="{00000000-0005-0000-0000-000036290000}"/>
    <cellStyle name="Accent4 59" xfId="879" xr:uid="{00000000-0005-0000-0000-000037290000}"/>
    <cellStyle name="Accent4 6" xfId="880" xr:uid="{00000000-0005-0000-0000-000038290000}"/>
    <cellStyle name="Accent4 6 10" xfId="14873" xr:uid="{00000000-0005-0000-0000-000039290000}"/>
    <cellStyle name="Accent4 6 11" xfId="14874" xr:uid="{00000000-0005-0000-0000-00003A290000}"/>
    <cellStyle name="Accent4 6 2" xfId="1252" xr:uid="{00000000-0005-0000-0000-00003B290000}"/>
    <cellStyle name="Accent4 6 3" xfId="14875" xr:uid="{00000000-0005-0000-0000-00003C290000}"/>
    <cellStyle name="Accent4 6 4" xfId="14876" xr:uid="{00000000-0005-0000-0000-00003D290000}"/>
    <cellStyle name="Accent4 6 5" xfId="14877" xr:uid="{00000000-0005-0000-0000-00003E290000}"/>
    <cellStyle name="Accent4 6 6" xfId="14878" xr:uid="{00000000-0005-0000-0000-00003F290000}"/>
    <cellStyle name="Accent4 6 7" xfId="14879" xr:uid="{00000000-0005-0000-0000-000040290000}"/>
    <cellStyle name="Accent4 6 8" xfId="14880" xr:uid="{00000000-0005-0000-0000-000041290000}"/>
    <cellStyle name="Accent4 6 9" xfId="14881" xr:uid="{00000000-0005-0000-0000-000042290000}"/>
    <cellStyle name="Accent4 60" xfId="881" xr:uid="{00000000-0005-0000-0000-000043290000}"/>
    <cellStyle name="Accent4 61" xfId="882" xr:uid="{00000000-0005-0000-0000-000044290000}"/>
    <cellStyle name="Accent4 62" xfId="883" xr:uid="{00000000-0005-0000-0000-000045290000}"/>
    <cellStyle name="Accent4 63" xfId="884" xr:uid="{00000000-0005-0000-0000-000046290000}"/>
    <cellStyle name="Accent4 64" xfId="885" xr:uid="{00000000-0005-0000-0000-000047290000}"/>
    <cellStyle name="Accent4 65" xfId="886" xr:uid="{00000000-0005-0000-0000-000048290000}"/>
    <cellStyle name="Accent4 66" xfId="887" xr:uid="{00000000-0005-0000-0000-000049290000}"/>
    <cellStyle name="Accent4 67" xfId="888" xr:uid="{00000000-0005-0000-0000-00004A290000}"/>
    <cellStyle name="Accent4 68" xfId="889" xr:uid="{00000000-0005-0000-0000-00004B290000}"/>
    <cellStyle name="Accent4 69" xfId="890" xr:uid="{00000000-0005-0000-0000-00004C290000}"/>
    <cellStyle name="Accent4 7" xfId="891" xr:uid="{00000000-0005-0000-0000-00004D290000}"/>
    <cellStyle name="Accent4 7 10" xfId="14882" xr:uid="{00000000-0005-0000-0000-00004E290000}"/>
    <cellStyle name="Accent4 7 11" xfId="14883" xr:uid="{00000000-0005-0000-0000-00004F290000}"/>
    <cellStyle name="Accent4 7 2" xfId="1255" xr:uid="{00000000-0005-0000-0000-000050290000}"/>
    <cellStyle name="Accent4 7 3" xfId="14884" xr:uid="{00000000-0005-0000-0000-000051290000}"/>
    <cellStyle name="Accent4 7 4" xfId="14885" xr:uid="{00000000-0005-0000-0000-000052290000}"/>
    <cellStyle name="Accent4 7 5" xfId="14886" xr:uid="{00000000-0005-0000-0000-000053290000}"/>
    <cellStyle name="Accent4 7 6" xfId="14887" xr:uid="{00000000-0005-0000-0000-000054290000}"/>
    <cellStyle name="Accent4 7 7" xfId="14888" xr:uid="{00000000-0005-0000-0000-000055290000}"/>
    <cellStyle name="Accent4 7 8" xfId="14889" xr:uid="{00000000-0005-0000-0000-000056290000}"/>
    <cellStyle name="Accent4 7 9" xfId="14890" xr:uid="{00000000-0005-0000-0000-000057290000}"/>
    <cellStyle name="Accent4 70" xfId="892" xr:uid="{00000000-0005-0000-0000-000058290000}"/>
    <cellStyle name="Accent4 71" xfId="893" xr:uid="{00000000-0005-0000-0000-000059290000}"/>
    <cellStyle name="Accent4 72" xfId="894" xr:uid="{00000000-0005-0000-0000-00005A290000}"/>
    <cellStyle name="Accent4 73" xfId="895" xr:uid="{00000000-0005-0000-0000-00005B290000}"/>
    <cellStyle name="Accent4 74" xfId="896" xr:uid="{00000000-0005-0000-0000-00005C290000}"/>
    <cellStyle name="Accent4 75" xfId="897" xr:uid="{00000000-0005-0000-0000-00005D290000}"/>
    <cellStyle name="Accent4 76" xfId="898" xr:uid="{00000000-0005-0000-0000-00005E290000}"/>
    <cellStyle name="Accent4 77" xfId="899" xr:uid="{00000000-0005-0000-0000-00005F290000}"/>
    <cellStyle name="Accent4 78" xfId="900" xr:uid="{00000000-0005-0000-0000-000060290000}"/>
    <cellStyle name="Accent4 79" xfId="901" xr:uid="{00000000-0005-0000-0000-000061290000}"/>
    <cellStyle name="Accent4 8" xfId="902" xr:uid="{00000000-0005-0000-0000-000062290000}"/>
    <cellStyle name="Accent4 8 10" xfId="14891" xr:uid="{00000000-0005-0000-0000-000063290000}"/>
    <cellStyle name="Accent4 8 11" xfId="14892" xr:uid="{00000000-0005-0000-0000-000064290000}"/>
    <cellStyle name="Accent4 8 2" xfId="1257" xr:uid="{00000000-0005-0000-0000-000065290000}"/>
    <cellStyle name="Accent4 8 3" xfId="14893" xr:uid="{00000000-0005-0000-0000-000066290000}"/>
    <cellStyle name="Accent4 8 4" xfId="14894" xr:uid="{00000000-0005-0000-0000-000067290000}"/>
    <cellStyle name="Accent4 8 5" xfId="14895" xr:uid="{00000000-0005-0000-0000-000068290000}"/>
    <cellStyle name="Accent4 8 6" xfId="14896" xr:uid="{00000000-0005-0000-0000-000069290000}"/>
    <cellStyle name="Accent4 8 7" xfId="14897" xr:uid="{00000000-0005-0000-0000-00006A290000}"/>
    <cellStyle name="Accent4 8 8" xfId="14898" xr:uid="{00000000-0005-0000-0000-00006B290000}"/>
    <cellStyle name="Accent4 8 9" xfId="14899" xr:uid="{00000000-0005-0000-0000-00006C290000}"/>
    <cellStyle name="Accent4 80" xfId="903" xr:uid="{00000000-0005-0000-0000-00006D290000}"/>
    <cellStyle name="Accent4 81" xfId="904" xr:uid="{00000000-0005-0000-0000-00006E290000}"/>
    <cellStyle name="Accent4 82" xfId="905" xr:uid="{00000000-0005-0000-0000-00006F290000}"/>
    <cellStyle name="Accent4 83" xfId="906" xr:uid="{00000000-0005-0000-0000-000070290000}"/>
    <cellStyle name="Accent4 84" xfId="907" xr:uid="{00000000-0005-0000-0000-000071290000}"/>
    <cellStyle name="Accent4 85" xfId="908" xr:uid="{00000000-0005-0000-0000-000072290000}"/>
    <cellStyle name="Accent4 86" xfId="909" xr:uid="{00000000-0005-0000-0000-000073290000}"/>
    <cellStyle name="Accent4 87" xfId="910" xr:uid="{00000000-0005-0000-0000-000074290000}"/>
    <cellStyle name="Accent4 88" xfId="911" xr:uid="{00000000-0005-0000-0000-000075290000}"/>
    <cellStyle name="Accent4 89" xfId="912" xr:uid="{00000000-0005-0000-0000-000076290000}"/>
    <cellStyle name="Accent4 9" xfId="913" xr:uid="{00000000-0005-0000-0000-000077290000}"/>
    <cellStyle name="Accent4 9 10" xfId="14900" xr:uid="{00000000-0005-0000-0000-000078290000}"/>
    <cellStyle name="Accent4 9 11" xfId="14901" xr:uid="{00000000-0005-0000-0000-000079290000}"/>
    <cellStyle name="Accent4 9 2" xfId="1258" xr:uid="{00000000-0005-0000-0000-00007A290000}"/>
    <cellStyle name="Accent4 9 3" xfId="14902" xr:uid="{00000000-0005-0000-0000-00007B290000}"/>
    <cellStyle name="Accent4 9 4" xfId="14903" xr:uid="{00000000-0005-0000-0000-00007C290000}"/>
    <cellStyle name="Accent4 9 5" xfId="14904" xr:uid="{00000000-0005-0000-0000-00007D290000}"/>
    <cellStyle name="Accent4 9 6" xfId="14905" xr:uid="{00000000-0005-0000-0000-00007E290000}"/>
    <cellStyle name="Accent4 9 7" xfId="14906" xr:uid="{00000000-0005-0000-0000-00007F290000}"/>
    <cellStyle name="Accent4 9 8" xfId="14907" xr:uid="{00000000-0005-0000-0000-000080290000}"/>
    <cellStyle name="Accent4 9 9" xfId="14908" xr:uid="{00000000-0005-0000-0000-000081290000}"/>
    <cellStyle name="Accent4 90" xfId="914" xr:uid="{00000000-0005-0000-0000-000082290000}"/>
    <cellStyle name="Accent4 91" xfId="915" xr:uid="{00000000-0005-0000-0000-000083290000}"/>
    <cellStyle name="Accent4 92" xfId="916" xr:uid="{00000000-0005-0000-0000-000084290000}"/>
    <cellStyle name="Accent4 93" xfId="917" xr:uid="{00000000-0005-0000-0000-000085290000}"/>
    <cellStyle name="Accent4 94" xfId="918" xr:uid="{00000000-0005-0000-0000-000086290000}"/>
    <cellStyle name="Accent4 95" xfId="919" xr:uid="{00000000-0005-0000-0000-000087290000}"/>
    <cellStyle name="Accent4 96" xfId="920" xr:uid="{00000000-0005-0000-0000-000088290000}"/>
    <cellStyle name="Accent4 97" xfId="921" xr:uid="{00000000-0005-0000-0000-000089290000}"/>
    <cellStyle name="Accent4 98" xfId="922" xr:uid="{00000000-0005-0000-0000-00008A290000}"/>
    <cellStyle name="Accent4 99" xfId="923" xr:uid="{00000000-0005-0000-0000-00008B290000}"/>
    <cellStyle name="Accent5 - 20%" xfId="924" xr:uid="{00000000-0005-0000-0000-00008C290000}"/>
    <cellStyle name="Accent5 - 40%" xfId="925" xr:uid="{00000000-0005-0000-0000-00008D290000}"/>
    <cellStyle name="Accent5 - 60%" xfId="926" xr:uid="{00000000-0005-0000-0000-00008E290000}"/>
    <cellStyle name="Accent5 10" xfId="927" xr:uid="{00000000-0005-0000-0000-00008F290000}"/>
    <cellStyle name="Accent5 10 10" xfId="14909" xr:uid="{00000000-0005-0000-0000-000090290000}"/>
    <cellStyle name="Accent5 10 11" xfId="14910" xr:uid="{00000000-0005-0000-0000-000091290000}"/>
    <cellStyle name="Accent5 10 2" xfId="1259" xr:uid="{00000000-0005-0000-0000-000092290000}"/>
    <cellStyle name="Accent5 10 3" xfId="14911" xr:uid="{00000000-0005-0000-0000-000093290000}"/>
    <cellStyle name="Accent5 10 4" xfId="14912" xr:uid="{00000000-0005-0000-0000-000094290000}"/>
    <cellStyle name="Accent5 10 5" xfId="14913" xr:uid="{00000000-0005-0000-0000-000095290000}"/>
    <cellStyle name="Accent5 10 6" xfId="14914" xr:uid="{00000000-0005-0000-0000-000096290000}"/>
    <cellStyle name="Accent5 10 7" xfId="14915" xr:uid="{00000000-0005-0000-0000-000097290000}"/>
    <cellStyle name="Accent5 10 8" xfId="14916" xr:uid="{00000000-0005-0000-0000-000098290000}"/>
    <cellStyle name="Accent5 10 9" xfId="14917" xr:uid="{00000000-0005-0000-0000-000099290000}"/>
    <cellStyle name="Accent5 100" xfId="928" xr:uid="{00000000-0005-0000-0000-00009A290000}"/>
    <cellStyle name="Accent5 101" xfId="929" xr:uid="{00000000-0005-0000-0000-00009B290000}"/>
    <cellStyle name="Accent5 102" xfId="930" xr:uid="{00000000-0005-0000-0000-00009C290000}"/>
    <cellStyle name="Accent5 103" xfId="931" xr:uid="{00000000-0005-0000-0000-00009D290000}"/>
    <cellStyle name="Accent5 104" xfId="932" xr:uid="{00000000-0005-0000-0000-00009E290000}"/>
    <cellStyle name="Accent5 105" xfId="933" xr:uid="{00000000-0005-0000-0000-00009F290000}"/>
    <cellStyle name="Accent5 106" xfId="934" xr:uid="{00000000-0005-0000-0000-0000A0290000}"/>
    <cellStyle name="Accent5 107" xfId="935" xr:uid="{00000000-0005-0000-0000-0000A1290000}"/>
    <cellStyle name="Accent5 108" xfId="87" xr:uid="{00000000-0005-0000-0000-0000A2290000}"/>
    <cellStyle name="Accent5 11" xfId="936" xr:uid="{00000000-0005-0000-0000-0000A3290000}"/>
    <cellStyle name="Accent5 11 10" xfId="14918" xr:uid="{00000000-0005-0000-0000-0000A4290000}"/>
    <cellStyle name="Accent5 11 11" xfId="14919" xr:uid="{00000000-0005-0000-0000-0000A5290000}"/>
    <cellStyle name="Accent5 11 2" xfId="1260" xr:uid="{00000000-0005-0000-0000-0000A6290000}"/>
    <cellStyle name="Accent5 11 3" xfId="14920" xr:uid="{00000000-0005-0000-0000-0000A7290000}"/>
    <cellStyle name="Accent5 11 4" xfId="14921" xr:uid="{00000000-0005-0000-0000-0000A8290000}"/>
    <cellStyle name="Accent5 11 5" xfId="14922" xr:uid="{00000000-0005-0000-0000-0000A9290000}"/>
    <cellStyle name="Accent5 11 6" xfId="14923" xr:uid="{00000000-0005-0000-0000-0000AA290000}"/>
    <cellStyle name="Accent5 11 7" xfId="14924" xr:uid="{00000000-0005-0000-0000-0000AB290000}"/>
    <cellStyle name="Accent5 11 8" xfId="14925" xr:uid="{00000000-0005-0000-0000-0000AC290000}"/>
    <cellStyle name="Accent5 11 9" xfId="14926" xr:uid="{00000000-0005-0000-0000-0000AD290000}"/>
    <cellStyle name="Accent5 12" xfId="937" xr:uid="{00000000-0005-0000-0000-0000AE290000}"/>
    <cellStyle name="Accent5 12 10" xfId="14927" xr:uid="{00000000-0005-0000-0000-0000AF290000}"/>
    <cellStyle name="Accent5 12 11" xfId="14928" xr:uid="{00000000-0005-0000-0000-0000B0290000}"/>
    <cellStyle name="Accent5 12 2" xfId="1261" xr:uid="{00000000-0005-0000-0000-0000B1290000}"/>
    <cellStyle name="Accent5 12 3" xfId="14929" xr:uid="{00000000-0005-0000-0000-0000B2290000}"/>
    <cellStyle name="Accent5 12 4" xfId="14930" xr:uid="{00000000-0005-0000-0000-0000B3290000}"/>
    <cellStyle name="Accent5 12 5" xfId="14931" xr:uid="{00000000-0005-0000-0000-0000B4290000}"/>
    <cellStyle name="Accent5 12 6" xfId="14932" xr:uid="{00000000-0005-0000-0000-0000B5290000}"/>
    <cellStyle name="Accent5 12 7" xfId="14933" xr:uid="{00000000-0005-0000-0000-0000B6290000}"/>
    <cellStyle name="Accent5 12 8" xfId="14934" xr:uid="{00000000-0005-0000-0000-0000B7290000}"/>
    <cellStyle name="Accent5 12 9" xfId="14935" xr:uid="{00000000-0005-0000-0000-0000B8290000}"/>
    <cellStyle name="Accent5 13" xfId="938" xr:uid="{00000000-0005-0000-0000-0000B9290000}"/>
    <cellStyle name="Accent5 13 10" xfId="14936" xr:uid="{00000000-0005-0000-0000-0000BA290000}"/>
    <cellStyle name="Accent5 13 11" xfId="14937" xr:uid="{00000000-0005-0000-0000-0000BB290000}"/>
    <cellStyle name="Accent5 13 2" xfId="1265" xr:uid="{00000000-0005-0000-0000-0000BC290000}"/>
    <cellStyle name="Accent5 13 3" xfId="14938" xr:uid="{00000000-0005-0000-0000-0000BD290000}"/>
    <cellStyle name="Accent5 13 4" xfId="14939" xr:uid="{00000000-0005-0000-0000-0000BE290000}"/>
    <cellStyle name="Accent5 13 5" xfId="14940" xr:uid="{00000000-0005-0000-0000-0000BF290000}"/>
    <cellStyle name="Accent5 13 6" xfId="14941" xr:uid="{00000000-0005-0000-0000-0000C0290000}"/>
    <cellStyle name="Accent5 13 7" xfId="14942" xr:uid="{00000000-0005-0000-0000-0000C1290000}"/>
    <cellStyle name="Accent5 13 8" xfId="14943" xr:uid="{00000000-0005-0000-0000-0000C2290000}"/>
    <cellStyle name="Accent5 13 9" xfId="14944" xr:uid="{00000000-0005-0000-0000-0000C3290000}"/>
    <cellStyle name="Accent5 14" xfId="939" xr:uid="{00000000-0005-0000-0000-0000C4290000}"/>
    <cellStyle name="Accent5 14 10" xfId="14945" xr:uid="{00000000-0005-0000-0000-0000C5290000}"/>
    <cellStyle name="Accent5 14 11" xfId="14946" xr:uid="{00000000-0005-0000-0000-0000C6290000}"/>
    <cellStyle name="Accent5 14 2" xfId="1266" xr:uid="{00000000-0005-0000-0000-0000C7290000}"/>
    <cellStyle name="Accent5 14 3" xfId="14947" xr:uid="{00000000-0005-0000-0000-0000C8290000}"/>
    <cellStyle name="Accent5 14 4" xfId="14948" xr:uid="{00000000-0005-0000-0000-0000C9290000}"/>
    <cellStyle name="Accent5 14 5" xfId="14949" xr:uid="{00000000-0005-0000-0000-0000CA290000}"/>
    <cellStyle name="Accent5 14 6" xfId="14950" xr:uid="{00000000-0005-0000-0000-0000CB290000}"/>
    <cellStyle name="Accent5 14 7" xfId="14951" xr:uid="{00000000-0005-0000-0000-0000CC290000}"/>
    <cellStyle name="Accent5 14 8" xfId="14952" xr:uid="{00000000-0005-0000-0000-0000CD290000}"/>
    <cellStyle name="Accent5 14 9" xfId="14953" xr:uid="{00000000-0005-0000-0000-0000CE290000}"/>
    <cellStyle name="Accent5 15" xfId="940" xr:uid="{00000000-0005-0000-0000-0000CF290000}"/>
    <cellStyle name="Accent5 15 10" xfId="14954" xr:uid="{00000000-0005-0000-0000-0000D0290000}"/>
    <cellStyle name="Accent5 15 11" xfId="14955" xr:uid="{00000000-0005-0000-0000-0000D1290000}"/>
    <cellStyle name="Accent5 15 2" xfId="1267" xr:uid="{00000000-0005-0000-0000-0000D2290000}"/>
    <cellStyle name="Accent5 15 3" xfId="14956" xr:uid="{00000000-0005-0000-0000-0000D3290000}"/>
    <cellStyle name="Accent5 15 4" xfId="14957" xr:uid="{00000000-0005-0000-0000-0000D4290000}"/>
    <cellStyle name="Accent5 15 5" xfId="14958" xr:uid="{00000000-0005-0000-0000-0000D5290000}"/>
    <cellStyle name="Accent5 15 6" xfId="14959" xr:uid="{00000000-0005-0000-0000-0000D6290000}"/>
    <cellStyle name="Accent5 15 7" xfId="14960" xr:uid="{00000000-0005-0000-0000-0000D7290000}"/>
    <cellStyle name="Accent5 15 8" xfId="14961" xr:uid="{00000000-0005-0000-0000-0000D8290000}"/>
    <cellStyle name="Accent5 15 9" xfId="14962" xr:uid="{00000000-0005-0000-0000-0000D9290000}"/>
    <cellStyle name="Accent5 16" xfId="941" xr:uid="{00000000-0005-0000-0000-0000DA290000}"/>
    <cellStyle name="Accent5 16 10" xfId="14964" xr:uid="{00000000-0005-0000-0000-0000DB290000}"/>
    <cellStyle name="Accent5 16 11" xfId="14965" xr:uid="{00000000-0005-0000-0000-0000DC290000}"/>
    <cellStyle name="Accent5 16 12" xfId="14963" xr:uid="{00000000-0005-0000-0000-0000DD290000}"/>
    <cellStyle name="Accent5 16 2" xfId="14966" xr:uid="{00000000-0005-0000-0000-0000DE290000}"/>
    <cellStyle name="Accent5 16 3" xfId="14967" xr:uid="{00000000-0005-0000-0000-0000DF290000}"/>
    <cellStyle name="Accent5 16 4" xfId="14968" xr:uid="{00000000-0005-0000-0000-0000E0290000}"/>
    <cellStyle name="Accent5 16 5" xfId="14969" xr:uid="{00000000-0005-0000-0000-0000E1290000}"/>
    <cellStyle name="Accent5 16 6" xfId="14970" xr:uid="{00000000-0005-0000-0000-0000E2290000}"/>
    <cellStyle name="Accent5 16 7" xfId="14971" xr:uid="{00000000-0005-0000-0000-0000E3290000}"/>
    <cellStyle name="Accent5 16 8" xfId="14972" xr:uid="{00000000-0005-0000-0000-0000E4290000}"/>
    <cellStyle name="Accent5 16 9" xfId="14973" xr:uid="{00000000-0005-0000-0000-0000E5290000}"/>
    <cellStyle name="Accent5 17" xfId="942" xr:uid="{00000000-0005-0000-0000-0000E6290000}"/>
    <cellStyle name="Accent5 17 10" xfId="14975" xr:uid="{00000000-0005-0000-0000-0000E7290000}"/>
    <cellStyle name="Accent5 17 11" xfId="14976" xr:uid="{00000000-0005-0000-0000-0000E8290000}"/>
    <cellStyle name="Accent5 17 12" xfId="14974" xr:uid="{00000000-0005-0000-0000-0000E9290000}"/>
    <cellStyle name="Accent5 17 2" xfId="14977" xr:uid="{00000000-0005-0000-0000-0000EA290000}"/>
    <cellStyle name="Accent5 17 3" xfId="14978" xr:uid="{00000000-0005-0000-0000-0000EB290000}"/>
    <cellStyle name="Accent5 17 4" xfId="14979" xr:uid="{00000000-0005-0000-0000-0000EC290000}"/>
    <cellStyle name="Accent5 17 5" xfId="14980" xr:uid="{00000000-0005-0000-0000-0000ED290000}"/>
    <cellStyle name="Accent5 17 6" xfId="14981" xr:uid="{00000000-0005-0000-0000-0000EE290000}"/>
    <cellStyle name="Accent5 17 7" xfId="14982" xr:uid="{00000000-0005-0000-0000-0000EF290000}"/>
    <cellStyle name="Accent5 17 8" xfId="14983" xr:uid="{00000000-0005-0000-0000-0000F0290000}"/>
    <cellStyle name="Accent5 17 9" xfId="14984" xr:uid="{00000000-0005-0000-0000-0000F1290000}"/>
    <cellStyle name="Accent5 18" xfId="943" xr:uid="{00000000-0005-0000-0000-0000F2290000}"/>
    <cellStyle name="Accent5 18 10" xfId="14986" xr:uid="{00000000-0005-0000-0000-0000F3290000}"/>
    <cellStyle name="Accent5 18 11" xfId="14987" xr:uid="{00000000-0005-0000-0000-0000F4290000}"/>
    <cellStyle name="Accent5 18 12" xfId="14985" xr:uid="{00000000-0005-0000-0000-0000F5290000}"/>
    <cellStyle name="Accent5 18 2" xfId="14988" xr:uid="{00000000-0005-0000-0000-0000F6290000}"/>
    <cellStyle name="Accent5 18 3" xfId="14989" xr:uid="{00000000-0005-0000-0000-0000F7290000}"/>
    <cellStyle name="Accent5 18 4" xfId="14990" xr:uid="{00000000-0005-0000-0000-0000F8290000}"/>
    <cellStyle name="Accent5 18 5" xfId="14991" xr:uid="{00000000-0005-0000-0000-0000F9290000}"/>
    <cellStyle name="Accent5 18 6" xfId="14992" xr:uid="{00000000-0005-0000-0000-0000FA290000}"/>
    <cellStyle name="Accent5 18 7" xfId="14993" xr:uid="{00000000-0005-0000-0000-0000FB290000}"/>
    <cellStyle name="Accent5 18 8" xfId="14994" xr:uid="{00000000-0005-0000-0000-0000FC290000}"/>
    <cellStyle name="Accent5 18 9" xfId="14995" xr:uid="{00000000-0005-0000-0000-0000FD290000}"/>
    <cellStyle name="Accent5 19" xfId="944" xr:uid="{00000000-0005-0000-0000-0000FE290000}"/>
    <cellStyle name="Accent5 19 10" xfId="14997" xr:uid="{00000000-0005-0000-0000-0000FF290000}"/>
    <cellStyle name="Accent5 19 11" xfId="14998" xr:uid="{00000000-0005-0000-0000-0000002A0000}"/>
    <cellStyle name="Accent5 19 12" xfId="14996" xr:uid="{00000000-0005-0000-0000-0000012A0000}"/>
    <cellStyle name="Accent5 19 2" xfId="14999" xr:uid="{00000000-0005-0000-0000-0000022A0000}"/>
    <cellStyle name="Accent5 19 3" xfId="15000" xr:uid="{00000000-0005-0000-0000-0000032A0000}"/>
    <cellStyle name="Accent5 19 4" xfId="15001" xr:uid="{00000000-0005-0000-0000-0000042A0000}"/>
    <cellStyle name="Accent5 19 5" xfId="15002" xr:uid="{00000000-0005-0000-0000-0000052A0000}"/>
    <cellStyle name="Accent5 19 6" xfId="15003" xr:uid="{00000000-0005-0000-0000-0000062A0000}"/>
    <cellStyle name="Accent5 19 7" xfId="15004" xr:uid="{00000000-0005-0000-0000-0000072A0000}"/>
    <cellStyle name="Accent5 19 8" xfId="15005" xr:uid="{00000000-0005-0000-0000-0000082A0000}"/>
    <cellStyle name="Accent5 19 9" xfId="15006" xr:uid="{00000000-0005-0000-0000-0000092A0000}"/>
    <cellStyle name="Accent5 2" xfId="88" xr:uid="{00000000-0005-0000-0000-00000A2A0000}"/>
    <cellStyle name="Accent5 2 10" xfId="1269" xr:uid="{00000000-0005-0000-0000-00000B2A0000}"/>
    <cellStyle name="Accent5 2 11" xfId="1270" xr:uid="{00000000-0005-0000-0000-00000C2A0000}"/>
    <cellStyle name="Accent5 2 12" xfId="1268" xr:uid="{00000000-0005-0000-0000-00000D2A0000}"/>
    <cellStyle name="Accent5 2 2" xfId="945" xr:uid="{00000000-0005-0000-0000-00000E2A0000}"/>
    <cellStyle name="Accent5 2 2 2" xfId="1271" xr:uid="{00000000-0005-0000-0000-00000F2A0000}"/>
    <cellStyle name="Accent5 2 3" xfId="1272" xr:uid="{00000000-0005-0000-0000-0000102A0000}"/>
    <cellStyle name="Accent5 2 4" xfId="1273" xr:uid="{00000000-0005-0000-0000-0000112A0000}"/>
    <cellStyle name="Accent5 2 5" xfId="1381" xr:uid="{00000000-0005-0000-0000-0000122A0000}"/>
    <cellStyle name="Accent5 2 6" xfId="1383" xr:uid="{00000000-0005-0000-0000-0000132A0000}"/>
    <cellStyle name="Accent5 2 7" xfId="1384" xr:uid="{00000000-0005-0000-0000-0000142A0000}"/>
    <cellStyle name="Accent5 2 8" xfId="1385" xr:uid="{00000000-0005-0000-0000-0000152A0000}"/>
    <cellStyle name="Accent5 2 9" xfId="1386" xr:uid="{00000000-0005-0000-0000-0000162A0000}"/>
    <cellStyle name="Accent5 20" xfId="946" xr:uid="{00000000-0005-0000-0000-0000172A0000}"/>
    <cellStyle name="Accent5 20 10" xfId="15008" xr:uid="{00000000-0005-0000-0000-0000182A0000}"/>
    <cellStyle name="Accent5 20 11" xfId="15009" xr:uid="{00000000-0005-0000-0000-0000192A0000}"/>
    <cellStyle name="Accent5 20 12" xfId="15007" xr:uid="{00000000-0005-0000-0000-00001A2A0000}"/>
    <cellStyle name="Accent5 20 2" xfId="15010" xr:uid="{00000000-0005-0000-0000-00001B2A0000}"/>
    <cellStyle name="Accent5 20 3" xfId="15011" xr:uid="{00000000-0005-0000-0000-00001C2A0000}"/>
    <cellStyle name="Accent5 20 4" xfId="15012" xr:uid="{00000000-0005-0000-0000-00001D2A0000}"/>
    <cellStyle name="Accent5 20 5" xfId="15013" xr:uid="{00000000-0005-0000-0000-00001E2A0000}"/>
    <cellStyle name="Accent5 20 6" xfId="15014" xr:uid="{00000000-0005-0000-0000-00001F2A0000}"/>
    <cellStyle name="Accent5 20 7" xfId="15015" xr:uid="{00000000-0005-0000-0000-0000202A0000}"/>
    <cellStyle name="Accent5 20 8" xfId="15016" xr:uid="{00000000-0005-0000-0000-0000212A0000}"/>
    <cellStyle name="Accent5 20 9" xfId="15017" xr:uid="{00000000-0005-0000-0000-0000222A0000}"/>
    <cellStyle name="Accent5 21" xfId="947" xr:uid="{00000000-0005-0000-0000-0000232A0000}"/>
    <cellStyle name="Accent5 21 10" xfId="15019" xr:uid="{00000000-0005-0000-0000-0000242A0000}"/>
    <cellStyle name="Accent5 21 11" xfId="15020" xr:uid="{00000000-0005-0000-0000-0000252A0000}"/>
    <cellStyle name="Accent5 21 12" xfId="15018" xr:uid="{00000000-0005-0000-0000-0000262A0000}"/>
    <cellStyle name="Accent5 21 2" xfId="15021" xr:uid="{00000000-0005-0000-0000-0000272A0000}"/>
    <cellStyle name="Accent5 21 3" xfId="15022" xr:uid="{00000000-0005-0000-0000-0000282A0000}"/>
    <cellStyle name="Accent5 21 4" xfId="15023" xr:uid="{00000000-0005-0000-0000-0000292A0000}"/>
    <cellStyle name="Accent5 21 5" xfId="15024" xr:uid="{00000000-0005-0000-0000-00002A2A0000}"/>
    <cellStyle name="Accent5 21 6" xfId="15025" xr:uid="{00000000-0005-0000-0000-00002B2A0000}"/>
    <cellStyle name="Accent5 21 7" xfId="15026" xr:uid="{00000000-0005-0000-0000-00002C2A0000}"/>
    <cellStyle name="Accent5 21 8" xfId="15027" xr:uid="{00000000-0005-0000-0000-00002D2A0000}"/>
    <cellStyle name="Accent5 21 9" xfId="15028" xr:uid="{00000000-0005-0000-0000-00002E2A0000}"/>
    <cellStyle name="Accent5 22" xfId="948" xr:uid="{00000000-0005-0000-0000-00002F2A0000}"/>
    <cellStyle name="Accent5 22 10" xfId="15030" xr:uid="{00000000-0005-0000-0000-0000302A0000}"/>
    <cellStyle name="Accent5 22 11" xfId="15031" xr:uid="{00000000-0005-0000-0000-0000312A0000}"/>
    <cellStyle name="Accent5 22 12" xfId="15029" xr:uid="{00000000-0005-0000-0000-0000322A0000}"/>
    <cellStyle name="Accent5 22 2" xfId="15032" xr:uid="{00000000-0005-0000-0000-0000332A0000}"/>
    <cellStyle name="Accent5 22 3" xfId="15033" xr:uid="{00000000-0005-0000-0000-0000342A0000}"/>
    <cellStyle name="Accent5 22 4" xfId="15034" xr:uid="{00000000-0005-0000-0000-0000352A0000}"/>
    <cellStyle name="Accent5 22 5" xfId="15035" xr:uid="{00000000-0005-0000-0000-0000362A0000}"/>
    <cellStyle name="Accent5 22 6" xfId="15036" xr:uid="{00000000-0005-0000-0000-0000372A0000}"/>
    <cellStyle name="Accent5 22 7" xfId="15037" xr:uid="{00000000-0005-0000-0000-0000382A0000}"/>
    <cellStyle name="Accent5 22 8" xfId="15038" xr:uid="{00000000-0005-0000-0000-0000392A0000}"/>
    <cellStyle name="Accent5 22 9" xfId="15039" xr:uid="{00000000-0005-0000-0000-00003A2A0000}"/>
    <cellStyle name="Accent5 23" xfId="949" xr:uid="{00000000-0005-0000-0000-00003B2A0000}"/>
    <cellStyle name="Accent5 23 10" xfId="15041" xr:uid="{00000000-0005-0000-0000-00003C2A0000}"/>
    <cellStyle name="Accent5 23 11" xfId="15042" xr:uid="{00000000-0005-0000-0000-00003D2A0000}"/>
    <cellStyle name="Accent5 23 12" xfId="15040" xr:uid="{00000000-0005-0000-0000-00003E2A0000}"/>
    <cellStyle name="Accent5 23 2" xfId="15043" xr:uid="{00000000-0005-0000-0000-00003F2A0000}"/>
    <cellStyle name="Accent5 23 3" xfId="15044" xr:uid="{00000000-0005-0000-0000-0000402A0000}"/>
    <cellStyle name="Accent5 23 4" xfId="15045" xr:uid="{00000000-0005-0000-0000-0000412A0000}"/>
    <cellStyle name="Accent5 23 5" xfId="15046" xr:uid="{00000000-0005-0000-0000-0000422A0000}"/>
    <cellStyle name="Accent5 23 6" xfId="15047" xr:uid="{00000000-0005-0000-0000-0000432A0000}"/>
    <cellStyle name="Accent5 23 7" xfId="15048" xr:uid="{00000000-0005-0000-0000-0000442A0000}"/>
    <cellStyle name="Accent5 23 8" xfId="15049" xr:uid="{00000000-0005-0000-0000-0000452A0000}"/>
    <cellStyle name="Accent5 23 9" xfId="15050" xr:uid="{00000000-0005-0000-0000-0000462A0000}"/>
    <cellStyle name="Accent5 24" xfId="950" xr:uid="{00000000-0005-0000-0000-0000472A0000}"/>
    <cellStyle name="Accent5 24 10" xfId="15052" xr:uid="{00000000-0005-0000-0000-0000482A0000}"/>
    <cellStyle name="Accent5 24 11" xfId="15053" xr:uid="{00000000-0005-0000-0000-0000492A0000}"/>
    <cellStyle name="Accent5 24 12" xfId="15051" xr:uid="{00000000-0005-0000-0000-00004A2A0000}"/>
    <cellStyle name="Accent5 24 2" xfId="15054" xr:uid="{00000000-0005-0000-0000-00004B2A0000}"/>
    <cellStyle name="Accent5 24 3" xfId="15055" xr:uid="{00000000-0005-0000-0000-00004C2A0000}"/>
    <cellStyle name="Accent5 24 4" xfId="15056" xr:uid="{00000000-0005-0000-0000-00004D2A0000}"/>
    <cellStyle name="Accent5 24 5" xfId="15057" xr:uid="{00000000-0005-0000-0000-00004E2A0000}"/>
    <cellStyle name="Accent5 24 6" xfId="15058" xr:uid="{00000000-0005-0000-0000-00004F2A0000}"/>
    <cellStyle name="Accent5 24 7" xfId="15059" xr:uid="{00000000-0005-0000-0000-0000502A0000}"/>
    <cellStyle name="Accent5 24 8" xfId="15060" xr:uid="{00000000-0005-0000-0000-0000512A0000}"/>
    <cellStyle name="Accent5 24 9" xfId="15061" xr:uid="{00000000-0005-0000-0000-0000522A0000}"/>
    <cellStyle name="Accent5 25" xfId="951" xr:uid="{00000000-0005-0000-0000-0000532A0000}"/>
    <cellStyle name="Accent5 25 10" xfId="15063" xr:uid="{00000000-0005-0000-0000-0000542A0000}"/>
    <cellStyle name="Accent5 25 11" xfId="15064" xr:uid="{00000000-0005-0000-0000-0000552A0000}"/>
    <cellStyle name="Accent5 25 12" xfId="15062" xr:uid="{00000000-0005-0000-0000-0000562A0000}"/>
    <cellStyle name="Accent5 25 2" xfId="15065" xr:uid="{00000000-0005-0000-0000-0000572A0000}"/>
    <cellStyle name="Accent5 25 3" xfId="15066" xr:uid="{00000000-0005-0000-0000-0000582A0000}"/>
    <cellStyle name="Accent5 25 4" xfId="15067" xr:uid="{00000000-0005-0000-0000-0000592A0000}"/>
    <cellStyle name="Accent5 25 5" xfId="15068" xr:uid="{00000000-0005-0000-0000-00005A2A0000}"/>
    <cellStyle name="Accent5 25 6" xfId="15069" xr:uid="{00000000-0005-0000-0000-00005B2A0000}"/>
    <cellStyle name="Accent5 25 7" xfId="15070" xr:uid="{00000000-0005-0000-0000-00005C2A0000}"/>
    <cellStyle name="Accent5 25 8" xfId="15071" xr:uid="{00000000-0005-0000-0000-00005D2A0000}"/>
    <cellStyle name="Accent5 25 9" xfId="15072" xr:uid="{00000000-0005-0000-0000-00005E2A0000}"/>
    <cellStyle name="Accent5 26" xfId="952" xr:uid="{00000000-0005-0000-0000-00005F2A0000}"/>
    <cellStyle name="Accent5 26 10" xfId="15074" xr:uid="{00000000-0005-0000-0000-0000602A0000}"/>
    <cellStyle name="Accent5 26 11" xfId="15075" xr:uid="{00000000-0005-0000-0000-0000612A0000}"/>
    <cellStyle name="Accent5 26 12" xfId="15073" xr:uid="{00000000-0005-0000-0000-0000622A0000}"/>
    <cellStyle name="Accent5 26 2" xfId="15076" xr:uid="{00000000-0005-0000-0000-0000632A0000}"/>
    <cellStyle name="Accent5 26 3" xfId="15077" xr:uid="{00000000-0005-0000-0000-0000642A0000}"/>
    <cellStyle name="Accent5 26 4" xfId="15078" xr:uid="{00000000-0005-0000-0000-0000652A0000}"/>
    <cellStyle name="Accent5 26 5" xfId="15079" xr:uid="{00000000-0005-0000-0000-0000662A0000}"/>
    <cellStyle name="Accent5 26 6" xfId="15080" xr:uid="{00000000-0005-0000-0000-0000672A0000}"/>
    <cellStyle name="Accent5 26 7" xfId="15081" xr:uid="{00000000-0005-0000-0000-0000682A0000}"/>
    <cellStyle name="Accent5 26 8" xfId="15082" xr:uid="{00000000-0005-0000-0000-0000692A0000}"/>
    <cellStyle name="Accent5 26 9" xfId="15083" xr:uid="{00000000-0005-0000-0000-00006A2A0000}"/>
    <cellStyle name="Accent5 27" xfId="953" xr:uid="{00000000-0005-0000-0000-00006B2A0000}"/>
    <cellStyle name="Accent5 27 10" xfId="15085" xr:uid="{00000000-0005-0000-0000-00006C2A0000}"/>
    <cellStyle name="Accent5 27 11" xfId="15086" xr:uid="{00000000-0005-0000-0000-00006D2A0000}"/>
    <cellStyle name="Accent5 27 12" xfId="15084" xr:uid="{00000000-0005-0000-0000-00006E2A0000}"/>
    <cellStyle name="Accent5 27 2" xfId="15087" xr:uid="{00000000-0005-0000-0000-00006F2A0000}"/>
    <cellStyle name="Accent5 27 3" xfId="15088" xr:uid="{00000000-0005-0000-0000-0000702A0000}"/>
    <cellStyle name="Accent5 27 4" xfId="15089" xr:uid="{00000000-0005-0000-0000-0000712A0000}"/>
    <cellStyle name="Accent5 27 5" xfId="15090" xr:uid="{00000000-0005-0000-0000-0000722A0000}"/>
    <cellStyle name="Accent5 27 6" xfId="15091" xr:uid="{00000000-0005-0000-0000-0000732A0000}"/>
    <cellStyle name="Accent5 27 7" xfId="15092" xr:uid="{00000000-0005-0000-0000-0000742A0000}"/>
    <cellStyle name="Accent5 27 8" xfId="15093" xr:uid="{00000000-0005-0000-0000-0000752A0000}"/>
    <cellStyle name="Accent5 27 9" xfId="15094" xr:uid="{00000000-0005-0000-0000-0000762A0000}"/>
    <cellStyle name="Accent5 28" xfId="954" xr:uid="{00000000-0005-0000-0000-0000772A0000}"/>
    <cellStyle name="Accent5 28 10" xfId="15096" xr:uid="{00000000-0005-0000-0000-0000782A0000}"/>
    <cellStyle name="Accent5 28 11" xfId="15097" xr:uid="{00000000-0005-0000-0000-0000792A0000}"/>
    <cellStyle name="Accent5 28 12" xfId="15095" xr:uid="{00000000-0005-0000-0000-00007A2A0000}"/>
    <cellStyle name="Accent5 28 2" xfId="15098" xr:uid="{00000000-0005-0000-0000-00007B2A0000}"/>
    <cellStyle name="Accent5 28 3" xfId="15099" xr:uid="{00000000-0005-0000-0000-00007C2A0000}"/>
    <cellStyle name="Accent5 28 4" xfId="15100" xr:uid="{00000000-0005-0000-0000-00007D2A0000}"/>
    <cellStyle name="Accent5 28 5" xfId="15101" xr:uid="{00000000-0005-0000-0000-00007E2A0000}"/>
    <cellStyle name="Accent5 28 6" xfId="15102" xr:uid="{00000000-0005-0000-0000-00007F2A0000}"/>
    <cellStyle name="Accent5 28 7" xfId="15103" xr:uid="{00000000-0005-0000-0000-0000802A0000}"/>
    <cellStyle name="Accent5 28 8" xfId="15104" xr:uid="{00000000-0005-0000-0000-0000812A0000}"/>
    <cellStyle name="Accent5 28 9" xfId="15105" xr:uid="{00000000-0005-0000-0000-0000822A0000}"/>
    <cellStyle name="Accent5 29" xfId="955" xr:uid="{00000000-0005-0000-0000-0000832A0000}"/>
    <cellStyle name="Accent5 29 10" xfId="15107" xr:uid="{00000000-0005-0000-0000-0000842A0000}"/>
    <cellStyle name="Accent5 29 11" xfId="15108" xr:uid="{00000000-0005-0000-0000-0000852A0000}"/>
    <cellStyle name="Accent5 29 12" xfId="15106" xr:uid="{00000000-0005-0000-0000-0000862A0000}"/>
    <cellStyle name="Accent5 29 2" xfId="15109" xr:uid="{00000000-0005-0000-0000-0000872A0000}"/>
    <cellStyle name="Accent5 29 3" xfId="15110" xr:uid="{00000000-0005-0000-0000-0000882A0000}"/>
    <cellStyle name="Accent5 29 4" xfId="15111" xr:uid="{00000000-0005-0000-0000-0000892A0000}"/>
    <cellStyle name="Accent5 29 5" xfId="15112" xr:uid="{00000000-0005-0000-0000-00008A2A0000}"/>
    <cellStyle name="Accent5 29 6" xfId="15113" xr:uid="{00000000-0005-0000-0000-00008B2A0000}"/>
    <cellStyle name="Accent5 29 7" xfId="15114" xr:uid="{00000000-0005-0000-0000-00008C2A0000}"/>
    <cellStyle name="Accent5 29 8" xfId="15115" xr:uid="{00000000-0005-0000-0000-00008D2A0000}"/>
    <cellStyle name="Accent5 29 9" xfId="15116" xr:uid="{00000000-0005-0000-0000-00008E2A0000}"/>
    <cellStyle name="Accent5 3" xfId="89" xr:uid="{00000000-0005-0000-0000-00008F2A0000}"/>
    <cellStyle name="Accent5 3 10" xfId="1390" xr:uid="{00000000-0005-0000-0000-0000902A0000}"/>
    <cellStyle name="Accent5 3 11" xfId="1391" xr:uid="{00000000-0005-0000-0000-0000912A0000}"/>
    <cellStyle name="Accent5 3 12" xfId="1388" xr:uid="{00000000-0005-0000-0000-0000922A0000}"/>
    <cellStyle name="Accent5 3 2" xfId="1392" xr:uid="{00000000-0005-0000-0000-0000932A0000}"/>
    <cellStyle name="Accent5 3 3" xfId="1393" xr:uid="{00000000-0005-0000-0000-0000942A0000}"/>
    <cellStyle name="Accent5 3 4" xfId="1404" xr:uid="{00000000-0005-0000-0000-0000952A0000}"/>
    <cellStyle name="Accent5 3 5" xfId="1415" xr:uid="{00000000-0005-0000-0000-0000962A0000}"/>
    <cellStyle name="Accent5 3 6" xfId="1427" xr:uid="{00000000-0005-0000-0000-0000972A0000}"/>
    <cellStyle name="Accent5 3 7" xfId="1438" xr:uid="{00000000-0005-0000-0000-0000982A0000}"/>
    <cellStyle name="Accent5 3 8" xfId="1449" xr:uid="{00000000-0005-0000-0000-0000992A0000}"/>
    <cellStyle name="Accent5 3 9" xfId="1460" xr:uid="{00000000-0005-0000-0000-00009A2A0000}"/>
    <cellStyle name="Accent5 30" xfId="957" xr:uid="{00000000-0005-0000-0000-00009B2A0000}"/>
    <cellStyle name="Accent5 30 10" xfId="15118" xr:uid="{00000000-0005-0000-0000-00009C2A0000}"/>
    <cellStyle name="Accent5 30 11" xfId="15119" xr:uid="{00000000-0005-0000-0000-00009D2A0000}"/>
    <cellStyle name="Accent5 30 12" xfId="15117" xr:uid="{00000000-0005-0000-0000-00009E2A0000}"/>
    <cellStyle name="Accent5 30 2" xfId="15120" xr:uid="{00000000-0005-0000-0000-00009F2A0000}"/>
    <cellStyle name="Accent5 30 3" xfId="15121" xr:uid="{00000000-0005-0000-0000-0000A02A0000}"/>
    <cellStyle name="Accent5 30 4" xfId="15122" xr:uid="{00000000-0005-0000-0000-0000A12A0000}"/>
    <cellStyle name="Accent5 30 5" xfId="15123" xr:uid="{00000000-0005-0000-0000-0000A22A0000}"/>
    <cellStyle name="Accent5 30 6" xfId="15124" xr:uid="{00000000-0005-0000-0000-0000A32A0000}"/>
    <cellStyle name="Accent5 30 7" xfId="15125" xr:uid="{00000000-0005-0000-0000-0000A42A0000}"/>
    <cellStyle name="Accent5 30 8" xfId="15126" xr:uid="{00000000-0005-0000-0000-0000A52A0000}"/>
    <cellStyle name="Accent5 30 9" xfId="15127" xr:uid="{00000000-0005-0000-0000-0000A62A0000}"/>
    <cellStyle name="Accent5 31" xfId="958" xr:uid="{00000000-0005-0000-0000-0000A72A0000}"/>
    <cellStyle name="Accent5 31 10" xfId="15129" xr:uid="{00000000-0005-0000-0000-0000A82A0000}"/>
    <cellStyle name="Accent5 31 11" xfId="15130" xr:uid="{00000000-0005-0000-0000-0000A92A0000}"/>
    <cellStyle name="Accent5 31 12" xfId="15128" xr:uid="{00000000-0005-0000-0000-0000AA2A0000}"/>
    <cellStyle name="Accent5 31 2" xfId="15131" xr:uid="{00000000-0005-0000-0000-0000AB2A0000}"/>
    <cellStyle name="Accent5 31 3" xfId="15132" xr:uid="{00000000-0005-0000-0000-0000AC2A0000}"/>
    <cellStyle name="Accent5 31 4" xfId="15133" xr:uid="{00000000-0005-0000-0000-0000AD2A0000}"/>
    <cellStyle name="Accent5 31 5" xfId="15134" xr:uid="{00000000-0005-0000-0000-0000AE2A0000}"/>
    <cellStyle name="Accent5 31 6" xfId="15135" xr:uid="{00000000-0005-0000-0000-0000AF2A0000}"/>
    <cellStyle name="Accent5 31 7" xfId="15136" xr:uid="{00000000-0005-0000-0000-0000B02A0000}"/>
    <cellStyle name="Accent5 31 8" xfId="15137" xr:uid="{00000000-0005-0000-0000-0000B12A0000}"/>
    <cellStyle name="Accent5 31 9" xfId="15138" xr:uid="{00000000-0005-0000-0000-0000B22A0000}"/>
    <cellStyle name="Accent5 32" xfId="959" xr:uid="{00000000-0005-0000-0000-0000B32A0000}"/>
    <cellStyle name="Accent5 32 10" xfId="15140" xr:uid="{00000000-0005-0000-0000-0000B42A0000}"/>
    <cellStyle name="Accent5 32 11" xfId="15141" xr:uid="{00000000-0005-0000-0000-0000B52A0000}"/>
    <cellStyle name="Accent5 32 12" xfId="15139" xr:uid="{00000000-0005-0000-0000-0000B62A0000}"/>
    <cellStyle name="Accent5 32 2" xfId="15142" xr:uid="{00000000-0005-0000-0000-0000B72A0000}"/>
    <cellStyle name="Accent5 32 3" xfId="15143" xr:uid="{00000000-0005-0000-0000-0000B82A0000}"/>
    <cellStyle name="Accent5 32 4" xfId="15144" xr:uid="{00000000-0005-0000-0000-0000B92A0000}"/>
    <cellStyle name="Accent5 32 5" xfId="15145" xr:uid="{00000000-0005-0000-0000-0000BA2A0000}"/>
    <cellStyle name="Accent5 32 6" xfId="15146" xr:uid="{00000000-0005-0000-0000-0000BB2A0000}"/>
    <cellStyle name="Accent5 32 7" xfId="15147" xr:uid="{00000000-0005-0000-0000-0000BC2A0000}"/>
    <cellStyle name="Accent5 32 8" xfId="15148" xr:uid="{00000000-0005-0000-0000-0000BD2A0000}"/>
    <cellStyle name="Accent5 32 9" xfId="15149" xr:uid="{00000000-0005-0000-0000-0000BE2A0000}"/>
    <cellStyle name="Accent5 33" xfId="960" xr:uid="{00000000-0005-0000-0000-0000BF2A0000}"/>
    <cellStyle name="Accent5 33 10" xfId="15151" xr:uid="{00000000-0005-0000-0000-0000C02A0000}"/>
    <cellStyle name="Accent5 33 11" xfId="15152" xr:uid="{00000000-0005-0000-0000-0000C12A0000}"/>
    <cellStyle name="Accent5 33 12" xfId="15150" xr:uid="{00000000-0005-0000-0000-0000C22A0000}"/>
    <cellStyle name="Accent5 33 2" xfId="15153" xr:uid="{00000000-0005-0000-0000-0000C32A0000}"/>
    <cellStyle name="Accent5 33 3" xfId="15154" xr:uid="{00000000-0005-0000-0000-0000C42A0000}"/>
    <cellStyle name="Accent5 33 4" xfId="15155" xr:uid="{00000000-0005-0000-0000-0000C52A0000}"/>
    <cellStyle name="Accent5 33 5" xfId="15156" xr:uid="{00000000-0005-0000-0000-0000C62A0000}"/>
    <cellStyle name="Accent5 33 6" xfId="15157" xr:uid="{00000000-0005-0000-0000-0000C72A0000}"/>
    <cellStyle name="Accent5 33 7" xfId="15158" xr:uid="{00000000-0005-0000-0000-0000C82A0000}"/>
    <cellStyle name="Accent5 33 8" xfId="15159" xr:uid="{00000000-0005-0000-0000-0000C92A0000}"/>
    <cellStyle name="Accent5 33 9" xfId="15160" xr:uid="{00000000-0005-0000-0000-0000CA2A0000}"/>
    <cellStyle name="Accent5 34" xfId="961" xr:uid="{00000000-0005-0000-0000-0000CB2A0000}"/>
    <cellStyle name="Accent5 34 10" xfId="15162" xr:uid="{00000000-0005-0000-0000-0000CC2A0000}"/>
    <cellStyle name="Accent5 34 11" xfId="15163" xr:uid="{00000000-0005-0000-0000-0000CD2A0000}"/>
    <cellStyle name="Accent5 34 12" xfId="15161" xr:uid="{00000000-0005-0000-0000-0000CE2A0000}"/>
    <cellStyle name="Accent5 34 2" xfId="15164" xr:uid="{00000000-0005-0000-0000-0000CF2A0000}"/>
    <cellStyle name="Accent5 34 3" xfId="15165" xr:uid="{00000000-0005-0000-0000-0000D02A0000}"/>
    <cellStyle name="Accent5 34 4" xfId="15166" xr:uid="{00000000-0005-0000-0000-0000D12A0000}"/>
    <cellStyle name="Accent5 34 5" xfId="15167" xr:uid="{00000000-0005-0000-0000-0000D22A0000}"/>
    <cellStyle name="Accent5 34 6" xfId="15168" xr:uid="{00000000-0005-0000-0000-0000D32A0000}"/>
    <cellStyle name="Accent5 34 7" xfId="15169" xr:uid="{00000000-0005-0000-0000-0000D42A0000}"/>
    <cellStyle name="Accent5 34 8" xfId="15170" xr:uid="{00000000-0005-0000-0000-0000D52A0000}"/>
    <cellStyle name="Accent5 34 9" xfId="15171" xr:uid="{00000000-0005-0000-0000-0000D62A0000}"/>
    <cellStyle name="Accent5 35" xfId="962" xr:uid="{00000000-0005-0000-0000-0000D72A0000}"/>
    <cellStyle name="Accent5 35 10" xfId="15173" xr:uid="{00000000-0005-0000-0000-0000D82A0000}"/>
    <cellStyle name="Accent5 35 11" xfId="15174" xr:uid="{00000000-0005-0000-0000-0000D92A0000}"/>
    <cellStyle name="Accent5 35 12" xfId="15172" xr:uid="{00000000-0005-0000-0000-0000DA2A0000}"/>
    <cellStyle name="Accent5 35 2" xfId="15175" xr:uid="{00000000-0005-0000-0000-0000DB2A0000}"/>
    <cellStyle name="Accent5 35 3" xfId="15176" xr:uid="{00000000-0005-0000-0000-0000DC2A0000}"/>
    <cellStyle name="Accent5 35 4" xfId="15177" xr:uid="{00000000-0005-0000-0000-0000DD2A0000}"/>
    <cellStyle name="Accent5 35 5" xfId="15178" xr:uid="{00000000-0005-0000-0000-0000DE2A0000}"/>
    <cellStyle name="Accent5 35 6" xfId="15179" xr:uid="{00000000-0005-0000-0000-0000DF2A0000}"/>
    <cellStyle name="Accent5 35 7" xfId="15180" xr:uid="{00000000-0005-0000-0000-0000E02A0000}"/>
    <cellStyle name="Accent5 35 8" xfId="15181" xr:uid="{00000000-0005-0000-0000-0000E12A0000}"/>
    <cellStyle name="Accent5 35 9" xfId="15182" xr:uid="{00000000-0005-0000-0000-0000E22A0000}"/>
    <cellStyle name="Accent5 36" xfId="963" xr:uid="{00000000-0005-0000-0000-0000E32A0000}"/>
    <cellStyle name="Accent5 36 10" xfId="15184" xr:uid="{00000000-0005-0000-0000-0000E42A0000}"/>
    <cellStyle name="Accent5 36 11" xfId="15185" xr:uid="{00000000-0005-0000-0000-0000E52A0000}"/>
    <cellStyle name="Accent5 36 12" xfId="15183" xr:uid="{00000000-0005-0000-0000-0000E62A0000}"/>
    <cellStyle name="Accent5 36 2" xfId="15186" xr:uid="{00000000-0005-0000-0000-0000E72A0000}"/>
    <cellStyle name="Accent5 36 3" xfId="15187" xr:uid="{00000000-0005-0000-0000-0000E82A0000}"/>
    <cellStyle name="Accent5 36 4" xfId="15188" xr:uid="{00000000-0005-0000-0000-0000E92A0000}"/>
    <cellStyle name="Accent5 36 5" xfId="15189" xr:uid="{00000000-0005-0000-0000-0000EA2A0000}"/>
    <cellStyle name="Accent5 36 6" xfId="15190" xr:uid="{00000000-0005-0000-0000-0000EB2A0000}"/>
    <cellStyle name="Accent5 36 7" xfId="15191" xr:uid="{00000000-0005-0000-0000-0000EC2A0000}"/>
    <cellStyle name="Accent5 36 8" xfId="15192" xr:uid="{00000000-0005-0000-0000-0000ED2A0000}"/>
    <cellStyle name="Accent5 36 9" xfId="15193" xr:uid="{00000000-0005-0000-0000-0000EE2A0000}"/>
    <cellStyle name="Accent5 37" xfId="964" xr:uid="{00000000-0005-0000-0000-0000EF2A0000}"/>
    <cellStyle name="Accent5 37 10" xfId="15195" xr:uid="{00000000-0005-0000-0000-0000F02A0000}"/>
    <cellStyle name="Accent5 37 11" xfId="15196" xr:uid="{00000000-0005-0000-0000-0000F12A0000}"/>
    <cellStyle name="Accent5 37 12" xfId="15194" xr:uid="{00000000-0005-0000-0000-0000F22A0000}"/>
    <cellStyle name="Accent5 37 2" xfId="15197" xr:uid="{00000000-0005-0000-0000-0000F32A0000}"/>
    <cellStyle name="Accent5 37 3" xfId="15198" xr:uid="{00000000-0005-0000-0000-0000F42A0000}"/>
    <cellStyle name="Accent5 37 4" xfId="15199" xr:uid="{00000000-0005-0000-0000-0000F52A0000}"/>
    <cellStyle name="Accent5 37 5" xfId="15200" xr:uid="{00000000-0005-0000-0000-0000F62A0000}"/>
    <cellStyle name="Accent5 37 6" xfId="15201" xr:uid="{00000000-0005-0000-0000-0000F72A0000}"/>
    <cellStyle name="Accent5 37 7" xfId="15202" xr:uid="{00000000-0005-0000-0000-0000F82A0000}"/>
    <cellStyle name="Accent5 37 8" xfId="15203" xr:uid="{00000000-0005-0000-0000-0000F92A0000}"/>
    <cellStyle name="Accent5 37 9" xfId="15204" xr:uid="{00000000-0005-0000-0000-0000FA2A0000}"/>
    <cellStyle name="Accent5 38" xfId="965" xr:uid="{00000000-0005-0000-0000-0000FB2A0000}"/>
    <cellStyle name="Accent5 38 10" xfId="15206" xr:uid="{00000000-0005-0000-0000-0000FC2A0000}"/>
    <cellStyle name="Accent5 38 11" xfId="15207" xr:uid="{00000000-0005-0000-0000-0000FD2A0000}"/>
    <cellStyle name="Accent5 38 12" xfId="15205" xr:uid="{00000000-0005-0000-0000-0000FE2A0000}"/>
    <cellStyle name="Accent5 38 2" xfId="15208" xr:uid="{00000000-0005-0000-0000-0000FF2A0000}"/>
    <cellStyle name="Accent5 38 3" xfId="15209" xr:uid="{00000000-0005-0000-0000-0000002B0000}"/>
    <cellStyle name="Accent5 38 4" xfId="15210" xr:uid="{00000000-0005-0000-0000-0000012B0000}"/>
    <cellStyle name="Accent5 38 5" xfId="15211" xr:uid="{00000000-0005-0000-0000-0000022B0000}"/>
    <cellStyle name="Accent5 38 6" xfId="15212" xr:uid="{00000000-0005-0000-0000-0000032B0000}"/>
    <cellStyle name="Accent5 38 7" xfId="15213" xr:uid="{00000000-0005-0000-0000-0000042B0000}"/>
    <cellStyle name="Accent5 38 8" xfId="15214" xr:uid="{00000000-0005-0000-0000-0000052B0000}"/>
    <cellStyle name="Accent5 38 9" xfId="15215" xr:uid="{00000000-0005-0000-0000-0000062B0000}"/>
    <cellStyle name="Accent5 39" xfId="966" xr:uid="{00000000-0005-0000-0000-0000072B0000}"/>
    <cellStyle name="Accent5 39 10" xfId="15217" xr:uid="{00000000-0005-0000-0000-0000082B0000}"/>
    <cellStyle name="Accent5 39 11" xfId="15218" xr:uid="{00000000-0005-0000-0000-0000092B0000}"/>
    <cellStyle name="Accent5 39 12" xfId="15216" xr:uid="{00000000-0005-0000-0000-00000A2B0000}"/>
    <cellStyle name="Accent5 39 2" xfId="15219" xr:uid="{00000000-0005-0000-0000-00000B2B0000}"/>
    <cellStyle name="Accent5 39 3" xfId="15220" xr:uid="{00000000-0005-0000-0000-00000C2B0000}"/>
    <cellStyle name="Accent5 39 4" xfId="15221" xr:uid="{00000000-0005-0000-0000-00000D2B0000}"/>
    <cellStyle name="Accent5 39 5" xfId="15222" xr:uid="{00000000-0005-0000-0000-00000E2B0000}"/>
    <cellStyle name="Accent5 39 6" xfId="15223" xr:uid="{00000000-0005-0000-0000-00000F2B0000}"/>
    <cellStyle name="Accent5 39 7" xfId="15224" xr:uid="{00000000-0005-0000-0000-0000102B0000}"/>
    <cellStyle name="Accent5 39 8" xfId="15225" xr:uid="{00000000-0005-0000-0000-0000112B0000}"/>
    <cellStyle name="Accent5 39 9" xfId="15226" xr:uid="{00000000-0005-0000-0000-0000122B0000}"/>
    <cellStyle name="Accent5 4" xfId="967" xr:uid="{00000000-0005-0000-0000-0000132B0000}"/>
    <cellStyle name="Accent5 4 10" xfId="1482" xr:uid="{00000000-0005-0000-0000-0000142B0000}"/>
    <cellStyle name="Accent5 4 11" xfId="1493" xr:uid="{00000000-0005-0000-0000-0000152B0000}"/>
    <cellStyle name="Accent5 4 12" xfId="1471" xr:uid="{00000000-0005-0000-0000-0000162B0000}"/>
    <cellStyle name="Accent5 4 2" xfId="1504" xr:uid="{00000000-0005-0000-0000-0000172B0000}"/>
    <cellStyle name="Accent5 4 3" xfId="1505" xr:uid="{00000000-0005-0000-0000-0000182B0000}"/>
    <cellStyle name="Accent5 4 4" xfId="1512" xr:uid="{00000000-0005-0000-0000-0000192B0000}"/>
    <cellStyle name="Accent5 4 5" xfId="1523" xr:uid="{00000000-0005-0000-0000-00001A2B0000}"/>
    <cellStyle name="Accent5 4 6" xfId="1534" xr:uid="{00000000-0005-0000-0000-00001B2B0000}"/>
    <cellStyle name="Accent5 4 7" xfId="1545" xr:uid="{00000000-0005-0000-0000-00001C2B0000}"/>
    <cellStyle name="Accent5 4 8" xfId="1555" xr:uid="{00000000-0005-0000-0000-00001D2B0000}"/>
    <cellStyle name="Accent5 4 9" xfId="1558" xr:uid="{00000000-0005-0000-0000-00001E2B0000}"/>
    <cellStyle name="Accent5 40" xfId="968" xr:uid="{00000000-0005-0000-0000-00001F2B0000}"/>
    <cellStyle name="Accent5 40 10" xfId="15228" xr:uid="{00000000-0005-0000-0000-0000202B0000}"/>
    <cellStyle name="Accent5 40 11" xfId="15227" xr:uid="{00000000-0005-0000-0000-0000212B0000}"/>
    <cellStyle name="Accent5 40 2" xfId="15229" xr:uid="{00000000-0005-0000-0000-0000222B0000}"/>
    <cellStyle name="Accent5 40 3" xfId="15230" xr:uid="{00000000-0005-0000-0000-0000232B0000}"/>
    <cellStyle name="Accent5 40 4" xfId="15231" xr:uid="{00000000-0005-0000-0000-0000242B0000}"/>
    <cellStyle name="Accent5 40 5" xfId="15232" xr:uid="{00000000-0005-0000-0000-0000252B0000}"/>
    <cellStyle name="Accent5 40 6" xfId="15233" xr:uid="{00000000-0005-0000-0000-0000262B0000}"/>
    <cellStyle name="Accent5 40 7" xfId="15234" xr:uid="{00000000-0005-0000-0000-0000272B0000}"/>
    <cellStyle name="Accent5 40 8" xfId="15235" xr:uid="{00000000-0005-0000-0000-0000282B0000}"/>
    <cellStyle name="Accent5 40 9" xfId="15236" xr:uid="{00000000-0005-0000-0000-0000292B0000}"/>
    <cellStyle name="Accent5 41" xfId="969" xr:uid="{00000000-0005-0000-0000-00002A2B0000}"/>
    <cellStyle name="Accent5 41 2" xfId="15237" xr:uid="{00000000-0005-0000-0000-00002B2B0000}"/>
    <cellStyle name="Accent5 42" xfId="970" xr:uid="{00000000-0005-0000-0000-00002C2B0000}"/>
    <cellStyle name="Accent5 42 2" xfId="15238" xr:uid="{00000000-0005-0000-0000-00002D2B0000}"/>
    <cellStyle name="Accent5 43" xfId="971" xr:uid="{00000000-0005-0000-0000-00002E2B0000}"/>
    <cellStyle name="Accent5 43 2" xfId="15239" xr:uid="{00000000-0005-0000-0000-00002F2B0000}"/>
    <cellStyle name="Accent5 44" xfId="972" xr:uid="{00000000-0005-0000-0000-0000302B0000}"/>
    <cellStyle name="Accent5 44 2" xfId="15240" xr:uid="{00000000-0005-0000-0000-0000312B0000}"/>
    <cellStyle name="Accent5 45" xfId="973" xr:uid="{00000000-0005-0000-0000-0000322B0000}"/>
    <cellStyle name="Accent5 45 2" xfId="15241" xr:uid="{00000000-0005-0000-0000-0000332B0000}"/>
    <cellStyle name="Accent5 46" xfId="974" xr:uid="{00000000-0005-0000-0000-0000342B0000}"/>
    <cellStyle name="Accent5 46 2" xfId="15242" xr:uid="{00000000-0005-0000-0000-0000352B0000}"/>
    <cellStyle name="Accent5 47" xfId="975" xr:uid="{00000000-0005-0000-0000-0000362B0000}"/>
    <cellStyle name="Accent5 47 2" xfId="15243" xr:uid="{00000000-0005-0000-0000-0000372B0000}"/>
    <cellStyle name="Accent5 48" xfId="976" xr:uid="{00000000-0005-0000-0000-0000382B0000}"/>
    <cellStyle name="Accent5 48 2" xfId="15244" xr:uid="{00000000-0005-0000-0000-0000392B0000}"/>
    <cellStyle name="Accent5 49" xfId="977" xr:uid="{00000000-0005-0000-0000-00003A2B0000}"/>
    <cellStyle name="Accent5 49 2" xfId="15245" xr:uid="{00000000-0005-0000-0000-00003B2B0000}"/>
    <cellStyle name="Accent5 5" xfId="978" xr:uid="{00000000-0005-0000-0000-00003C2B0000}"/>
    <cellStyle name="Accent5 5 10" xfId="1560" xr:uid="{00000000-0005-0000-0000-00003D2B0000}"/>
    <cellStyle name="Accent5 5 11" xfId="1562" xr:uid="{00000000-0005-0000-0000-00003E2B0000}"/>
    <cellStyle name="Accent5 5 12" xfId="1559" xr:uid="{00000000-0005-0000-0000-00003F2B0000}"/>
    <cellStyle name="Accent5 5 2" xfId="1563" xr:uid="{00000000-0005-0000-0000-0000402B0000}"/>
    <cellStyle name="Accent5 5 3" xfId="1564" xr:uid="{00000000-0005-0000-0000-0000412B0000}"/>
    <cellStyle name="Accent5 5 4" xfId="1565" xr:uid="{00000000-0005-0000-0000-0000422B0000}"/>
    <cellStyle name="Accent5 5 5" xfId="1566" xr:uid="{00000000-0005-0000-0000-0000432B0000}"/>
    <cellStyle name="Accent5 5 6" xfId="1567" xr:uid="{00000000-0005-0000-0000-0000442B0000}"/>
    <cellStyle name="Accent5 5 7" xfId="1568" xr:uid="{00000000-0005-0000-0000-0000452B0000}"/>
    <cellStyle name="Accent5 5 8" xfId="1569" xr:uid="{00000000-0005-0000-0000-0000462B0000}"/>
    <cellStyle name="Accent5 5 9" xfId="1570" xr:uid="{00000000-0005-0000-0000-0000472B0000}"/>
    <cellStyle name="Accent5 50" xfId="979" xr:uid="{00000000-0005-0000-0000-0000482B0000}"/>
    <cellStyle name="Accent5 51" xfId="980" xr:uid="{00000000-0005-0000-0000-0000492B0000}"/>
    <cellStyle name="Accent5 52" xfId="981" xr:uid="{00000000-0005-0000-0000-00004A2B0000}"/>
    <cellStyle name="Accent5 53" xfId="982" xr:uid="{00000000-0005-0000-0000-00004B2B0000}"/>
    <cellStyle name="Accent5 54" xfId="983" xr:uid="{00000000-0005-0000-0000-00004C2B0000}"/>
    <cellStyle name="Accent5 55" xfId="984" xr:uid="{00000000-0005-0000-0000-00004D2B0000}"/>
    <cellStyle name="Accent5 56" xfId="985" xr:uid="{00000000-0005-0000-0000-00004E2B0000}"/>
    <cellStyle name="Accent5 57" xfId="986" xr:uid="{00000000-0005-0000-0000-00004F2B0000}"/>
    <cellStyle name="Accent5 58" xfId="987" xr:uid="{00000000-0005-0000-0000-0000502B0000}"/>
    <cellStyle name="Accent5 59" xfId="988" xr:uid="{00000000-0005-0000-0000-0000512B0000}"/>
    <cellStyle name="Accent5 6" xfId="989" xr:uid="{00000000-0005-0000-0000-0000522B0000}"/>
    <cellStyle name="Accent5 6 10" xfId="15246" xr:uid="{00000000-0005-0000-0000-0000532B0000}"/>
    <cellStyle name="Accent5 6 11" xfId="15247" xr:uid="{00000000-0005-0000-0000-0000542B0000}"/>
    <cellStyle name="Accent5 6 2" xfId="1571" xr:uid="{00000000-0005-0000-0000-0000552B0000}"/>
    <cellStyle name="Accent5 6 3" xfId="15248" xr:uid="{00000000-0005-0000-0000-0000562B0000}"/>
    <cellStyle name="Accent5 6 4" xfId="15249" xr:uid="{00000000-0005-0000-0000-0000572B0000}"/>
    <cellStyle name="Accent5 6 5" xfId="15250" xr:uid="{00000000-0005-0000-0000-0000582B0000}"/>
    <cellStyle name="Accent5 6 6" xfId="15251" xr:uid="{00000000-0005-0000-0000-0000592B0000}"/>
    <cellStyle name="Accent5 6 7" xfId="15252" xr:uid="{00000000-0005-0000-0000-00005A2B0000}"/>
    <cellStyle name="Accent5 6 8" xfId="15253" xr:uid="{00000000-0005-0000-0000-00005B2B0000}"/>
    <cellStyle name="Accent5 6 9" xfId="15254" xr:uid="{00000000-0005-0000-0000-00005C2B0000}"/>
    <cellStyle name="Accent5 60" xfId="990" xr:uid="{00000000-0005-0000-0000-00005D2B0000}"/>
    <cellStyle name="Accent5 61" xfId="991" xr:uid="{00000000-0005-0000-0000-00005E2B0000}"/>
    <cellStyle name="Accent5 62" xfId="992" xr:uid="{00000000-0005-0000-0000-00005F2B0000}"/>
    <cellStyle name="Accent5 63" xfId="993" xr:uid="{00000000-0005-0000-0000-0000602B0000}"/>
    <cellStyle name="Accent5 64" xfId="994" xr:uid="{00000000-0005-0000-0000-0000612B0000}"/>
    <cellStyle name="Accent5 65" xfId="995" xr:uid="{00000000-0005-0000-0000-0000622B0000}"/>
    <cellStyle name="Accent5 66" xfId="996" xr:uid="{00000000-0005-0000-0000-0000632B0000}"/>
    <cellStyle name="Accent5 67" xfId="997" xr:uid="{00000000-0005-0000-0000-0000642B0000}"/>
    <cellStyle name="Accent5 68" xfId="998" xr:uid="{00000000-0005-0000-0000-0000652B0000}"/>
    <cellStyle name="Accent5 69" xfId="999" xr:uid="{00000000-0005-0000-0000-0000662B0000}"/>
    <cellStyle name="Accent5 7" xfId="1000" xr:uid="{00000000-0005-0000-0000-0000672B0000}"/>
    <cellStyle name="Accent5 7 10" xfId="15255" xr:uid="{00000000-0005-0000-0000-0000682B0000}"/>
    <cellStyle name="Accent5 7 11" xfId="15256" xr:uid="{00000000-0005-0000-0000-0000692B0000}"/>
    <cellStyle name="Accent5 7 2" xfId="1572" xr:uid="{00000000-0005-0000-0000-00006A2B0000}"/>
    <cellStyle name="Accent5 7 3" xfId="15257" xr:uid="{00000000-0005-0000-0000-00006B2B0000}"/>
    <cellStyle name="Accent5 7 4" xfId="15258" xr:uid="{00000000-0005-0000-0000-00006C2B0000}"/>
    <cellStyle name="Accent5 7 5" xfId="15259" xr:uid="{00000000-0005-0000-0000-00006D2B0000}"/>
    <cellStyle name="Accent5 7 6" xfId="15260" xr:uid="{00000000-0005-0000-0000-00006E2B0000}"/>
    <cellStyle name="Accent5 7 7" xfId="15261" xr:uid="{00000000-0005-0000-0000-00006F2B0000}"/>
    <cellStyle name="Accent5 7 8" xfId="15262" xr:uid="{00000000-0005-0000-0000-0000702B0000}"/>
    <cellStyle name="Accent5 7 9" xfId="15263" xr:uid="{00000000-0005-0000-0000-0000712B0000}"/>
    <cellStyle name="Accent5 70" xfId="1001" xr:uid="{00000000-0005-0000-0000-0000722B0000}"/>
    <cellStyle name="Accent5 71" xfId="1002" xr:uid="{00000000-0005-0000-0000-0000732B0000}"/>
    <cellStyle name="Accent5 72" xfId="1003" xr:uid="{00000000-0005-0000-0000-0000742B0000}"/>
    <cellStyle name="Accent5 73" xfId="1004" xr:uid="{00000000-0005-0000-0000-0000752B0000}"/>
    <cellStyle name="Accent5 74" xfId="1005" xr:uid="{00000000-0005-0000-0000-0000762B0000}"/>
    <cellStyle name="Accent5 75" xfId="1006" xr:uid="{00000000-0005-0000-0000-0000772B0000}"/>
    <cellStyle name="Accent5 76" xfId="1007" xr:uid="{00000000-0005-0000-0000-0000782B0000}"/>
    <cellStyle name="Accent5 77" xfId="1008" xr:uid="{00000000-0005-0000-0000-0000792B0000}"/>
    <cellStyle name="Accent5 78" xfId="1009" xr:uid="{00000000-0005-0000-0000-00007A2B0000}"/>
    <cellStyle name="Accent5 79" xfId="1010" xr:uid="{00000000-0005-0000-0000-00007B2B0000}"/>
    <cellStyle name="Accent5 8" xfId="1011" xr:uid="{00000000-0005-0000-0000-00007C2B0000}"/>
    <cellStyle name="Accent5 8 10" xfId="15264" xr:uid="{00000000-0005-0000-0000-00007D2B0000}"/>
    <cellStyle name="Accent5 8 11" xfId="15265" xr:uid="{00000000-0005-0000-0000-00007E2B0000}"/>
    <cellStyle name="Accent5 8 2" xfId="1573" xr:uid="{00000000-0005-0000-0000-00007F2B0000}"/>
    <cellStyle name="Accent5 8 3" xfId="15266" xr:uid="{00000000-0005-0000-0000-0000802B0000}"/>
    <cellStyle name="Accent5 8 4" xfId="15267" xr:uid="{00000000-0005-0000-0000-0000812B0000}"/>
    <cellStyle name="Accent5 8 5" xfId="15268" xr:uid="{00000000-0005-0000-0000-0000822B0000}"/>
    <cellStyle name="Accent5 8 6" xfId="15269" xr:uid="{00000000-0005-0000-0000-0000832B0000}"/>
    <cellStyle name="Accent5 8 7" xfId="15270" xr:uid="{00000000-0005-0000-0000-0000842B0000}"/>
    <cellStyle name="Accent5 8 8" xfId="15271" xr:uid="{00000000-0005-0000-0000-0000852B0000}"/>
    <cellStyle name="Accent5 8 9" xfId="15272" xr:uid="{00000000-0005-0000-0000-0000862B0000}"/>
    <cellStyle name="Accent5 80" xfId="1012" xr:uid="{00000000-0005-0000-0000-0000872B0000}"/>
    <cellStyle name="Accent5 81" xfId="1013" xr:uid="{00000000-0005-0000-0000-0000882B0000}"/>
    <cellStyle name="Accent5 82" xfId="1014" xr:uid="{00000000-0005-0000-0000-0000892B0000}"/>
    <cellStyle name="Accent5 83" xfId="1015" xr:uid="{00000000-0005-0000-0000-00008A2B0000}"/>
    <cellStyle name="Accent5 84" xfId="1016" xr:uid="{00000000-0005-0000-0000-00008B2B0000}"/>
    <cellStyle name="Accent5 85" xfId="1017" xr:uid="{00000000-0005-0000-0000-00008C2B0000}"/>
    <cellStyle name="Accent5 86" xfId="1018" xr:uid="{00000000-0005-0000-0000-00008D2B0000}"/>
    <cellStyle name="Accent5 87" xfId="1019" xr:uid="{00000000-0005-0000-0000-00008E2B0000}"/>
    <cellStyle name="Accent5 88" xfId="1020" xr:uid="{00000000-0005-0000-0000-00008F2B0000}"/>
    <cellStyle name="Accent5 89" xfId="1021" xr:uid="{00000000-0005-0000-0000-0000902B0000}"/>
    <cellStyle name="Accent5 9" xfId="1022" xr:uid="{00000000-0005-0000-0000-0000912B0000}"/>
    <cellStyle name="Accent5 9 10" xfId="15273" xr:uid="{00000000-0005-0000-0000-0000922B0000}"/>
    <cellStyle name="Accent5 9 11" xfId="15274" xr:uid="{00000000-0005-0000-0000-0000932B0000}"/>
    <cellStyle name="Accent5 9 2" xfId="1574" xr:uid="{00000000-0005-0000-0000-0000942B0000}"/>
    <cellStyle name="Accent5 9 3" xfId="15275" xr:uid="{00000000-0005-0000-0000-0000952B0000}"/>
    <cellStyle name="Accent5 9 4" xfId="15276" xr:uid="{00000000-0005-0000-0000-0000962B0000}"/>
    <cellStyle name="Accent5 9 5" xfId="15277" xr:uid="{00000000-0005-0000-0000-0000972B0000}"/>
    <cellStyle name="Accent5 9 6" xfId="15278" xr:uid="{00000000-0005-0000-0000-0000982B0000}"/>
    <cellStyle name="Accent5 9 7" xfId="15279" xr:uid="{00000000-0005-0000-0000-0000992B0000}"/>
    <cellStyle name="Accent5 9 8" xfId="15280" xr:uid="{00000000-0005-0000-0000-00009A2B0000}"/>
    <cellStyle name="Accent5 9 9" xfId="15281" xr:uid="{00000000-0005-0000-0000-00009B2B0000}"/>
    <cellStyle name="Accent5 90" xfId="1023" xr:uid="{00000000-0005-0000-0000-00009C2B0000}"/>
    <cellStyle name="Accent5 91" xfId="1024" xr:uid="{00000000-0005-0000-0000-00009D2B0000}"/>
    <cellStyle name="Accent5 92" xfId="1025" xr:uid="{00000000-0005-0000-0000-00009E2B0000}"/>
    <cellStyle name="Accent5 93" xfId="1026" xr:uid="{00000000-0005-0000-0000-00009F2B0000}"/>
    <cellStyle name="Accent5 94" xfId="1027" xr:uid="{00000000-0005-0000-0000-0000A02B0000}"/>
    <cellStyle name="Accent5 95" xfId="1028" xr:uid="{00000000-0005-0000-0000-0000A12B0000}"/>
    <cellStyle name="Accent5 96" xfId="1029" xr:uid="{00000000-0005-0000-0000-0000A22B0000}"/>
    <cellStyle name="Accent5 97" xfId="1030" xr:uid="{00000000-0005-0000-0000-0000A32B0000}"/>
    <cellStyle name="Accent5 98" xfId="1031" xr:uid="{00000000-0005-0000-0000-0000A42B0000}"/>
    <cellStyle name="Accent5 99" xfId="1032" xr:uid="{00000000-0005-0000-0000-0000A52B0000}"/>
    <cellStyle name="Accent6 - 20%" xfId="1033" xr:uid="{00000000-0005-0000-0000-0000A62B0000}"/>
    <cellStyle name="Accent6 - 40%" xfId="1034" xr:uid="{00000000-0005-0000-0000-0000A72B0000}"/>
    <cellStyle name="Accent6 - 60%" xfId="1035" xr:uid="{00000000-0005-0000-0000-0000A82B0000}"/>
    <cellStyle name="Accent6 10" xfId="1036" xr:uid="{00000000-0005-0000-0000-0000A92B0000}"/>
    <cellStyle name="Accent6 10 10" xfId="15282" xr:uid="{00000000-0005-0000-0000-0000AA2B0000}"/>
    <cellStyle name="Accent6 10 11" xfId="15283" xr:uid="{00000000-0005-0000-0000-0000AB2B0000}"/>
    <cellStyle name="Accent6 10 2" xfId="1575" xr:uid="{00000000-0005-0000-0000-0000AC2B0000}"/>
    <cellStyle name="Accent6 10 3" xfId="15284" xr:uid="{00000000-0005-0000-0000-0000AD2B0000}"/>
    <cellStyle name="Accent6 10 4" xfId="15285" xr:uid="{00000000-0005-0000-0000-0000AE2B0000}"/>
    <cellStyle name="Accent6 10 5" xfId="15286" xr:uid="{00000000-0005-0000-0000-0000AF2B0000}"/>
    <cellStyle name="Accent6 10 6" xfId="15287" xr:uid="{00000000-0005-0000-0000-0000B02B0000}"/>
    <cellStyle name="Accent6 10 7" xfId="15288" xr:uid="{00000000-0005-0000-0000-0000B12B0000}"/>
    <cellStyle name="Accent6 10 8" xfId="15289" xr:uid="{00000000-0005-0000-0000-0000B22B0000}"/>
    <cellStyle name="Accent6 10 9" xfId="15290" xr:uid="{00000000-0005-0000-0000-0000B32B0000}"/>
    <cellStyle name="Accent6 100" xfId="1037" xr:uid="{00000000-0005-0000-0000-0000B42B0000}"/>
    <cellStyle name="Accent6 101" xfId="1038" xr:uid="{00000000-0005-0000-0000-0000B52B0000}"/>
    <cellStyle name="Accent6 102" xfId="1039" xr:uid="{00000000-0005-0000-0000-0000B62B0000}"/>
    <cellStyle name="Accent6 103" xfId="1040" xr:uid="{00000000-0005-0000-0000-0000B72B0000}"/>
    <cellStyle name="Accent6 104" xfId="1041" xr:uid="{00000000-0005-0000-0000-0000B82B0000}"/>
    <cellStyle name="Accent6 105" xfId="1042" xr:uid="{00000000-0005-0000-0000-0000B92B0000}"/>
    <cellStyle name="Accent6 106" xfId="1043" xr:uid="{00000000-0005-0000-0000-0000BA2B0000}"/>
    <cellStyle name="Accent6 107" xfId="1044" xr:uid="{00000000-0005-0000-0000-0000BB2B0000}"/>
    <cellStyle name="Accent6 108" xfId="90" xr:uid="{00000000-0005-0000-0000-0000BC2B0000}"/>
    <cellStyle name="Accent6 11" xfId="1045" xr:uid="{00000000-0005-0000-0000-0000BD2B0000}"/>
    <cellStyle name="Accent6 11 10" xfId="15291" xr:uid="{00000000-0005-0000-0000-0000BE2B0000}"/>
    <cellStyle name="Accent6 11 11" xfId="15292" xr:uid="{00000000-0005-0000-0000-0000BF2B0000}"/>
    <cellStyle name="Accent6 11 2" xfId="1576" xr:uid="{00000000-0005-0000-0000-0000C02B0000}"/>
    <cellStyle name="Accent6 11 3" xfId="15293" xr:uid="{00000000-0005-0000-0000-0000C12B0000}"/>
    <cellStyle name="Accent6 11 4" xfId="15294" xr:uid="{00000000-0005-0000-0000-0000C22B0000}"/>
    <cellStyle name="Accent6 11 5" xfId="15295" xr:uid="{00000000-0005-0000-0000-0000C32B0000}"/>
    <cellStyle name="Accent6 11 6" xfId="15296" xr:uid="{00000000-0005-0000-0000-0000C42B0000}"/>
    <cellStyle name="Accent6 11 7" xfId="15297" xr:uid="{00000000-0005-0000-0000-0000C52B0000}"/>
    <cellStyle name="Accent6 11 8" xfId="15298" xr:uid="{00000000-0005-0000-0000-0000C62B0000}"/>
    <cellStyle name="Accent6 11 9" xfId="15299" xr:uid="{00000000-0005-0000-0000-0000C72B0000}"/>
    <cellStyle name="Accent6 12" xfId="1046" xr:uid="{00000000-0005-0000-0000-0000C82B0000}"/>
    <cellStyle name="Accent6 12 10" xfId="15300" xr:uid="{00000000-0005-0000-0000-0000C92B0000}"/>
    <cellStyle name="Accent6 12 11" xfId="15301" xr:uid="{00000000-0005-0000-0000-0000CA2B0000}"/>
    <cellStyle name="Accent6 12 2" xfId="1577" xr:uid="{00000000-0005-0000-0000-0000CB2B0000}"/>
    <cellStyle name="Accent6 12 3" xfId="15302" xr:uid="{00000000-0005-0000-0000-0000CC2B0000}"/>
    <cellStyle name="Accent6 12 4" xfId="15303" xr:uid="{00000000-0005-0000-0000-0000CD2B0000}"/>
    <cellStyle name="Accent6 12 5" xfId="15304" xr:uid="{00000000-0005-0000-0000-0000CE2B0000}"/>
    <cellStyle name="Accent6 12 6" xfId="15305" xr:uid="{00000000-0005-0000-0000-0000CF2B0000}"/>
    <cellStyle name="Accent6 12 7" xfId="15306" xr:uid="{00000000-0005-0000-0000-0000D02B0000}"/>
    <cellStyle name="Accent6 12 8" xfId="15307" xr:uid="{00000000-0005-0000-0000-0000D12B0000}"/>
    <cellStyle name="Accent6 12 9" xfId="15308" xr:uid="{00000000-0005-0000-0000-0000D22B0000}"/>
    <cellStyle name="Accent6 13" xfId="1047" xr:uid="{00000000-0005-0000-0000-0000D32B0000}"/>
    <cellStyle name="Accent6 13 10" xfId="15309" xr:uid="{00000000-0005-0000-0000-0000D42B0000}"/>
    <cellStyle name="Accent6 13 11" xfId="15310" xr:uid="{00000000-0005-0000-0000-0000D52B0000}"/>
    <cellStyle name="Accent6 13 2" xfId="1578" xr:uid="{00000000-0005-0000-0000-0000D62B0000}"/>
    <cellStyle name="Accent6 13 3" xfId="15311" xr:uid="{00000000-0005-0000-0000-0000D72B0000}"/>
    <cellStyle name="Accent6 13 4" xfId="15312" xr:uid="{00000000-0005-0000-0000-0000D82B0000}"/>
    <cellStyle name="Accent6 13 5" xfId="15313" xr:uid="{00000000-0005-0000-0000-0000D92B0000}"/>
    <cellStyle name="Accent6 13 6" xfId="15314" xr:uid="{00000000-0005-0000-0000-0000DA2B0000}"/>
    <cellStyle name="Accent6 13 7" xfId="15315" xr:uid="{00000000-0005-0000-0000-0000DB2B0000}"/>
    <cellStyle name="Accent6 13 8" xfId="15316" xr:uid="{00000000-0005-0000-0000-0000DC2B0000}"/>
    <cellStyle name="Accent6 13 9" xfId="15317" xr:uid="{00000000-0005-0000-0000-0000DD2B0000}"/>
    <cellStyle name="Accent6 14" xfId="1048" xr:uid="{00000000-0005-0000-0000-0000DE2B0000}"/>
    <cellStyle name="Accent6 14 10" xfId="15318" xr:uid="{00000000-0005-0000-0000-0000DF2B0000}"/>
    <cellStyle name="Accent6 14 11" xfId="15319" xr:uid="{00000000-0005-0000-0000-0000E02B0000}"/>
    <cellStyle name="Accent6 14 2" xfId="1579" xr:uid="{00000000-0005-0000-0000-0000E12B0000}"/>
    <cellStyle name="Accent6 14 3" xfId="15320" xr:uid="{00000000-0005-0000-0000-0000E22B0000}"/>
    <cellStyle name="Accent6 14 4" xfId="15321" xr:uid="{00000000-0005-0000-0000-0000E32B0000}"/>
    <cellStyle name="Accent6 14 5" xfId="15322" xr:uid="{00000000-0005-0000-0000-0000E42B0000}"/>
    <cellStyle name="Accent6 14 6" xfId="15323" xr:uid="{00000000-0005-0000-0000-0000E52B0000}"/>
    <cellStyle name="Accent6 14 7" xfId="15324" xr:uid="{00000000-0005-0000-0000-0000E62B0000}"/>
    <cellStyle name="Accent6 14 8" xfId="15325" xr:uid="{00000000-0005-0000-0000-0000E72B0000}"/>
    <cellStyle name="Accent6 14 9" xfId="15326" xr:uid="{00000000-0005-0000-0000-0000E82B0000}"/>
    <cellStyle name="Accent6 15" xfId="1049" xr:uid="{00000000-0005-0000-0000-0000E92B0000}"/>
    <cellStyle name="Accent6 15 10" xfId="15327" xr:uid="{00000000-0005-0000-0000-0000EA2B0000}"/>
    <cellStyle name="Accent6 15 11" xfId="15328" xr:uid="{00000000-0005-0000-0000-0000EB2B0000}"/>
    <cellStyle name="Accent6 15 2" xfId="1580" xr:uid="{00000000-0005-0000-0000-0000EC2B0000}"/>
    <cellStyle name="Accent6 15 3" xfId="15329" xr:uid="{00000000-0005-0000-0000-0000ED2B0000}"/>
    <cellStyle name="Accent6 15 4" xfId="15330" xr:uid="{00000000-0005-0000-0000-0000EE2B0000}"/>
    <cellStyle name="Accent6 15 5" xfId="15331" xr:uid="{00000000-0005-0000-0000-0000EF2B0000}"/>
    <cellStyle name="Accent6 15 6" xfId="15332" xr:uid="{00000000-0005-0000-0000-0000F02B0000}"/>
    <cellStyle name="Accent6 15 7" xfId="15333" xr:uid="{00000000-0005-0000-0000-0000F12B0000}"/>
    <cellStyle name="Accent6 15 8" xfId="15334" xr:uid="{00000000-0005-0000-0000-0000F22B0000}"/>
    <cellStyle name="Accent6 15 9" xfId="15335" xr:uid="{00000000-0005-0000-0000-0000F32B0000}"/>
    <cellStyle name="Accent6 16" xfId="1050" xr:uid="{00000000-0005-0000-0000-0000F42B0000}"/>
    <cellStyle name="Accent6 16 10" xfId="15337" xr:uid="{00000000-0005-0000-0000-0000F52B0000}"/>
    <cellStyle name="Accent6 16 11" xfId="15338" xr:uid="{00000000-0005-0000-0000-0000F62B0000}"/>
    <cellStyle name="Accent6 16 12" xfId="15336" xr:uid="{00000000-0005-0000-0000-0000F72B0000}"/>
    <cellStyle name="Accent6 16 2" xfId="15339" xr:uid="{00000000-0005-0000-0000-0000F82B0000}"/>
    <cellStyle name="Accent6 16 3" xfId="15340" xr:uid="{00000000-0005-0000-0000-0000F92B0000}"/>
    <cellStyle name="Accent6 16 4" xfId="15341" xr:uid="{00000000-0005-0000-0000-0000FA2B0000}"/>
    <cellStyle name="Accent6 16 5" xfId="15342" xr:uid="{00000000-0005-0000-0000-0000FB2B0000}"/>
    <cellStyle name="Accent6 16 6" xfId="15343" xr:uid="{00000000-0005-0000-0000-0000FC2B0000}"/>
    <cellStyle name="Accent6 16 7" xfId="15344" xr:uid="{00000000-0005-0000-0000-0000FD2B0000}"/>
    <cellStyle name="Accent6 16 8" xfId="15345" xr:uid="{00000000-0005-0000-0000-0000FE2B0000}"/>
    <cellStyle name="Accent6 16 9" xfId="15346" xr:uid="{00000000-0005-0000-0000-0000FF2B0000}"/>
    <cellStyle name="Accent6 17" xfId="1051" xr:uid="{00000000-0005-0000-0000-0000002C0000}"/>
    <cellStyle name="Accent6 17 10" xfId="15348" xr:uid="{00000000-0005-0000-0000-0000012C0000}"/>
    <cellStyle name="Accent6 17 11" xfId="15349" xr:uid="{00000000-0005-0000-0000-0000022C0000}"/>
    <cellStyle name="Accent6 17 12" xfId="15347" xr:uid="{00000000-0005-0000-0000-0000032C0000}"/>
    <cellStyle name="Accent6 17 2" xfId="15350" xr:uid="{00000000-0005-0000-0000-0000042C0000}"/>
    <cellStyle name="Accent6 17 3" xfId="15351" xr:uid="{00000000-0005-0000-0000-0000052C0000}"/>
    <cellStyle name="Accent6 17 4" xfId="15352" xr:uid="{00000000-0005-0000-0000-0000062C0000}"/>
    <cellStyle name="Accent6 17 5" xfId="15353" xr:uid="{00000000-0005-0000-0000-0000072C0000}"/>
    <cellStyle name="Accent6 17 6" xfId="15354" xr:uid="{00000000-0005-0000-0000-0000082C0000}"/>
    <cellStyle name="Accent6 17 7" xfId="15355" xr:uid="{00000000-0005-0000-0000-0000092C0000}"/>
    <cellStyle name="Accent6 17 8" xfId="15356" xr:uid="{00000000-0005-0000-0000-00000A2C0000}"/>
    <cellStyle name="Accent6 17 9" xfId="15357" xr:uid="{00000000-0005-0000-0000-00000B2C0000}"/>
    <cellStyle name="Accent6 18" xfId="1052" xr:uid="{00000000-0005-0000-0000-00000C2C0000}"/>
    <cellStyle name="Accent6 18 10" xfId="15359" xr:uid="{00000000-0005-0000-0000-00000D2C0000}"/>
    <cellStyle name="Accent6 18 11" xfId="15360" xr:uid="{00000000-0005-0000-0000-00000E2C0000}"/>
    <cellStyle name="Accent6 18 12" xfId="15358" xr:uid="{00000000-0005-0000-0000-00000F2C0000}"/>
    <cellStyle name="Accent6 18 2" xfId="15361" xr:uid="{00000000-0005-0000-0000-0000102C0000}"/>
    <cellStyle name="Accent6 18 3" xfId="15362" xr:uid="{00000000-0005-0000-0000-0000112C0000}"/>
    <cellStyle name="Accent6 18 4" xfId="15363" xr:uid="{00000000-0005-0000-0000-0000122C0000}"/>
    <cellStyle name="Accent6 18 5" xfId="15364" xr:uid="{00000000-0005-0000-0000-0000132C0000}"/>
    <cellStyle name="Accent6 18 6" xfId="15365" xr:uid="{00000000-0005-0000-0000-0000142C0000}"/>
    <cellStyle name="Accent6 18 7" xfId="15366" xr:uid="{00000000-0005-0000-0000-0000152C0000}"/>
    <cellStyle name="Accent6 18 8" xfId="15367" xr:uid="{00000000-0005-0000-0000-0000162C0000}"/>
    <cellStyle name="Accent6 18 9" xfId="15368" xr:uid="{00000000-0005-0000-0000-0000172C0000}"/>
    <cellStyle name="Accent6 19" xfId="1053" xr:uid="{00000000-0005-0000-0000-0000182C0000}"/>
    <cellStyle name="Accent6 19 10" xfId="15370" xr:uid="{00000000-0005-0000-0000-0000192C0000}"/>
    <cellStyle name="Accent6 19 11" xfId="15371" xr:uid="{00000000-0005-0000-0000-00001A2C0000}"/>
    <cellStyle name="Accent6 19 12" xfId="15369" xr:uid="{00000000-0005-0000-0000-00001B2C0000}"/>
    <cellStyle name="Accent6 19 2" xfId="15372" xr:uid="{00000000-0005-0000-0000-00001C2C0000}"/>
    <cellStyle name="Accent6 19 3" xfId="15373" xr:uid="{00000000-0005-0000-0000-00001D2C0000}"/>
    <cellStyle name="Accent6 19 4" xfId="15374" xr:uid="{00000000-0005-0000-0000-00001E2C0000}"/>
    <cellStyle name="Accent6 19 5" xfId="15375" xr:uid="{00000000-0005-0000-0000-00001F2C0000}"/>
    <cellStyle name="Accent6 19 6" xfId="15376" xr:uid="{00000000-0005-0000-0000-0000202C0000}"/>
    <cellStyle name="Accent6 19 7" xfId="15377" xr:uid="{00000000-0005-0000-0000-0000212C0000}"/>
    <cellStyle name="Accent6 19 8" xfId="15378" xr:uid="{00000000-0005-0000-0000-0000222C0000}"/>
    <cellStyle name="Accent6 19 9" xfId="15379" xr:uid="{00000000-0005-0000-0000-0000232C0000}"/>
    <cellStyle name="Accent6 2" xfId="91" xr:uid="{00000000-0005-0000-0000-0000242C0000}"/>
    <cellStyle name="Accent6 2 10" xfId="1582" xr:uid="{00000000-0005-0000-0000-0000252C0000}"/>
    <cellStyle name="Accent6 2 11" xfId="1583" xr:uid="{00000000-0005-0000-0000-0000262C0000}"/>
    <cellStyle name="Accent6 2 12" xfId="1581" xr:uid="{00000000-0005-0000-0000-0000272C0000}"/>
    <cellStyle name="Accent6 2 2" xfId="1054" xr:uid="{00000000-0005-0000-0000-0000282C0000}"/>
    <cellStyle name="Accent6 2 2 2" xfId="1584" xr:uid="{00000000-0005-0000-0000-0000292C0000}"/>
    <cellStyle name="Accent6 2 3" xfId="1586" xr:uid="{00000000-0005-0000-0000-00002A2C0000}"/>
    <cellStyle name="Accent6 2 4" xfId="1587" xr:uid="{00000000-0005-0000-0000-00002B2C0000}"/>
    <cellStyle name="Accent6 2 5" xfId="1588" xr:uid="{00000000-0005-0000-0000-00002C2C0000}"/>
    <cellStyle name="Accent6 2 6" xfId="1589" xr:uid="{00000000-0005-0000-0000-00002D2C0000}"/>
    <cellStyle name="Accent6 2 7" xfId="1590" xr:uid="{00000000-0005-0000-0000-00002E2C0000}"/>
    <cellStyle name="Accent6 2 8" xfId="1591" xr:uid="{00000000-0005-0000-0000-00002F2C0000}"/>
    <cellStyle name="Accent6 2 9" xfId="1592" xr:uid="{00000000-0005-0000-0000-0000302C0000}"/>
    <cellStyle name="Accent6 20" xfId="1055" xr:uid="{00000000-0005-0000-0000-0000312C0000}"/>
    <cellStyle name="Accent6 20 10" xfId="15381" xr:uid="{00000000-0005-0000-0000-0000322C0000}"/>
    <cellStyle name="Accent6 20 11" xfId="15382" xr:uid="{00000000-0005-0000-0000-0000332C0000}"/>
    <cellStyle name="Accent6 20 12" xfId="15380" xr:uid="{00000000-0005-0000-0000-0000342C0000}"/>
    <cellStyle name="Accent6 20 2" xfId="15383" xr:uid="{00000000-0005-0000-0000-0000352C0000}"/>
    <cellStyle name="Accent6 20 3" xfId="15384" xr:uid="{00000000-0005-0000-0000-0000362C0000}"/>
    <cellStyle name="Accent6 20 4" xfId="15385" xr:uid="{00000000-0005-0000-0000-0000372C0000}"/>
    <cellStyle name="Accent6 20 5" xfId="15386" xr:uid="{00000000-0005-0000-0000-0000382C0000}"/>
    <cellStyle name="Accent6 20 6" xfId="15387" xr:uid="{00000000-0005-0000-0000-0000392C0000}"/>
    <cellStyle name="Accent6 20 7" xfId="15388" xr:uid="{00000000-0005-0000-0000-00003A2C0000}"/>
    <cellStyle name="Accent6 20 8" xfId="15389" xr:uid="{00000000-0005-0000-0000-00003B2C0000}"/>
    <cellStyle name="Accent6 20 9" xfId="15390" xr:uid="{00000000-0005-0000-0000-00003C2C0000}"/>
    <cellStyle name="Accent6 21" xfId="1056" xr:uid="{00000000-0005-0000-0000-00003D2C0000}"/>
    <cellStyle name="Accent6 21 10" xfId="15392" xr:uid="{00000000-0005-0000-0000-00003E2C0000}"/>
    <cellStyle name="Accent6 21 11" xfId="15393" xr:uid="{00000000-0005-0000-0000-00003F2C0000}"/>
    <cellStyle name="Accent6 21 12" xfId="15391" xr:uid="{00000000-0005-0000-0000-0000402C0000}"/>
    <cellStyle name="Accent6 21 2" xfId="15394" xr:uid="{00000000-0005-0000-0000-0000412C0000}"/>
    <cellStyle name="Accent6 21 3" xfId="15395" xr:uid="{00000000-0005-0000-0000-0000422C0000}"/>
    <cellStyle name="Accent6 21 4" xfId="15396" xr:uid="{00000000-0005-0000-0000-0000432C0000}"/>
    <cellStyle name="Accent6 21 5" xfId="15397" xr:uid="{00000000-0005-0000-0000-0000442C0000}"/>
    <cellStyle name="Accent6 21 6" xfId="15398" xr:uid="{00000000-0005-0000-0000-0000452C0000}"/>
    <cellStyle name="Accent6 21 7" xfId="15399" xr:uid="{00000000-0005-0000-0000-0000462C0000}"/>
    <cellStyle name="Accent6 21 8" xfId="15400" xr:uid="{00000000-0005-0000-0000-0000472C0000}"/>
    <cellStyle name="Accent6 21 9" xfId="15401" xr:uid="{00000000-0005-0000-0000-0000482C0000}"/>
    <cellStyle name="Accent6 22" xfId="1057" xr:uid="{00000000-0005-0000-0000-0000492C0000}"/>
    <cellStyle name="Accent6 22 10" xfId="15403" xr:uid="{00000000-0005-0000-0000-00004A2C0000}"/>
    <cellStyle name="Accent6 22 11" xfId="15404" xr:uid="{00000000-0005-0000-0000-00004B2C0000}"/>
    <cellStyle name="Accent6 22 12" xfId="15402" xr:uid="{00000000-0005-0000-0000-00004C2C0000}"/>
    <cellStyle name="Accent6 22 2" xfId="15405" xr:uid="{00000000-0005-0000-0000-00004D2C0000}"/>
    <cellStyle name="Accent6 22 3" xfId="15406" xr:uid="{00000000-0005-0000-0000-00004E2C0000}"/>
    <cellStyle name="Accent6 22 4" xfId="15407" xr:uid="{00000000-0005-0000-0000-00004F2C0000}"/>
    <cellStyle name="Accent6 22 5" xfId="15408" xr:uid="{00000000-0005-0000-0000-0000502C0000}"/>
    <cellStyle name="Accent6 22 6" xfId="15409" xr:uid="{00000000-0005-0000-0000-0000512C0000}"/>
    <cellStyle name="Accent6 22 7" xfId="15410" xr:uid="{00000000-0005-0000-0000-0000522C0000}"/>
    <cellStyle name="Accent6 22 8" xfId="15411" xr:uid="{00000000-0005-0000-0000-0000532C0000}"/>
    <cellStyle name="Accent6 22 9" xfId="15412" xr:uid="{00000000-0005-0000-0000-0000542C0000}"/>
    <cellStyle name="Accent6 23" xfId="1058" xr:uid="{00000000-0005-0000-0000-0000552C0000}"/>
    <cellStyle name="Accent6 23 10" xfId="15414" xr:uid="{00000000-0005-0000-0000-0000562C0000}"/>
    <cellStyle name="Accent6 23 11" xfId="15415" xr:uid="{00000000-0005-0000-0000-0000572C0000}"/>
    <cellStyle name="Accent6 23 12" xfId="15413" xr:uid="{00000000-0005-0000-0000-0000582C0000}"/>
    <cellStyle name="Accent6 23 2" xfId="15416" xr:uid="{00000000-0005-0000-0000-0000592C0000}"/>
    <cellStyle name="Accent6 23 3" xfId="15417" xr:uid="{00000000-0005-0000-0000-00005A2C0000}"/>
    <cellStyle name="Accent6 23 4" xfId="15418" xr:uid="{00000000-0005-0000-0000-00005B2C0000}"/>
    <cellStyle name="Accent6 23 5" xfId="15419" xr:uid="{00000000-0005-0000-0000-00005C2C0000}"/>
    <cellStyle name="Accent6 23 6" xfId="15420" xr:uid="{00000000-0005-0000-0000-00005D2C0000}"/>
    <cellStyle name="Accent6 23 7" xfId="15421" xr:uid="{00000000-0005-0000-0000-00005E2C0000}"/>
    <cellStyle name="Accent6 23 8" xfId="15422" xr:uid="{00000000-0005-0000-0000-00005F2C0000}"/>
    <cellStyle name="Accent6 23 9" xfId="15423" xr:uid="{00000000-0005-0000-0000-0000602C0000}"/>
    <cellStyle name="Accent6 24" xfId="1059" xr:uid="{00000000-0005-0000-0000-0000612C0000}"/>
    <cellStyle name="Accent6 24 10" xfId="15425" xr:uid="{00000000-0005-0000-0000-0000622C0000}"/>
    <cellStyle name="Accent6 24 11" xfId="15426" xr:uid="{00000000-0005-0000-0000-0000632C0000}"/>
    <cellStyle name="Accent6 24 12" xfId="15424" xr:uid="{00000000-0005-0000-0000-0000642C0000}"/>
    <cellStyle name="Accent6 24 2" xfId="15427" xr:uid="{00000000-0005-0000-0000-0000652C0000}"/>
    <cellStyle name="Accent6 24 3" xfId="15428" xr:uid="{00000000-0005-0000-0000-0000662C0000}"/>
    <cellStyle name="Accent6 24 4" xfId="15429" xr:uid="{00000000-0005-0000-0000-0000672C0000}"/>
    <cellStyle name="Accent6 24 5" xfId="15430" xr:uid="{00000000-0005-0000-0000-0000682C0000}"/>
    <cellStyle name="Accent6 24 6" xfId="15431" xr:uid="{00000000-0005-0000-0000-0000692C0000}"/>
    <cellStyle name="Accent6 24 7" xfId="15432" xr:uid="{00000000-0005-0000-0000-00006A2C0000}"/>
    <cellStyle name="Accent6 24 8" xfId="15433" xr:uid="{00000000-0005-0000-0000-00006B2C0000}"/>
    <cellStyle name="Accent6 24 9" xfId="15434" xr:uid="{00000000-0005-0000-0000-00006C2C0000}"/>
    <cellStyle name="Accent6 25" xfId="1060" xr:uid="{00000000-0005-0000-0000-00006D2C0000}"/>
    <cellStyle name="Accent6 25 10" xfId="15436" xr:uid="{00000000-0005-0000-0000-00006E2C0000}"/>
    <cellStyle name="Accent6 25 11" xfId="15437" xr:uid="{00000000-0005-0000-0000-00006F2C0000}"/>
    <cellStyle name="Accent6 25 12" xfId="15435" xr:uid="{00000000-0005-0000-0000-0000702C0000}"/>
    <cellStyle name="Accent6 25 2" xfId="15438" xr:uid="{00000000-0005-0000-0000-0000712C0000}"/>
    <cellStyle name="Accent6 25 3" xfId="15439" xr:uid="{00000000-0005-0000-0000-0000722C0000}"/>
    <cellStyle name="Accent6 25 4" xfId="15440" xr:uid="{00000000-0005-0000-0000-0000732C0000}"/>
    <cellStyle name="Accent6 25 5" xfId="15441" xr:uid="{00000000-0005-0000-0000-0000742C0000}"/>
    <cellStyle name="Accent6 25 6" xfId="15442" xr:uid="{00000000-0005-0000-0000-0000752C0000}"/>
    <cellStyle name="Accent6 25 7" xfId="15443" xr:uid="{00000000-0005-0000-0000-0000762C0000}"/>
    <cellStyle name="Accent6 25 8" xfId="15444" xr:uid="{00000000-0005-0000-0000-0000772C0000}"/>
    <cellStyle name="Accent6 25 9" xfId="15445" xr:uid="{00000000-0005-0000-0000-0000782C0000}"/>
    <cellStyle name="Accent6 26" xfId="1061" xr:uid="{00000000-0005-0000-0000-0000792C0000}"/>
    <cellStyle name="Accent6 26 10" xfId="15447" xr:uid="{00000000-0005-0000-0000-00007A2C0000}"/>
    <cellStyle name="Accent6 26 11" xfId="15448" xr:uid="{00000000-0005-0000-0000-00007B2C0000}"/>
    <cellStyle name="Accent6 26 12" xfId="15446" xr:uid="{00000000-0005-0000-0000-00007C2C0000}"/>
    <cellStyle name="Accent6 26 2" xfId="15449" xr:uid="{00000000-0005-0000-0000-00007D2C0000}"/>
    <cellStyle name="Accent6 26 3" xfId="15450" xr:uid="{00000000-0005-0000-0000-00007E2C0000}"/>
    <cellStyle name="Accent6 26 4" xfId="15451" xr:uid="{00000000-0005-0000-0000-00007F2C0000}"/>
    <cellStyle name="Accent6 26 5" xfId="15452" xr:uid="{00000000-0005-0000-0000-0000802C0000}"/>
    <cellStyle name="Accent6 26 6" xfId="15453" xr:uid="{00000000-0005-0000-0000-0000812C0000}"/>
    <cellStyle name="Accent6 26 7" xfId="15454" xr:uid="{00000000-0005-0000-0000-0000822C0000}"/>
    <cellStyle name="Accent6 26 8" xfId="15455" xr:uid="{00000000-0005-0000-0000-0000832C0000}"/>
    <cellStyle name="Accent6 26 9" xfId="15456" xr:uid="{00000000-0005-0000-0000-0000842C0000}"/>
    <cellStyle name="Accent6 27" xfId="1062" xr:uid="{00000000-0005-0000-0000-0000852C0000}"/>
    <cellStyle name="Accent6 27 10" xfId="15458" xr:uid="{00000000-0005-0000-0000-0000862C0000}"/>
    <cellStyle name="Accent6 27 11" xfId="15459" xr:uid="{00000000-0005-0000-0000-0000872C0000}"/>
    <cellStyle name="Accent6 27 12" xfId="15457" xr:uid="{00000000-0005-0000-0000-0000882C0000}"/>
    <cellStyle name="Accent6 27 2" xfId="15460" xr:uid="{00000000-0005-0000-0000-0000892C0000}"/>
    <cellStyle name="Accent6 27 3" xfId="15461" xr:uid="{00000000-0005-0000-0000-00008A2C0000}"/>
    <cellStyle name="Accent6 27 4" xfId="15462" xr:uid="{00000000-0005-0000-0000-00008B2C0000}"/>
    <cellStyle name="Accent6 27 5" xfId="15463" xr:uid="{00000000-0005-0000-0000-00008C2C0000}"/>
    <cellStyle name="Accent6 27 6" xfId="15464" xr:uid="{00000000-0005-0000-0000-00008D2C0000}"/>
    <cellStyle name="Accent6 27 7" xfId="15465" xr:uid="{00000000-0005-0000-0000-00008E2C0000}"/>
    <cellStyle name="Accent6 27 8" xfId="15466" xr:uid="{00000000-0005-0000-0000-00008F2C0000}"/>
    <cellStyle name="Accent6 27 9" xfId="15467" xr:uid="{00000000-0005-0000-0000-0000902C0000}"/>
    <cellStyle name="Accent6 28" xfId="1063" xr:uid="{00000000-0005-0000-0000-0000912C0000}"/>
    <cellStyle name="Accent6 28 10" xfId="15469" xr:uid="{00000000-0005-0000-0000-0000922C0000}"/>
    <cellStyle name="Accent6 28 11" xfId="15470" xr:uid="{00000000-0005-0000-0000-0000932C0000}"/>
    <cellStyle name="Accent6 28 12" xfId="15468" xr:uid="{00000000-0005-0000-0000-0000942C0000}"/>
    <cellStyle name="Accent6 28 2" xfId="15471" xr:uid="{00000000-0005-0000-0000-0000952C0000}"/>
    <cellStyle name="Accent6 28 3" xfId="15472" xr:uid="{00000000-0005-0000-0000-0000962C0000}"/>
    <cellStyle name="Accent6 28 4" xfId="15473" xr:uid="{00000000-0005-0000-0000-0000972C0000}"/>
    <cellStyle name="Accent6 28 5" xfId="15474" xr:uid="{00000000-0005-0000-0000-0000982C0000}"/>
    <cellStyle name="Accent6 28 6" xfId="15475" xr:uid="{00000000-0005-0000-0000-0000992C0000}"/>
    <cellStyle name="Accent6 28 7" xfId="15476" xr:uid="{00000000-0005-0000-0000-00009A2C0000}"/>
    <cellStyle name="Accent6 28 8" xfId="15477" xr:uid="{00000000-0005-0000-0000-00009B2C0000}"/>
    <cellStyle name="Accent6 28 9" xfId="15478" xr:uid="{00000000-0005-0000-0000-00009C2C0000}"/>
    <cellStyle name="Accent6 29" xfId="1064" xr:uid="{00000000-0005-0000-0000-00009D2C0000}"/>
    <cellStyle name="Accent6 29 10" xfId="15480" xr:uid="{00000000-0005-0000-0000-00009E2C0000}"/>
    <cellStyle name="Accent6 29 11" xfId="15481" xr:uid="{00000000-0005-0000-0000-00009F2C0000}"/>
    <cellStyle name="Accent6 29 12" xfId="15479" xr:uid="{00000000-0005-0000-0000-0000A02C0000}"/>
    <cellStyle name="Accent6 29 2" xfId="15482" xr:uid="{00000000-0005-0000-0000-0000A12C0000}"/>
    <cellStyle name="Accent6 29 3" xfId="15483" xr:uid="{00000000-0005-0000-0000-0000A22C0000}"/>
    <cellStyle name="Accent6 29 4" xfId="15484" xr:uid="{00000000-0005-0000-0000-0000A32C0000}"/>
    <cellStyle name="Accent6 29 5" xfId="15485" xr:uid="{00000000-0005-0000-0000-0000A42C0000}"/>
    <cellStyle name="Accent6 29 6" xfId="15486" xr:uid="{00000000-0005-0000-0000-0000A52C0000}"/>
    <cellStyle name="Accent6 29 7" xfId="15487" xr:uid="{00000000-0005-0000-0000-0000A62C0000}"/>
    <cellStyle name="Accent6 29 8" xfId="15488" xr:uid="{00000000-0005-0000-0000-0000A72C0000}"/>
    <cellStyle name="Accent6 29 9" xfId="15489" xr:uid="{00000000-0005-0000-0000-0000A82C0000}"/>
    <cellStyle name="Accent6 3" xfId="92" xr:uid="{00000000-0005-0000-0000-0000A92C0000}"/>
    <cellStyle name="Accent6 3 10" xfId="1594" xr:uid="{00000000-0005-0000-0000-0000AA2C0000}"/>
    <cellStyle name="Accent6 3 11" xfId="1595" xr:uid="{00000000-0005-0000-0000-0000AB2C0000}"/>
    <cellStyle name="Accent6 3 12" xfId="1593" xr:uid="{00000000-0005-0000-0000-0000AC2C0000}"/>
    <cellStyle name="Accent6 3 2" xfId="1596" xr:uid="{00000000-0005-0000-0000-0000AD2C0000}"/>
    <cellStyle name="Accent6 3 3" xfId="1597" xr:uid="{00000000-0005-0000-0000-0000AE2C0000}"/>
    <cellStyle name="Accent6 3 4" xfId="1600" xr:uid="{00000000-0005-0000-0000-0000AF2C0000}"/>
    <cellStyle name="Accent6 3 5" xfId="1601" xr:uid="{00000000-0005-0000-0000-0000B02C0000}"/>
    <cellStyle name="Accent6 3 6" xfId="1602" xr:uid="{00000000-0005-0000-0000-0000B12C0000}"/>
    <cellStyle name="Accent6 3 7" xfId="1603" xr:uid="{00000000-0005-0000-0000-0000B22C0000}"/>
    <cellStyle name="Accent6 3 8" xfId="1604" xr:uid="{00000000-0005-0000-0000-0000B32C0000}"/>
    <cellStyle name="Accent6 3 9" xfId="1605" xr:uid="{00000000-0005-0000-0000-0000B42C0000}"/>
    <cellStyle name="Accent6 30" xfId="1066" xr:uid="{00000000-0005-0000-0000-0000B52C0000}"/>
    <cellStyle name="Accent6 30 10" xfId="15491" xr:uid="{00000000-0005-0000-0000-0000B62C0000}"/>
    <cellStyle name="Accent6 30 11" xfId="15492" xr:uid="{00000000-0005-0000-0000-0000B72C0000}"/>
    <cellStyle name="Accent6 30 12" xfId="15490" xr:uid="{00000000-0005-0000-0000-0000B82C0000}"/>
    <cellStyle name="Accent6 30 2" xfId="15493" xr:uid="{00000000-0005-0000-0000-0000B92C0000}"/>
    <cellStyle name="Accent6 30 3" xfId="15494" xr:uid="{00000000-0005-0000-0000-0000BA2C0000}"/>
    <cellStyle name="Accent6 30 4" xfId="15495" xr:uid="{00000000-0005-0000-0000-0000BB2C0000}"/>
    <cellStyle name="Accent6 30 5" xfId="15496" xr:uid="{00000000-0005-0000-0000-0000BC2C0000}"/>
    <cellStyle name="Accent6 30 6" xfId="15497" xr:uid="{00000000-0005-0000-0000-0000BD2C0000}"/>
    <cellStyle name="Accent6 30 7" xfId="15498" xr:uid="{00000000-0005-0000-0000-0000BE2C0000}"/>
    <cellStyle name="Accent6 30 8" xfId="15499" xr:uid="{00000000-0005-0000-0000-0000BF2C0000}"/>
    <cellStyle name="Accent6 30 9" xfId="15500" xr:uid="{00000000-0005-0000-0000-0000C02C0000}"/>
    <cellStyle name="Accent6 31" xfId="1067" xr:uid="{00000000-0005-0000-0000-0000C12C0000}"/>
    <cellStyle name="Accent6 31 10" xfId="15502" xr:uid="{00000000-0005-0000-0000-0000C22C0000}"/>
    <cellStyle name="Accent6 31 11" xfId="15503" xr:uid="{00000000-0005-0000-0000-0000C32C0000}"/>
    <cellStyle name="Accent6 31 12" xfId="15501" xr:uid="{00000000-0005-0000-0000-0000C42C0000}"/>
    <cellStyle name="Accent6 31 2" xfId="15504" xr:uid="{00000000-0005-0000-0000-0000C52C0000}"/>
    <cellStyle name="Accent6 31 3" xfId="15505" xr:uid="{00000000-0005-0000-0000-0000C62C0000}"/>
    <cellStyle name="Accent6 31 4" xfId="15506" xr:uid="{00000000-0005-0000-0000-0000C72C0000}"/>
    <cellStyle name="Accent6 31 5" xfId="15507" xr:uid="{00000000-0005-0000-0000-0000C82C0000}"/>
    <cellStyle name="Accent6 31 6" xfId="15508" xr:uid="{00000000-0005-0000-0000-0000C92C0000}"/>
    <cellStyle name="Accent6 31 7" xfId="15509" xr:uid="{00000000-0005-0000-0000-0000CA2C0000}"/>
    <cellStyle name="Accent6 31 8" xfId="15510" xr:uid="{00000000-0005-0000-0000-0000CB2C0000}"/>
    <cellStyle name="Accent6 31 9" xfId="15511" xr:uid="{00000000-0005-0000-0000-0000CC2C0000}"/>
    <cellStyle name="Accent6 32" xfId="1068" xr:uid="{00000000-0005-0000-0000-0000CD2C0000}"/>
    <cellStyle name="Accent6 32 10" xfId="15513" xr:uid="{00000000-0005-0000-0000-0000CE2C0000}"/>
    <cellStyle name="Accent6 32 11" xfId="15514" xr:uid="{00000000-0005-0000-0000-0000CF2C0000}"/>
    <cellStyle name="Accent6 32 12" xfId="15512" xr:uid="{00000000-0005-0000-0000-0000D02C0000}"/>
    <cellStyle name="Accent6 32 2" xfId="15515" xr:uid="{00000000-0005-0000-0000-0000D12C0000}"/>
    <cellStyle name="Accent6 32 3" xfId="15516" xr:uid="{00000000-0005-0000-0000-0000D22C0000}"/>
    <cellStyle name="Accent6 32 4" xfId="15517" xr:uid="{00000000-0005-0000-0000-0000D32C0000}"/>
    <cellStyle name="Accent6 32 5" xfId="15518" xr:uid="{00000000-0005-0000-0000-0000D42C0000}"/>
    <cellStyle name="Accent6 32 6" xfId="15519" xr:uid="{00000000-0005-0000-0000-0000D52C0000}"/>
    <cellStyle name="Accent6 32 7" xfId="15520" xr:uid="{00000000-0005-0000-0000-0000D62C0000}"/>
    <cellStyle name="Accent6 32 8" xfId="15521" xr:uid="{00000000-0005-0000-0000-0000D72C0000}"/>
    <cellStyle name="Accent6 32 9" xfId="15522" xr:uid="{00000000-0005-0000-0000-0000D82C0000}"/>
    <cellStyle name="Accent6 33" xfId="1069" xr:uid="{00000000-0005-0000-0000-0000D92C0000}"/>
    <cellStyle name="Accent6 33 10" xfId="15524" xr:uid="{00000000-0005-0000-0000-0000DA2C0000}"/>
    <cellStyle name="Accent6 33 11" xfId="15525" xr:uid="{00000000-0005-0000-0000-0000DB2C0000}"/>
    <cellStyle name="Accent6 33 12" xfId="15523" xr:uid="{00000000-0005-0000-0000-0000DC2C0000}"/>
    <cellStyle name="Accent6 33 2" xfId="15526" xr:uid="{00000000-0005-0000-0000-0000DD2C0000}"/>
    <cellStyle name="Accent6 33 3" xfId="15527" xr:uid="{00000000-0005-0000-0000-0000DE2C0000}"/>
    <cellStyle name="Accent6 33 4" xfId="15528" xr:uid="{00000000-0005-0000-0000-0000DF2C0000}"/>
    <cellStyle name="Accent6 33 5" xfId="15529" xr:uid="{00000000-0005-0000-0000-0000E02C0000}"/>
    <cellStyle name="Accent6 33 6" xfId="15530" xr:uid="{00000000-0005-0000-0000-0000E12C0000}"/>
    <cellStyle name="Accent6 33 7" xfId="15531" xr:uid="{00000000-0005-0000-0000-0000E22C0000}"/>
    <cellStyle name="Accent6 33 8" xfId="15532" xr:uid="{00000000-0005-0000-0000-0000E32C0000}"/>
    <cellStyle name="Accent6 33 9" xfId="15533" xr:uid="{00000000-0005-0000-0000-0000E42C0000}"/>
    <cellStyle name="Accent6 34" xfId="1070" xr:uid="{00000000-0005-0000-0000-0000E52C0000}"/>
    <cellStyle name="Accent6 34 10" xfId="15535" xr:uid="{00000000-0005-0000-0000-0000E62C0000}"/>
    <cellStyle name="Accent6 34 11" xfId="15536" xr:uid="{00000000-0005-0000-0000-0000E72C0000}"/>
    <cellStyle name="Accent6 34 12" xfId="15534" xr:uid="{00000000-0005-0000-0000-0000E82C0000}"/>
    <cellStyle name="Accent6 34 2" xfId="15537" xr:uid="{00000000-0005-0000-0000-0000E92C0000}"/>
    <cellStyle name="Accent6 34 3" xfId="15538" xr:uid="{00000000-0005-0000-0000-0000EA2C0000}"/>
    <cellStyle name="Accent6 34 4" xfId="15539" xr:uid="{00000000-0005-0000-0000-0000EB2C0000}"/>
    <cellStyle name="Accent6 34 5" xfId="15540" xr:uid="{00000000-0005-0000-0000-0000EC2C0000}"/>
    <cellStyle name="Accent6 34 6" xfId="15541" xr:uid="{00000000-0005-0000-0000-0000ED2C0000}"/>
    <cellStyle name="Accent6 34 7" xfId="15542" xr:uid="{00000000-0005-0000-0000-0000EE2C0000}"/>
    <cellStyle name="Accent6 34 8" xfId="15543" xr:uid="{00000000-0005-0000-0000-0000EF2C0000}"/>
    <cellStyle name="Accent6 34 9" xfId="15544" xr:uid="{00000000-0005-0000-0000-0000F02C0000}"/>
    <cellStyle name="Accent6 35" xfId="1071" xr:uid="{00000000-0005-0000-0000-0000F12C0000}"/>
    <cellStyle name="Accent6 35 10" xfId="15546" xr:uid="{00000000-0005-0000-0000-0000F22C0000}"/>
    <cellStyle name="Accent6 35 11" xfId="15547" xr:uid="{00000000-0005-0000-0000-0000F32C0000}"/>
    <cellStyle name="Accent6 35 12" xfId="15545" xr:uid="{00000000-0005-0000-0000-0000F42C0000}"/>
    <cellStyle name="Accent6 35 2" xfId="15548" xr:uid="{00000000-0005-0000-0000-0000F52C0000}"/>
    <cellStyle name="Accent6 35 3" xfId="15549" xr:uid="{00000000-0005-0000-0000-0000F62C0000}"/>
    <cellStyle name="Accent6 35 4" xfId="15550" xr:uid="{00000000-0005-0000-0000-0000F72C0000}"/>
    <cellStyle name="Accent6 35 5" xfId="15551" xr:uid="{00000000-0005-0000-0000-0000F82C0000}"/>
    <cellStyle name="Accent6 35 6" xfId="15552" xr:uid="{00000000-0005-0000-0000-0000F92C0000}"/>
    <cellStyle name="Accent6 35 7" xfId="15553" xr:uid="{00000000-0005-0000-0000-0000FA2C0000}"/>
    <cellStyle name="Accent6 35 8" xfId="15554" xr:uid="{00000000-0005-0000-0000-0000FB2C0000}"/>
    <cellStyle name="Accent6 35 9" xfId="15555" xr:uid="{00000000-0005-0000-0000-0000FC2C0000}"/>
    <cellStyle name="Accent6 36" xfId="1072" xr:uid="{00000000-0005-0000-0000-0000FD2C0000}"/>
    <cellStyle name="Accent6 36 10" xfId="15557" xr:uid="{00000000-0005-0000-0000-0000FE2C0000}"/>
    <cellStyle name="Accent6 36 11" xfId="15558" xr:uid="{00000000-0005-0000-0000-0000FF2C0000}"/>
    <cellStyle name="Accent6 36 12" xfId="15556" xr:uid="{00000000-0005-0000-0000-0000002D0000}"/>
    <cellStyle name="Accent6 36 2" xfId="15559" xr:uid="{00000000-0005-0000-0000-0000012D0000}"/>
    <cellStyle name="Accent6 36 3" xfId="15560" xr:uid="{00000000-0005-0000-0000-0000022D0000}"/>
    <cellStyle name="Accent6 36 4" xfId="15561" xr:uid="{00000000-0005-0000-0000-0000032D0000}"/>
    <cellStyle name="Accent6 36 5" xfId="15562" xr:uid="{00000000-0005-0000-0000-0000042D0000}"/>
    <cellStyle name="Accent6 36 6" xfId="15563" xr:uid="{00000000-0005-0000-0000-0000052D0000}"/>
    <cellStyle name="Accent6 36 7" xfId="15564" xr:uid="{00000000-0005-0000-0000-0000062D0000}"/>
    <cellStyle name="Accent6 36 8" xfId="15565" xr:uid="{00000000-0005-0000-0000-0000072D0000}"/>
    <cellStyle name="Accent6 36 9" xfId="15566" xr:uid="{00000000-0005-0000-0000-0000082D0000}"/>
    <cellStyle name="Accent6 37" xfId="1073" xr:uid="{00000000-0005-0000-0000-0000092D0000}"/>
    <cellStyle name="Accent6 37 10" xfId="15568" xr:uid="{00000000-0005-0000-0000-00000A2D0000}"/>
    <cellStyle name="Accent6 37 11" xfId="15569" xr:uid="{00000000-0005-0000-0000-00000B2D0000}"/>
    <cellStyle name="Accent6 37 12" xfId="15567" xr:uid="{00000000-0005-0000-0000-00000C2D0000}"/>
    <cellStyle name="Accent6 37 2" xfId="15570" xr:uid="{00000000-0005-0000-0000-00000D2D0000}"/>
    <cellStyle name="Accent6 37 3" xfId="15571" xr:uid="{00000000-0005-0000-0000-00000E2D0000}"/>
    <cellStyle name="Accent6 37 4" xfId="15572" xr:uid="{00000000-0005-0000-0000-00000F2D0000}"/>
    <cellStyle name="Accent6 37 5" xfId="15573" xr:uid="{00000000-0005-0000-0000-0000102D0000}"/>
    <cellStyle name="Accent6 37 6" xfId="15574" xr:uid="{00000000-0005-0000-0000-0000112D0000}"/>
    <cellStyle name="Accent6 37 7" xfId="15575" xr:uid="{00000000-0005-0000-0000-0000122D0000}"/>
    <cellStyle name="Accent6 37 8" xfId="15576" xr:uid="{00000000-0005-0000-0000-0000132D0000}"/>
    <cellStyle name="Accent6 37 9" xfId="15577" xr:uid="{00000000-0005-0000-0000-0000142D0000}"/>
    <cellStyle name="Accent6 38" xfId="1074" xr:uid="{00000000-0005-0000-0000-0000152D0000}"/>
    <cellStyle name="Accent6 38 10" xfId="15579" xr:uid="{00000000-0005-0000-0000-0000162D0000}"/>
    <cellStyle name="Accent6 38 11" xfId="15580" xr:uid="{00000000-0005-0000-0000-0000172D0000}"/>
    <cellStyle name="Accent6 38 12" xfId="15578" xr:uid="{00000000-0005-0000-0000-0000182D0000}"/>
    <cellStyle name="Accent6 38 2" xfId="15581" xr:uid="{00000000-0005-0000-0000-0000192D0000}"/>
    <cellStyle name="Accent6 38 3" xfId="15582" xr:uid="{00000000-0005-0000-0000-00001A2D0000}"/>
    <cellStyle name="Accent6 38 4" xfId="15583" xr:uid="{00000000-0005-0000-0000-00001B2D0000}"/>
    <cellStyle name="Accent6 38 5" xfId="15584" xr:uid="{00000000-0005-0000-0000-00001C2D0000}"/>
    <cellStyle name="Accent6 38 6" xfId="15585" xr:uid="{00000000-0005-0000-0000-00001D2D0000}"/>
    <cellStyle name="Accent6 38 7" xfId="15586" xr:uid="{00000000-0005-0000-0000-00001E2D0000}"/>
    <cellStyle name="Accent6 38 8" xfId="15587" xr:uid="{00000000-0005-0000-0000-00001F2D0000}"/>
    <cellStyle name="Accent6 38 9" xfId="15588" xr:uid="{00000000-0005-0000-0000-0000202D0000}"/>
    <cellStyle name="Accent6 39" xfId="1075" xr:uid="{00000000-0005-0000-0000-0000212D0000}"/>
    <cellStyle name="Accent6 39 10" xfId="15590" xr:uid="{00000000-0005-0000-0000-0000222D0000}"/>
    <cellStyle name="Accent6 39 11" xfId="15591" xr:uid="{00000000-0005-0000-0000-0000232D0000}"/>
    <cellStyle name="Accent6 39 12" xfId="15589" xr:uid="{00000000-0005-0000-0000-0000242D0000}"/>
    <cellStyle name="Accent6 39 2" xfId="15592" xr:uid="{00000000-0005-0000-0000-0000252D0000}"/>
    <cellStyle name="Accent6 39 3" xfId="15593" xr:uid="{00000000-0005-0000-0000-0000262D0000}"/>
    <cellStyle name="Accent6 39 4" xfId="15594" xr:uid="{00000000-0005-0000-0000-0000272D0000}"/>
    <cellStyle name="Accent6 39 5" xfId="15595" xr:uid="{00000000-0005-0000-0000-0000282D0000}"/>
    <cellStyle name="Accent6 39 6" xfId="15596" xr:uid="{00000000-0005-0000-0000-0000292D0000}"/>
    <cellStyle name="Accent6 39 7" xfId="15597" xr:uid="{00000000-0005-0000-0000-00002A2D0000}"/>
    <cellStyle name="Accent6 39 8" xfId="15598" xr:uid="{00000000-0005-0000-0000-00002B2D0000}"/>
    <cellStyle name="Accent6 39 9" xfId="15599" xr:uid="{00000000-0005-0000-0000-00002C2D0000}"/>
    <cellStyle name="Accent6 4" xfId="1076" xr:uid="{00000000-0005-0000-0000-00002D2D0000}"/>
    <cellStyle name="Accent6 4 10" xfId="1607" xr:uid="{00000000-0005-0000-0000-00002E2D0000}"/>
    <cellStyle name="Accent6 4 11" xfId="1608" xr:uid="{00000000-0005-0000-0000-00002F2D0000}"/>
    <cellStyle name="Accent6 4 12" xfId="1606" xr:uid="{00000000-0005-0000-0000-0000302D0000}"/>
    <cellStyle name="Accent6 4 2" xfId="1609" xr:uid="{00000000-0005-0000-0000-0000312D0000}"/>
    <cellStyle name="Accent6 4 3" xfId="1610" xr:uid="{00000000-0005-0000-0000-0000322D0000}"/>
    <cellStyle name="Accent6 4 4" xfId="1612" xr:uid="{00000000-0005-0000-0000-0000332D0000}"/>
    <cellStyle name="Accent6 4 5" xfId="1613" xr:uid="{00000000-0005-0000-0000-0000342D0000}"/>
    <cellStyle name="Accent6 4 6" xfId="1614" xr:uid="{00000000-0005-0000-0000-0000352D0000}"/>
    <cellStyle name="Accent6 4 7" xfId="1615" xr:uid="{00000000-0005-0000-0000-0000362D0000}"/>
    <cellStyle name="Accent6 4 8" xfId="1616" xr:uid="{00000000-0005-0000-0000-0000372D0000}"/>
    <cellStyle name="Accent6 4 9" xfId="1617" xr:uid="{00000000-0005-0000-0000-0000382D0000}"/>
    <cellStyle name="Accent6 40" xfId="1077" xr:uid="{00000000-0005-0000-0000-0000392D0000}"/>
    <cellStyle name="Accent6 40 10" xfId="15601" xr:uid="{00000000-0005-0000-0000-00003A2D0000}"/>
    <cellStyle name="Accent6 40 11" xfId="15600" xr:uid="{00000000-0005-0000-0000-00003B2D0000}"/>
    <cellStyle name="Accent6 40 2" xfId="15602" xr:uid="{00000000-0005-0000-0000-00003C2D0000}"/>
    <cellStyle name="Accent6 40 3" xfId="15603" xr:uid="{00000000-0005-0000-0000-00003D2D0000}"/>
    <cellStyle name="Accent6 40 4" xfId="15604" xr:uid="{00000000-0005-0000-0000-00003E2D0000}"/>
    <cellStyle name="Accent6 40 5" xfId="15605" xr:uid="{00000000-0005-0000-0000-00003F2D0000}"/>
    <cellStyle name="Accent6 40 6" xfId="15606" xr:uid="{00000000-0005-0000-0000-0000402D0000}"/>
    <cellStyle name="Accent6 40 7" xfId="15607" xr:uid="{00000000-0005-0000-0000-0000412D0000}"/>
    <cellStyle name="Accent6 40 8" xfId="15608" xr:uid="{00000000-0005-0000-0000-0000422D0000}"/>
    <cellStyle name="Accent6 40 9" xfId="15609" xr:uid="{00000000-0005-0000-0000-0000432D0000}"/>
    <cellStyle name="Accent6 41" xfId="1078" xr:uid="{00000000-0005-0000-0000-0000442D0000}"/>
    <cellStyle name="Accent6 41 2" xfId="15610" xr:uid="{00000000-0005-0000-0000-0000452D0000}"/>
    <cellStyle name="Accent6 42" xfId="1079" xr:uid="{00000000-0005-0000-0000-0000462D0000}"/>
    <cellStyle name="Accent6 42 2" xfId="15611" xr:uid="{00000000-0005-0000-0000-0000472D0000}"/>
    <cellStyle name="Accent6 43" xfId="1080" xr:uid="{00000000-0005-0000-0000-0000482D0000}"/>
    <cellStyle name="Accent6 43 2" xfId="15612" xr:uid="{00000000-0005-0000-0000-0000492D0000}"/>
    <cellStyle name="Accent6 44" xfId="1081" xr:uid="{00000000-0005-0000-0000-00004A2D0000}"/>
    <cellStyle name="Accent6 44 2" xfId="15613" xr:uid="{00000000-0005-0000-0000-00004B2D0000}"/>
    <cellStyle name="Accent6 45" xfId="1082" xr:uid="{00000000-0005-0000-0000-00004C2D0000}"/>
    <cellStyle name="Accent6 45 2" xfId="15614" xr:uid="{00000000-0005-0000-0000-00004D2D0000}"/>
    <cellStyle name="Accent6 46" xfId="1083" xr:uid="{00000000-0005-0000-0000-00004E2D0000}"/>
    <cellStyle name="Accent6 46 2" xfId="15615" xr:uid="{00000000-0005-0000-0000-00004F2D0000}"/>
    <cellStyle name="Accent6 47" xfId="1084" xr:uid="{00000000-0005-0000-0000-0000502D0000}"/>
    <cellStyle name="Accent6 47 2" xfId="15616" xr:uid="{00000000-0005-0000-0000-0000512D0000}"/>
    <cellStyle name="Accent6 48" xfId="1085" xr:uid="{00000000-0005-0000-0000-0000522D0000}"/>
    <cellStyle name="Accent6 48 2" xfId="15617" xr:uid="{00000000-0005-0000-0000-0000532D0000}"/>
    <cellStyle name="Accent6 49" xfId="1086" xr:uid="{00000000-0005-0000-0000-0000542D0000}"/>
    <cellStyle name="Accent6 49 2" xfId="15618" xr:uid="{00000000-0005-0000-0000-0000552D0000}"/>
    <cellStyle name="Accent6 5" xfId="1087" xr:uid="{00000000-0005-0000-0000-0000562D0000}"/>
    <cellStyle name="Accent6 5 10" xfId="1619" xr:uid="{00000000-0005-0000-0000-0000572D0000}"/>
    <cellStyle name="Accent6 5 11" xfId="1620" xr:uid="{00000000-0005-0000-0000-0000582D0000}"/>
    <cellStyle name="Accent6 5 12" xfId="1618" xr:uid="{00000000-0005-0000-0000-0000592D0000}"/>
    <cellStyle name="Accent6 5 2" xfId="1621" xr:uid="{00000000-0005-0000-0000-00005A2D0000}"/>
    <cellStyle name="Accent6 5 3" xfId="1622" xr:uid="{00000000-0005-0000-0000-00005B2D0000}"/>
    <cellStyle name="Accent6 5 4" xfId="1646" xr:uid="{00000000-0005-0000-0000-00005C2D0000}"/>
    <cellStyle name="Accent6 5 5" xfId="1647" xr:uid="{00000000-0005-0000-0000-00005D2D0000}"/>
    <cellStyle name="Accent6 5 6" xfId="1648" xr:uid="{00000000-0005-0000-0000-00005E2D0000}"/>
    <cellStyle name="Accent6 5 7" xfId="1649" xr:uid="{00000000-0005-0000-0000-00005F2D0000}"/>
    <cellStyle name="Accent6 5 8" xfId="1650" xr:uid="{00000000-0005-0000-0000-0000602D0000}"/>
    <cellStyle name="Accent6 5 9" xfId="1652" xr:uid="{00000000-0005-0000-0000-0000612D0000}"/>
    <cellStyle name="Accent6 50" xfId="1088" xr:uid="{00000000-0005-0000-0000-0000622D0000}"/>
    <cellStyle name="Accent6 51" xfId="1089" xr:uid="{00000000-0005-0000-0000-0000632D0000}"/>
    <cellStyle name="Accent6 52" xfId="1090" xr:uid="{00000000-0005-0000-0000-0000642D0000}"/>
    <cellStyle name="Accent6 53" xfId="1091" xr:uid="{00000000-0005-0000-0000-0000652D0000}"/>
    <cellStyle name="Accent6 54" xfId="1092" xr:uid="{00000000-0005-0000-0000-0000662D0000}"/>
    <cellStyle name="Accent6 55" xfId="1093" xr:uid="{00000000-0005-0000-0000-0000672D0000}"/>
    <cellStyle name="Accent6 56" xfId="1094" xr:uid="{00000000-0005-0000-0000-0000682D0000}"/>
    <cellStyle name="Accent6 57" xfId="1095" xr:uid="{00000000-0005-0000-0000-0000692D0000}"/>
    <cellStyle name="Accent6 58" xfId="1096" xr:uid="{00000000-0005-0000-0000-00006A2D0000}"/>
    <cellStyle name="Accent6 59" xfId="1097" xr:uid="{00000000-0005-0000-0000-00006B2D0000}"/>
    <cellStyle name="Accent6 6" xfId="1098" xr:uid="{00000000-0005-0000-0000-00006C2D0000}"/>
    <cellStyle name="Accent6 6 10" xfId="15619" xr:uid="{00000000-0005-0000-0000-00006D2D0000}"/>
    <cellStyle name="Accent6 6 11" xfId="15620" xr:uid="{00000000-0005-0000-0000-00006E2D0000}"/>
    <cellStyle name="Accent6 6 2" xfId="1653" xr:uid="{00000000-0005-0000-0000-00006F2D0000}"/>
    <cellStyle name="Accent6 6 3" xfId="15621" xr:uid="{00000000-0005-0000-0000-0000702D0000}"/>
    <cellStyle name="Accent6 6 4" xfId="15622" xr:uid="{00000000-0005-0000-0000-0000712D0000}"/>
    <cellStyle name="Accent6 6 5" xfId="15623" xr:uid="{00000000-0005-0000-0000-0000722D0000}"/>
    <cellStyle name="Accent6 6 6" xfId="15624" xr:uid="{00000000-0005-0000-0000-0000732D0000}"/>
    <cellStyle name="Accent6 6 7" xfId="15625" xr:uid="{00000000-0005-0000-0000-0000742D0000}"/>
    <cellStyle name="Accent6 6 8" xfId="15626" xr:uid="{00000000-0005-0000-0000-0000752D0000}"/>
    <cellStyle name="Accent6 6 9" xfId="15627" xr:uid="{00000000-0005-0000-0000-0000762D0000}"/>
    <cellStyle name="Accent6 60" xfId="1099" xr:uid="{00000000-0005-0000-0000-0000772D0000}"/>
    <cellStyle name="Accent6 61" xfId="1100" xr:uid="{00000000-0005-0000-0000-0000782D0000}"/>
    <cellStyle name="Accent6 62" xfId="1101" xr:uid="{00000000-0005-0000-0000-0000792D0000}"/>
    <cellStyle name="Accent6 63" xfId="1102" xr:uid="{00000000-0005-0000-0000-00007A2D0000}"/>
    <cellStyle name="Accent6 64" xfId="1103" xr:uid="{00000000-0005-0000-0000-00007B2D0000}"/>
    <cellStyle name="Accent6 65" xfId="1104" xr:uid="{00000000-0005-0000-0000-00007C2D0000}"/>
    <cellStyle name="Accent6 66" xfId="1105" xr:uid="{00000000-0005-0000-0000-00007D2D0000}"/>
    <cellStyle name="Accent6 67" xfId="1106" xr:uid="{00000000-0005-0000-0000-00007E2D0000}"/>
    <cellStyle name="Accent6 68" xfId="1107" xr:uid="{00000000-0005-0000-0000-00007F2D0000}"/>
    <cellStyle name="Accent6 69" xfId="1108" xr:uid="{00000000-0005-0000-0000-0000802D0000}"/>
    <cellStyle name="Accent6 7" xfId="1109" xr:uid="{00000000-0005-0000-0000-0000812D0000}"/>
    <cellStyle name="Accent6 7 10" xfId="15628" xr:uid="{00000000-0005-0000-0000-0000822D0000}"/>
    <cellStyle name="Accent6 7 11" xfId="15629" xr:uid="{00000000-0005-0000-0000-0000832D0000}"/>
    <cellStyle name="Accent6 7 2" xfId="1654" xr:uid="{00000000-0005-0000-0000-0000842D0000}"/>
    <cellStyle name="Accent6 7 3" xfId="15630" xr:uid="{00000000-0005-0000-0000-0000852D0000}"/>
    <cellStyle name="Accent6 7 4" xfId="15631" xr:uid="{00000000-0005-0000-0000-0000862D0000}"/>
    <cellStyle name="Accent6 7 5" xfId="15632" xr:uid="{00000000-0005-0000-0000-0000872D0000}"/>
    <cellStyle name="Accent6 7 6" xfId="15633" xr:uid="{00000000-0005-0000-0000-0000882D0000}"/>
    <cellStyle name="Accent6 7 7" xfId="15634" xr:uid="{00000000-0005-0000-0000-0000892D0000}"/>
    <cellStyle name="Accent6 7 8" xfId="15635" xr:uid="{00000000-0005-0000-0000-00008A2D0000}"/>
    <cellStyle name="Accent6 7 9" xfId="15636" xr:uid="{00000000-0005-0000-0000-00008B2D0000}"/>
    <cellStyle name="Accent6 70" xfId="1110" xr:uid="{00000000-0005-0000-0000-00008C2D0000}"/>
    <cellStyle name="Accent6 71" xfId="1111" xr:uid="{00000000-0005-0000-0000-00008D2D0000}"/>
    <cellStyle name="Accent6 72" xfId="1112" xr:uid="{00000000-0005-0000-0000-00008E2D0000}"/>
    <cellStyle name="Accent6 73" xfId="1113" xr:uid="{00000000-0005-0000-0000-00008F2D0000}"/>
    <cellStyle name="Accent6 74" xfId="1114" xr:uid="{00000000-0005-0000-0000-0000902D0000}"/>
    <cellStyle name="Accent6 75" xfId="1115" xr:uid="{00000000-0005-0000-0000-0000912D0000}"/>
    <cellStyle name="Accent6 76" xfId="1116" xr:uid="{00000000-0005-0000-0000-0000922D0000}"/>
    <cellStyle name="Accent6 77" xfId="1117" xr:uid="{00000000-0005-0000-0000-0000932D0000}"/>
    <cellStyle name="Accent6 78" xfId="1118" xr:uid="{00000000-0005-0000-0000-0000942D0000}"/>
    <cellStyle name="Accent6 79" xfId="1119" xr:uid="{00000000-0005-0000-0000-0000952D0000}"/>
    <cellStyle name="Accent6 8" xfId="1120" xr:uid="{00000000-0005-0000-0000-0000962D0000}"/>
    <cellStyle name="Accent6 8 10" xfId="15637" xr:uid="{00000000-0005-0000-0000-0000972D0000}"/>
    <cellStyle name="Accent6 8 11" xfId="15638" xr:uid="{00000000-0005-0000-0000-0000982D0000}"/>
    <cellStyle name="Accent6 8 2" xfId="1655" xr:uid="{00000000-0005-0000-0000-0000992D0000}"/>
    <cellStyle name="Accent6 8 3" xfId="15639" xr:uid="{00000000-0005-0000-0000-00009A2D0000}"/>
    <cellStyle name="Accent6 8 4" xfId="15640" xr:uid="{00000000-0005-0000-0000-00009B2D0000}"/>
    <cellStyle name="Accent6 8 5" xfId="15641" xr:uid="{00000000-0005-0000-0000-00009C2D0000}"/>
    <cellStyle name="Accent6 8 6" xfId="15642" xr:uid="{00000000-0005-0000-0000-00009D2D0000}"/>
    <cellStyle name="Accent6 8 7" xfId="15643" xr:uid="{00000000-0005-0000-0000-00009E2D0000}"/>
    <cellStyle name="Accent6 8 8" xfId="15644" xr:uid="{00000000-0005-0000-0000-00009F2D0000}"/>
    <cellStyle name="Accent6 8 9" xfId="15645" xr:uid="{00000000-0005-0000-0000-0000A02D0000}"/>
    <cellStyle name="Accent6 80" xfId="1121" xr:uid="{00000000-0005-0000-0000-0000A12D0000}"/>
    <cellStyle name="Accent6 81" xfId="1122" xr:uid="{00000000-0005-0000-0000-0000A22D0000}"/>
    <cellStyle name="Accent6 82" xfId="1123" xr:uid="{00000000-0005-0000-0000-0000A32D0000}"/>
    <cellStyle name="Accent6 83" xfId="1124" xr:uid="{00000000-0005-0000-0000-0000A42D0000}"/>
    <cellStyle name="Accent6 84" xfId="1125" xr:uid="{00000000-0005-0000-0000-0000A52D0000}"/>
    <cellStyle name="Accent6 85" xfId="1126" xr:uid="{00000000-0005-0000-0000-0000A62D0000}"/>
    <cellStyle name="Accent6 86" xfId="1127" xr:uid="{00000000-0005-0000-0000-0000A72D0000}"/>
    <cellStyle name="Accent6 87" xfId="1128" xr:uid="{00000000-0005-0000-0000-0000A82D0000}"/>
    <cellStyle name="Accent6 88" xfId="1129" xr:uid="{00000000-0005-0000-0000-0000A92D0000}"/>
    <cellStyle name="Accent6 89" xfId="1130" xr:uid="{00000000-0005-0000-0000-0000AA2D0000}"/>
    <cellStyle name="Accent6 9" xfId="1131" xr:uid="{00000000-0005-0000-0000-0000AB2D0000}"/>
    <cellStyle name="Accent6 9 10" xfId="15646" xr:uid="{00000000-0005-0000-0000-0000AC2D0000}"/>
    <cellStyle name="Accent6 9 11" xfId="15647" xr:uid="{00000000-0005-0000-0000-0000AD2D0000}"/>
    <cellStyle name="Accent6 9 2" xfId="1657" xr:uid="{00000000-0005-0000-0000-0000AE2D0000}"/>
    <cellStyle name="Accent6 9 3" xfId="15648" xr:uid="{00000000-0005-0000-0000-0000AF2D0000}"/>
    <cellStyle name="Accent6 9 4" xfId="15649" xr:uid="{00000000-0005-0000-0000-0000B02D0000}"/>
    <cellStyle name="Accent6 9 5" xfId="15650" xr:uid="{00000000-0005-0000-0000-0000B12D0000}"/>
    <cellStyle name="Accent6 9 6" xfId="15651" xr:uid="{00000000-0005-0000-0000-0000B22D0000}"/>
    <cellStyle name="Accent6 9 7" xfId="15652" xr:uid="{00000000-0005-0000-0000-0000B32D0000}"/>
    <cellStyle name="Accent6 9 8" xfId="15653" xr:uid="{00000000-0005-0000-0000-0000B42D0000}"/>
    <cellStyle name="Accent6 9 9" xfId="15654" xr:uid="{00000000-0005-0000-0000-0000B52D0000}"/>
    <cellStyle name="Accent6 90" xfId="1132" xr:uid="{00000000-0005-0000-0000-0000B62D0000}"/>
    <cellStyle name="Accent6 91" xfId="1133" xr:uid="{00000000-0005-0000-0000-0000B72D0000}"/>
    <cellStyle name="Accent6 92" xfId="1134" xr:uid="{00000000-0005-0000-0000-0000B82D0000}"/>
    <cellStyle name="Accent6 93" xfId="1135" xr:uid="{00000000-0005-0000-0000-0000B92D0000}"/>
    <cellStyle name="Accent6 94" xfId="1136" xr:uid="{00000000-0005-0000-0000-0000BA2D0000}"/>
    <cellStyle name="Accent6 95" xfId="1137" xr:uid="{00000000-0005-0000-0000-0000BB2D0000}"/>
    <cellStyle name="Accent6 96" xfId="1138" xr:uid="{00000000-0005-0000-0000-0000BC2D0000}"/>
    <cellStyle name="Accent6 97" xfId="1139" xr:uid="{00000000-0005-0000-0000-0000BD2D0000}"/>
    <cellStyle name="Accent6 98" xfId="1140" xr:uid="{00000000-0005-0000-0000-0000BE2D0000}"/>
    <cellStyle name="Accent6 99" xfId="1141" xr:uid="{00000000-0005-0000-0000-0000BF2D0000}"/>
    <cellStyle name="AcNote" xfId="15655" xr:uid="{00000000-0005-0000-0000-0000C02D0000}"/>
    <cellStyle name="Bad 10" xfId="1669" xr:uid="{00000000-0005-0000-0000-0000C12D0000}"/>
    <cellStyle name="Bad 10 10" xfId="15656" xr:uid="{00000000-0005-0000-0000-0000C22D0000}"/>
    <cellStyle name="Bad 10 11" xfId="15657" xr:uid="{00000000-0005-0000-0000-0000C32D0000}"/>
    <cellStyle name="Bad 10 2" xfId="15658" xr:uid="{00000000-0005-0000-0000-0000C42D0000}"/>
    <cellStyle name="Bad 10 3" xfId="15659" xr:uid="{00000000-0005-0000-0000-0000C52D0000}"/>
    <cellStyle name="Bad 10 4" xfId="15660" xr:uid="{00000000-0005-0000-0000-0000C62D0000}"/>
    <cellStyle name="Bad 10 5" xfId="15661" xr:uid="{00000000-0005-0000-0000-0000C72D0000}"/>
    <cellStyle name="Bad 10 6" xfId="15662" xr:uid="{00000000-0005-0000-0000-0000C82D0000}"/>
    <cellStyle name="Bad 10 7" xfId="15663" xr:uid="{00000000-0005-0000-0000-0000C92D0000}"/>
    <cellStyle name="Bad 10 8" xfId="15664" xr:uid="{00000000-0005-0000-0000-0000CA2D0000}"/>
    <cellStyle name="Bad 10 9" xfId="15665" xr:uid="{00000000-0005-0000-0000-0000CB2D0000}"/>
    <cellStyle name="Bad 11" xfId="1670" xr:uid="{00000000-0005-0000-0000-0000CC2D0000}"/>
    <cellStyle name="Bad 11 10" xfId="15666" xr:uid="{00000000-0005-0000-0000-0000CD2D0000}"/>
    <cellStyle name="Bad 11 11" xfId="15667" xr:uid="{00000000-0005-0000-0000-0000CE2D0000}"/>
    <cellStyle name="Bad 11 2" xfId="15668" xr:uid="{00000000-0005-0000-0000-0000CF2D0000}"/>
    <cellStyle name="Bad 11 3" xfId="15669" xr:uid="{00000000-0005-0000-0000-0000D02D0000}"/>
    <cellStyle name="Bad 11 4" xfId="15670" xr:uid="{00000000-0005-0000-0000-0000D12D0000}"/>
    <cellStyle name="Bad 11 5" xfId="15671" xr:uid="{00000000-0005-0000-0000-0000D22D0000}"/>
    <cellStyle name="Bad 11 6" xfId="15672" xr:uid="{00000000-0005-0000-0000-0000D32D0000}"/>
    <cellStyle name="Bad 11 7" xfId="15673" xr:uid="{00000000-0005-0000-0000-0000D42D0000}"/>
    <cellStyle name="Bad 11 8" xfId="15674" xr:uid="{00000000-0005-0000-0000-0000D52D0000}"/>
    <cellStyle name="Bad 11 9" xfId="15675" xr:uid="{00000000-0005-0000-0000-0000D62D0000}"/>
    <cellStyle name="Bad 12" xfId="1672" xr:uid="{00000000-0005-0000-0000-0000D72D0000}"/>
    <cellStyle name="Bad 12 10" xfId="15676" xr:uid="{00000000-0005-0000-0000-0000D82D0000}"/>
    <cellStyle name="Bad 12 11" xfId="15677" xr:uid="{00000000-0005-0000-0000-0000D92D0000}"/>
    <cellStyle name="Bad 12 2" xfId="15678" xr:uid="{00000000-0005-0000-0000-0000DA2D0000}"/>
    <cellStyle name="Bad 12 3" xfId="15679" xr:uid="{00000000-0005-0000-0000-0000DB2D0000}"/>
    <cellStyle name="Bad 12 4" xfId="15680" xr:uid="{00000000-0005-0000-0000-0000DC2D0000}"/>
    <cellStyle name="Bad 12 5" xfId="15681" xr:uid="{00000000-0005-0000-0000-0000DD2D0000}"/>
    <cellStyle name="Bad 12 6" xfId="15682" xr:uid="{00000000-0005-0000-0000-0000DE2D0000}"/>
    <cellStyle name="Bad 12 7" xfId="15683" xr:uid="{00000000-0005-0000-0000-0000DF2D0000}"/>
    <cellStyle name="Bad 12 8" xfId="15684" xr:uid="{00000000-0005-0000-0000-0000E02D0000}"/>
    <cellStyle name="Bad 12 9" xfId="15685" xr:uid="{00000000-0005-0000-0000-0000E12D0000}"/>
    <cellStyle name="Bad 13" xfId="1675" xr:uid="{00000000-0005-0000-0000-0000E22D0000}"/>
    <cellStyle name="Bad 13 10" xfId="15686" xr:uid="{00000000-0005-0000-0000-0000E32D0000}"/>
    <cellStyle name="Bad 13 11" xfId="15687" xr:uid="{00000000-0005-0000-0000-0000E42D0000}"/>
    <cellStyle name="Bad 13 2" xfId="15688" xr:uid="{00000000-0005-0000-0000-0000E52D0000}"/>
    <cellStyle name="Bad 13 3" xfId="15689" xr:uid="{00000000-0005-0000-0000-0000E62D0000}"/>
    <cellStyle name="Bad 13 4" xfId="15690" xr:uid="{00000000-0005-0000-0000-0000E72D0000}"/>
    <cellStyle name="Bad 13 5" xfId="15691" xr:uid="{00000000-0005-0000-0000-0000E82D0000}"/>
    <cellStyle name="Bad 13 6" xfId="15692" xr:uid="{00000000-0005-0000-0000-0000E92D0000}"/>
    <cellStyle name="Bad 13 7" xfId="15693" xr:uid="{00000000-0005-0000-0000-0000EA2D0000}"/>
    <cellStyle name="Bad 13 8" xfId="15694" xr:uid="{00000000-0005-0000-0000-0000EB2D0000}"/>
    <cellStyle name="Bad 13 9" xfId="15695" xr:uid="{00000000-0005-0000-0000-0000EC2D0000}"/>
    <cellStyle name="Bad 14" xfId="1678" xr:uid="{00000000-0005-0000-0000-0000ED2D0000}"/>
    <cellStyle name="Bad 14 10" xfId="15696" xr:uid="{00000000-0005-0000-0000-0000EE2D0000}"/>
    <cellStyle name="Bad 14 11" xfId="15697" xr:uid="{00000000-0005-0000-0000-0000EF2D0000}"/>
    <cellStyle name="Bad 14 2" xfId="15698" xr:uid="{00000000-0005-0000-0000-0000F02D0000}"/>
    <cellStyle name="Bad 14 3" xfId="15699" xr:uid="{00000000-0005-0000-0000-0000F12D0000}"/>
    <cellStyle name="Bad 14 4" xfId="15700" xr:uid="{00000000-0005-0000-0000-0000F22D0000}"/>
    <cellStyle name="Bad 14 5" xfId="15701" xr:uid="{00000000-0005-0000-0000-0000F32D0000}"/>
    <cellStyle name="Bad 14 6" xfId="15702" xr:uid="{00000000-0005-0000-0000-0000F42D0000}"/>
    <cellStyle name="Bad 14 7" xfId="15703" xr:uid="{00000000-0005-0000-0000-0000F52D0000}"/>
    <cellStyle name="Bad 14 8" xfId="15704" xr:uid="{00000000-0005-0000-0000-0000F62D0000}"/>
    <cellStyle name="Bad 14 9" xfId="15705" xr:uid="{00000000-0005-0000-0000-0000F72D0000}"/>
    <cellStyle name="Bad 15" xfId="1679" xr:uid="{00000000-0005-0000-0000-0000F82D0000}"/>
    <cellStyle name="Bad 15 10" xfId="15706" xr:uid="{00000000-0005-0000-0000-0000F92D0000}"/>
    <cellStyle name="Bad 15 11" xfId="15707" xr:uid="{00000000-0005-0000-0000-0000FA2D0000}"/>
    <cellStyle name="Bad 15 2" xfId="15708" xr:uid="{00000000-0005-0000-0000-0000FB2D0000}"/>
    <cellStyle name="Bad 15 3" xfId="15709" xr:uid="{00000000-0005-0000-0000-0000FC2D0000}"/>
    <cellStyle name="Bad 15 4" xfId="15710" xr:uid="{00000000-0005-0000-0000-0000FD2D0000}"/>
    <cellStyle name="Bad 15 5" xfId="15711" xr:uid="{00000000-0005-0000-0000-0000FE2D0000}"/>
    <cellStyle name="Bad 15 6" xfId="15712" xr:uid="{00000000-0005-0000-0000-0000FF2D0000}"/>
    <cellStyle name="Bad 15 7" xfId="15713" xr:uid="{00000000-0005-0000-0000-0000002E0000}"/>
    <cellStyle name="Bad 15 8" xfId="15714" xr:uid="{00000000-0005-0000-0000-0000012E0000}"/>
    <cellStyle name="Bad 15 9" xfId="15715" xr:uid="{00000000-0005-0000-0000-0000022E0000}"/>
    <cellStyle name="Bad 16" xfId="15716" xr:uid="{00000000-0005-0000-0000-0000032E0000}"/>
    <cellStyle name="Bad 16 10" xfId="15717" xr:uid="{00000000-0005-0000-0000-0000042E0000}"/>
    <cellStyle name="Bad 16 11" xfId="15718" xr:uid="{00000000-0005-0000-0000-0000052E0000}"/>
    <cellStyle name="Bad 16 2" xfId="15719" xr:uid="{00000000-0005-0000-0000-0000062E0000}"/>
    <cellStyle name="Bad 16 3" xfId="15720" xr:uid="{00000000-0005-0000-0000-0000072E0000}"/>
    <cellStyle name="Bad 16 4" xfId="15721" xr:uid="{00000000-0005-0000-0000-0000082E0000}"/>
    <cellStyle name="Bad 16 5" xfId="15722" xr:uid="{00000000-0005-0000-0000-0000092E0000}"/>
    <cellStyle name="Bad 16 6" xfId="15723" xr:uid="{00000000-0005-0000-0000-00000A2E0000}"/>
    <cellStyle name="Bad 16 7" xfId="15724" xr:uid="{00000000-0005-0000-0000-00000B2E0000}"/>
    <cellStyle name="Bad 16 8" xfId="15725" xr:uid="{00000000-0005-0000-0000-00000C2E0000}"/>
    <cellStyle name="Bad 16 9" xfId="15726" xr:uid="{00000000-0005-0000-0000-00000D2E0000}"/>
    <cellStyle name="Bad 17" xfId="15727" xr:uid="{00000000-0005-0000-0000-00000E2E0000}"/>
    <cellStyle name="Bad 17 10" xfId="15728" xr:uid="{00000000-0005-0000-0000-00000F2E0000}"/>
    <cellStyle name="Bad 17 11" xfId="15729" xr:uid="{00000000-0005-0000-0000-0000102E0000}"/>
    <cellStyle name="Bad 17 2" xfId="15730" xr:uid="{00000000-0005-0000-0000-0000112E0000}"/>
    <cellStyle name="Bad 17 3" xfId="15731" xr:uid="{00000000-0005-0000-0000-0000122E0000}"/>
    <cellStyle name="Bad 17 4" xfId="15732" xr:uid="{00000000-0005-0000-0000-0000132E0000}"/>
    <cellStyle name="Bad 17 5" xfId="15733" xr:uid="{00000000-0005-0000-0000-0000142E0000}"/>
    <cellStyle name="Bad 17 6" xfId="15734" xr:uid="{00000000-0005-0000-0000-0000152E0000}"/>
    <cellStyle name="Bad 17 7" xfId="15735" xr:uid="{00000000-0005-0000-0000-0000162E0000}"/>
    <cellStyle name="Bad 17 8" xfId="15736" xr:uid="{00000000-0005-0000-0000-0000172E0000}"/>
    <cellStyle name="Bad 17 9" xfId="15737" xr:uid="{00000000-0005-0000-0000-0000182E0000}"/>
    <cellStyle name="Bad 18" xfId="15738" xr:uid="{00000000-0005-0000-0000-0000192E0000}"/>
    <cellStyle name="Bad 18 10" xfId="15739" xr:uid="{00000000-0005-0000-0000-00001A2E0000}"/>
    <cellStyle name="Bad 18 11" xfId="15740" xr:uid="{00000000-0005-0000-0000-00001B2E0000}"/>
    <cellStyle name="Bad 18 2" xfId="15741" xr:uid="{00000000-0005-0000-0000-00001C2E0000}"/>
    <cellStyle name="Bad 18 3" xfId="15742" xr:uid="{00000000-0005-0000-0000-00001D2E0000}"/>
    <cellStyle name="Bad 18 4" xfId="15743" xr:uid="{00000000-0005-0000-0000-00001E2E0000}"/>
    <cellStyle name="Bad 18 5" xfId="15744" xr:uid="{00000000-0005-0000-0000-00001F2E0000}"/>
    <cellStyle name="Bad 18 6" xfId="15745" xr:uid="{00000000-0005-0000-0000-0000202E0000}"/>
    <cellStyle name="Bad 18 7" xfId="15746" xr:uid="{00000000-0005-0000-0000-0000212E0000}"/>
    <cellStyle name="Bad 18 8" xfId="15747" xr:uid="{00000000-0005-0000-0000-0000222E0000}"/>
    <cellStyle name="Bad 18 9" xfId="15748" xr:uid="{00000000-0005-0000-0000-0000232E0000}"/>
    <cellStyle name="Bad 19" xfId="15749" xr:uid="{00000000-0005-0000-0000-0000242E0000}"/>
    <cellStyle name="Bad 19 10" xfId="15750" xr:uid="{00000000-0005-0000-0000-0000252E0000}"/>
    <cellStyle name="Bad 19 11" xfId="15751" xr:uid="{00000000-0005-0000-0000-0000262E0000}"/>
    <cellStyle name="Bad 19 2" xfId="15752" xr:uid="{00000000-0005-0000-0000-0000272E0000}"/>
    <cellStyle name="Bad 19 3" xfId="15753" xr:uid="{00000000-0005-0000-0000-0000282E0000}"/>
    <cellStyle name="Bad 19 4" xfId="15754" xr:uid="{00000000-0005-0000-0000-0000292E0000}"/>
    <cellStyle name="Bad 19 5" xfId="15755" xr:uid="{00000000-0005-0000-0000-00002A2E0000}"/>
    <cellStyle name="Bad 19 6" xfId="15756" xr:uid="{00000000-0005-0000-0000-00002B2E0000}"/>
    <cellStyle name="Bad 19 7" xfId="15757" xr:uid="{00000000-0005-0000-0000-00002C2E0000}"/>
    <cellStyle name="Bad 19 8" xfId="15758" xr:uid="{00000000-0005-0000-0000-00002D2E0000}"/>
    <cellStyle name="Bad 19 9" xfId="15759" xr:uid="{00000000-0005-0000-0000-00002E2E0000}"/>
    <cellStyle name="Bad 2" xfId="94" xr:uid="{00000000-0005-0000-0000-00002F2E0000}"/>
    <cellStyle name="Bad 2 10" xfId="1682" xr:uid="{00000000-0005-0000-0000-0000302E0000}"/>
    <cellStyle name="Bad 2 11" xfId="1687" xr:uid="{00000000-0005-0000-0000-0000312E0000}"/>
    <cellStyle name="Bad 2 12" xfId="1681" xr:uid="{00000000-0005-0000-0000-0000322E0000}"/>
    <cellStyle name="Bad 2 2" xfId="1142" xr:uid="{00000000-0005-0000-0000-0000332E0000}"/>
    <cellStyle name="Bad 2 2 2" xfId="1688" xr:uid="{00000000-0005-0000-0000-0000342E0000}"/>
    <cellStyle name="Bad 2 3" xfId="1689" xr:uid="{00000000-0005-0000-0000-0000352E0000}"/>
    <cellStyle name="Bad 2 4" xfId="1693" xr:uid="{00000000-0005-0000-0000-0000362E0000}"/>
    <cellStyle name="Bad 2 5" xfId="1694" xr:uid="{00000000-0005-0000-0000-0000372E0000}"/>
    <cellStyle name="Bad 2 6" xfId="1698" xr:uid="{00000000-0005-0000-0000-0000382E0000}"/>
    <cellStyle name="Bad 2 7" xfId="1699" xr:uid="{00000000-0005-0000-0000-0000392E0000}"/>
    <cellStyle name="Bad 2 8" xfId="1723" xr:uid="{00000000-0005-0000-0000-00003A2E0000}"/>
    <cellStyle name="Bad 2 9" xfId="1725" xr:uid="{00000000-0005-0000-0000-00003B2E0000}"/>
    <cellStyle name="Bad 20" xfId="15760" xr:uid="{00000000-0005-0000-0000-00003C2E0000}"/>
    <cellStyle name="Bad 20 10" xfId="15761" xr:uid="{00000000-0005-0000-0000-00003D2E0000}"/>
    <cellStyle name="Bad 20 11" xfId="15762" xr:uid="{00000000-0005-0000-0000-00003E2E0000}"/>
    <cellStyle name="Bad 20 2" xfId="15763" xr:uid="{00000000-0005-0000-0000-00003F2E0000}"/>
    <cellStyle name="Bad 20 3" xfId="15764" xr:uid="{00000000-0005-0000-0000-0000402E0000}"/>
    <cellStyle name="Bad 20 4" xfId="15765" xr:uid="{00000000-0005-0000-0000-0000412E0000}"/>
    <cellStyle name="Bad 20 5" xfId="15766" xr:uid="{00000000-0005-0000-0000-0000422E0000}"/>
    <cellStyle name="Bad 20 6" xfId="15767" xr:uid="{00000000-0005-0000-0000-0000432E0000}"/>
    <cellStyle name="Bad 20 7" xfId="15768" xr:uid="{00000000-0005-0000-0000-0000442E0000}"/>
    <cellStyle name="Bad 20 8" xfId="15769" xr:uid="{00000000-0005-0000-0000-0000452E0000}"/>
    <cellStyle name="Bad 20 9" xfId="15770" xr:uid="{00000000-0005-0000-0000-0000462E0000}"/>
    <cellStyle name="Bad 21" xfId="15771" xr:uid="{00000000-0005-0000-0000-0000472E0000}"/>
    <cellStyle name="Bad 21 10" xfId="15772" xr:uid="{00000000-0005-0000-0000-0000482E0000}"/>
    <cellStyle name="Bad 21 11" xfId="15773" xr:uid="{00000000-0005-0000-0000-0000492E0000}"/>
    <cellStyle name="Bad 21 2" xfId="15774" xr:uid="{00000000-0005-0000-0000-00004A2E0000}"/>
    <cellStyle name="Bad 21 3" xfId="15775" xr:uid="{00000000-0005-0000-0000-00004B2E0000}"/>
    <cellStyle name="Bad 21 4" xfId="15776" xr:uid="{00000000-0005-0000-0000-00004C2E0000}"/>
    <cellStyle name="Bad 21 5" xfId="15777" xr:uid="{00000000-0005-0000-0000-00004D2E0000}"/>
    <cellStyle name="Bad 21 6" xfId="15778" xr:uid="{00000000-0005-0000-0000-00004E2E0000}"/>
    <cellStyle name="Bad 21 7" xfId="15779" xr:uid="{00000000-0005-0000-0000-00004F2E0000}"/>
    <cellStyle name="Bad 21 8" xfId="15780" xr:uid="{00000000-0005-0000-0000-0000502E0000}"/>
    <cellStyle name="Bad 21 9" xfId="15781" xr:uid="{00000000-0005-0000-0000-0000512E0000}"/>
    <cellStyle name="Bad 22" xfId="15782" xr:uid="{00000000-0005-0000-0000-0000522E0000}"/>
    <cellStyle name="Bad 22 10" xfId="15783" xr:uid="{00000000-0005-0000-0000-0000532E0000}"/>
    <cellStyle name="Bad 22 11" xfId="15784" xr:uid="{00000000-0005-0000-0000-0000542E0000}"/>
    <cellStyle name="Bad 22 2" xfId="15785" xr:uid="{00000000-0005-0000-0000-0000552E0000}"/>
    <cellStyle name="Bad 22 3" xfId="15786" xr:uid="{00000000-0005-0000-0000-0000562E0000}"/>
    <cellStyle name="Bad 22 4" xfId="15787" xr:uid="{00000000-0005-0000-0000-0000572E0000}"/>
    <cellStyle name="Bad 22 5" xfId="15788" xr:uid="{00000000-0005-0000-0000-0000582E0000}"/>
    <cellStyle name="Bad 22 6" xfId="15789" xr:uid="{00000000-0005-0000-0000-0000592E0000}"/>
    <cellStyle name="Bad 22 7" xfId="15790" xr:uid="{00000000-0005-0000-0000-00005A2E0000}"/>
    <cellStyle name="Bad 22 8" xfId="15791" xr:uid="{00000000-0005-0000-0000-00005B2E0000}"/>
    <cellStyle name="Bad 22 9" xfId="15792" xr:uid="{00000000-0005-0000-0000-00005C2E0000}"/>
    <cellStyle name="Bad 23" xfId="15793" xr:uid="{00000000-0005-0000-0000-00005D2E0000}"/>
    <cellStyle name="Bad 23 10" xfId="15794" xr:uid="{00000000-0005-0000-0000-00005E2E0000}"/>
    <cellStyle name="Bad 23 11" xfId="15795" xr:uid="{00000000-0005-0000-0000-00005F2E0000}"/>
    <cellStyle name="Bad 23 2" xfId="15796" xr:uid="{00000000-0005-0000-0000-0000602E0000}"/>
    <cellStyle name="Bad 23 3" xfId="15797" xr:uid="{00000000-0005-0000-0000-0000612E0000}"/>
    <cellStyle name="Bad 23 4" xfId="15798" xr:uid="{00000000-0005-0000-0000-0000622E0000}"/>
    <cellStyle name="Bad 23 5" xfId="15799" xr:uid="{00000000-0005-0000-0000-0000632E0000}"/>
    <cellStyle name="Bad 23 6" xfId="15800" xr:uid="{00000000-0005-0000-0000-0000642E0000}"/>
    <cellStyle name="Bad 23 7" xfId="15801" xr:uid="{00000000-0005-0000-0000-0000652E0000}"/>
    <cellStyle name="Bad 23 8" xfId="15802" xr:uid="{00000000-0005-0000-0000-0000662E0000}"/>
    <cellStyle name="Bad 23 9" xfId="15803" xr:uid="{00000000-0005-0000-0000-0000672E0000}"/>
    <cellStyle name="Bad 24" xfId="15804" xr:uid="{00000000-0005-0000-0000-0000682E0000}"/>
    <cellStyle name="Bad 24 10" xfId="15805" xr:uid="{00000000-0005-0000-0000-0000692E0000}"/>
    <cellStyle name="Bad 24 11" xfId="15806" xr:uid="{00000000-0005-0000-0000-00006A2E0000}"/>
    <cellStyle name="Bad 24 2" xfId="15807" xr:uid="{00000000-0005-0000-0000-00006B2E0000}"/>
    <cellStyle name="Bad 24 3" xfId="15808" xr:uid="{00000000-0005-0000-0000-00006C2E0000}"/>
    <cellStyle name="Bad 24 4" xfId="15809" xr:uid="{00000000-0005-0000-0000-00006D2E0000}"/>
    <cellStyle name="Bad 24 5" xfId="15810" xr:uid="{00000000-0005-0000-0000-00006E2E0000}"/>
    <cellStyle name="Bad 24 6" xfId="15811" xr:uid="{00000000-0005-0000-0000-00006F2E0000}"/>
    <cellStyle name="Bad 24 7" xfId="15812" xr:uid="{00000000-0005-0000-0000-0000702E0000}"/>
    <cellStyle name="Bad 24 8" xfId="15813" xr:uid="{00000000-0005-0000-0000-0000712E0000}"/>
    <cellStyle name="Bad 24 9" xfId="15814" xr:uid="{00000000-0005-0000-0000-0000722E0000}"/>
    <cellStyle name="Bad 25" xfId="15815" xr:uid="{00000000-0005-0000-0000-0000732E0000}"/>
    <cellStyle name="Bad 25 10" xfId="15816" xr:uid="{00000000-0005-0000-0000-0000742E0000}"/>
    <cellStyle name="Bad 25 11" xfId="15817" xr:uid="{00000000-0005-0000-0000-0000752E0000}"/>
    <cellStyle name="Bad 25 2" xfId="15818" xr:uid="{00000000-0005-0000-0000-0000762E0000}"/>
    <cellStyle name="Bad 25 3" xfId="15819" xr:uid="{00000000-0005-0000-0000-0000772E0000}"/>
    <cellStyle name="Bad 25 4" xfId="15820" xr:uid="{00000000-0005-0000-0000-0000782E0000}"/>
    <cellStyle name="Bad 25 5" xfId="15821" xr:uid="{00000000-0005-0000-0000-0000792E0000}"/>
    <cellStyle name="Bad 25 6" xfId="15822" xr:uid="{00000000-0005-0000-0000-00007A2E0000}"/>
    <cellStyle name="Bad 25 7" xfId="15823" xr:uid="{00000000-0005-0000-0000-00007B2E0000}"/>
    <cellStyle name="Bad 25 8" xfId="15824" xr:uid="{00000000-0005-0000-0000-00007C2E0000}"/>
    <cellStyle name="Bad 25 9" xfId="15825" xr:uid="{00000000-0005-0000-0000-00007D2E0000}"/>
    <cellStyle name="Bad 26" xfId="15826" xr:uid="{00000000-0005-0000-0000-00007E2E0000}"/>
    <cellStyle name="Bad 26 10" xfId="15827" xr:uid="{00000000-0005-0000-0000-00007F2E0000}"/>
    <cellStyle name="Bad 26 11" xfId="15828" xr:uid="{00000000-0005-0000-0000-0000802E0000}"/>
    <cellStyle name="Bad 26 2" xfId="15829" xr:uid="{00000000-0005-0000-0000-0000812E0000}"/>
    <cellStyle name="Bad 26 3" xfId="15830" xr:uid="{00000000-0005-0000-0000-0000822E0000}"/>
    <cellStyle name="Bad 26 4" xfId="15831" xr:uid="{00000000-0005-0000-0000-0000832E0000}"/>
    <cellStyle name="Bad 26 5" xfId="15832" xr:uid="{00000000-0005-0000-0000-0000842E0000}"/>
    <cellStyle name="Bad 26 6" xfId="15833" xr:uid="{00000000-0005-0000-0000-0000852E0000}"/>
    <cellStyle name="Bad 26 7" xfId="15834" xr:uid="{00000000-0005-0000-0000-0000862E0000}"/>
    <cellStyle name="Bad 26 8" xfId="15835" xr:uid="{00000000-0005-0000-0000-0000872E0000}"/>
    <cellStyle name="Bad 26 9" xfId="15836" xr:uid="{00000000-0005-0000-0000-0000882E0000}"/>
    <cellStyle name="Bad 27" xfId="15837" xr:uid="{00000000-0005-0000-0000-0000892E0000}"/>
    <cellStyle name="Bad 27 10" xfId="15838" xr:uid="{00000000-0005-0000-0000-00008A2E0000}"/>
    <cellStyle name="Bad 27 11" xfId="15839" xr:uid="{00000000-0005-0000-0000-00008B2E0000}"/>
    <cellStyle name="Bad 27 2" xfId="15840" xr:uid="{00000000-0005-0000-0000-00008C2E0000}"/>
    <cellStyle name="Bad 27 3" xfId="15841" xr:uid="{00000000-0005-0000-0000-00008D2E0000}"/>
    <cellStyle name="Bad 27 4" xfId="15842" xr:uid="{00000000-0005-0000-0000-00008E2E0000}"/>
    <cellStyle name="Bad 27 5" xfId="15843" xr:uid="{00000000-0005-0000-0000-00008F2E0000}"/>
    <cellStyle name="Bad 27 6" xfId="15844" xr:uid="{00000000-0005-0000-0000-0000902E0000}"/>
    <cellStyle name="Bad 27 7" xfId="15845" xr:uid="{00000000-0005-0000-0000-0000912E0000}"/>
    <cellStyle name="Bad 27 8" xfId="15846" xr:uid="{00000000-0005-0000-0000-0000922E0000}"/>
    <cellStyle name="Bad 27 9" xfId="15847" xr:uid="{00000000-0005-0000-0000-0000932E0000}"/>
    <cellStyle name="Bad 28" xfId="15848" xr:uid="{00000000-0005-0000-0000-0000942E0000}"/>
    <cellStyle name="Bad 28 10" xfId="15849" xr:uid="{00000000-0005-0000-0000-0000952E0000}"/>
    <cellStyle name="Bad 28 11" xfId="15850" xr:uid="{00000000-0005-0000-0000-0000962E0000}"/>
    <cellStyle name="Bad 28 2" xfId="15851" xr:uid="{00000000-0005-0000-0000-0000972E0000}"/>
    <cellStyle name="Bad 28 3" xfId="15852" xr:uid="{00000000-0005-0000-0000-0000982E0000}"/>
    <cellStyle name="Bad 28 4" xfId="15853" xr:uid="{00000000-0005-0000-0000-0000992E0000}"/>
    <cellStyle name="Bad 28 5" xfId="15854" xr:uid="{00000000-0005-0000-0000-00009A2E0000}"/>
    <cellStyle name="Bad 28 6" xfId="15855" xr:uid="{00000000-0005-0000-0000-00009B2E0000}"/>
    <cellStyle name="Bad 28 7" xfId="15856" xr:uid="{00000000-0005-0000-0000-00009C2E0000}"/>
    <cellStyle name="Bad 28 8" xfId="15857" xr:uid="{00000000-0005-0000-0000-00009D2E0000}"/>
    <cellStyle name="Bad 28 9" xfId="15858" xr:uid="{00000000-0005-0000-0000-00009E2E0000}"/>
    <cellStyle name="Bad 29" xfId="15859" xr:uid="{00000000-0005-0000-0000-00009F2E0000}"/>
    <cellStyle name="Bad 29 10" xfId="15860" xr:uid="{00000000-0005-0000-0000-0000A02E0000}"/>
    <cellStyle name="Bad 29 11" xfId="15861" xr:uid="{00000000-0005-0000-0000-0000A12E0000}"/>
    <cellStyle name="Bad 29 2" xfId="15862" xr:uid="{00000000-0005-0000-0000-0000A22E0000}"/>
    <cellStyle name="Bad 29 3" xfId="15863" xr:uid="{00000000-0005-0000-0000-0000A32E0000}"/>
    <cellStyle name="Bad 29 4" xfId="15864" xr:uid="{00000000-0005-0000-0000-0000A42E0000}"/>
    <cellStyle name="Bad 29 5" xfId="15865" xr:uid="{00000000-0005-0000-0000-0000A52E0000}"/>
    <cellStyle name="Bad 29 6" xfId="15866" xr:uid="{00000000-0005-0000-0000-0000A62E0000}"/>
    <cellStyle name="Bad 29 7" xfId="15867" xr:uid="{00000000-0005-0000-0000-0000A72E0000}"/>
    <cellStyle name="Bad 29 8" xfId="15868" xr:uid="{00000000-0005-0000-0000-0000A82E0000}"/>
    <cellStyle name="Bad 29 9" xfId="15869" xr:uid="{00000000-0005-0000-0000-0000A92E0000}"/>
    <cellStyle name="Bad 3" xfId="95" xr:uid="{00000000-0005-0000-0000-0000AA2E0000}"/>
    <cellStyle name="Bad 3 10" xfId="1758" xr:uid="{00000000-0005-0000-0000-0000AB2E0000}"/>
    <cellStyle name="Bad 3 11" xfId="1762" xr:uid="{00000000-0005-0000-0000-0000AC2E0000}"/>
    <cellStyle name="Bad 3 12" xfId="1757" xr:uid="{00000000-0005-0000-0000-0000AD2E0000}"/>
    <cellStyle name="Bad 3 2" xfId="1763" xr:uid="{00000000-0005-0000-0000-0000AE2E0000}"/>
    <cellStyle name="Bad 3 3" xfId="1765" xr:uid="{00000000-0005-0000-0000-0000AF2E0000}"/>
    <cellStyle name="Bad 3 4" xfId="1768" xr:uid="{00000000-0005-0000-0000-0000B02E0000}"/>
    <cellStyle name="Bad 3 5" xfId="1776" xr:uid="{00000000-0005-0000-0000-0000B12E0000}"/>
    <cellStyle name="Bad 3 6" xfId="1783" xr:uid="{00000000-0005-0000-0000-0000B22E0000}"/>
    <cellStyle name="Bad 3 7" xfId="1784" xr:uid="{00000000-0005-0000-0000-0000B32E0000}"/>
    <cellStyle name="Bad 3 8" xfId="1785" xr:uid="{00000000-0005-0000-0000-0000B42E0000}"/>
    <cellStyle name="Bad 3 9" xfId="2943" xr:uid="{00000000-0005-0000-0000-0000B52E0000}"/>
    <cellStyle name="Bad 30" xfId="15870" xr:uid="{00000000-0005-0000-0000-0000B62E0000}"/>
    <cellStyle name="Bad 30 10" xfId="15871" xr:uid="{00000000-0005-0000-0000-0000B72E0000}"/>
    <cellStyle name="Bad 30 11" xfId="15872" xr:uid="{00000000-0005-0000-0000-0000B82E0000}"/>
    <cellStyle name="Bad 30 2" xfId="15873" xr:uid="{00000000-0005-0000-0000-0000B92E0000}"/>
    <cellStyle name="Bad 30 3" xfId="15874" xr:uid="{00000000-0005-0000-0000-0000BA2E0000}"/>
    <cellStyle name="Bad 30 4" xfId="15875" xr:uid="{00000000-0005-0000-0000-0000BB2E0000}"/>
    <cellStyle name="Bad 30 5" xfId="15876" xr:uid="{00000000-0005-0000-0000-0000BC2E0000}"/>
    <cellStyle name="Bad 30 6" xfId="15877" xr:uid="{00000000-0005-0000-0000-0000BD2E0000}"/>
    <cellStyle name="Bad 30 7" xfId="15878" xr:uid="{00000000-0005-0000-0000-0000BE2E0000}"/>
    <cellStyle name="Bad 30 8" xfId="15879" xr:uid="{00000000-0005-0000-0000-0000BF2E0000}"/>
    <cellStyle name="Bad 30 9" xfId="15880" xr:uid="{00000000-0005-0000-0000-0000C02E0000}"/>
    <cellStyle name="Bad 31" xfId="15881" xr:uid="{00000000-0005-0000-0000-0000C12E0000}"/>
    <cellStyle name="Bad 31 10" xfId="15882" xr:uid="{00000000-0005-0000-0000-0000C22E0000}"/>
    <cellStyle name="Bad 31 11" xfId="15883" xr:uid="{00000000-0005-0000-0000-0000C32E0000}"/>
    <cellStyle name="Bad 31 2" xfId="15884" xr:uid="{00000000-0005-0000-0000-0000C42E0000}"/>
    <cellStyle name="Bad 31 3" xfId="15885" xr:uid="{00000000-0005-0000-0000-0000C52E0000}"/>
    <cellStyle name="Bad 31 4" xfId="15886" xr:uid="{00000000-0005-0000-0000-0000C62E0000}"/>
    <cellStyle name="Bad 31 5" xfId="15887" xr:uid="{00000000-0005-0000-0000-0000C72E0000}"/>
    <cellStyle name="Bad 31 6" xfId="15888" xr:uid="{00000000-0005-0000-0000-0000C82E0000}"/>
    <cellStyle name="Bad 31 7" xfId="15889" xr:uid="{00000000-0005-0000-0000-0000C92E0000}"/>
    <cellStyle name="Bad 31 8" xfId="15890" xr:uid="{00000000-0005-0000-0000-0000CA2E0000}"/>
    <cellStyle name="Bad 31 9" xfId="15891" xr:uid="{00000000-0005-0000-0000-0000CB2E0000}"/>
    <cellStyle name="Bad 32" xfId="15892" xr:uid="{00000000-0005-0000-0000-0000CC2E0000}"/>
    <cellStyle name="Bad 32 10" xfId="15893" xr:uid="{00000000-0005-0000-0000-0000CD2E0000}"/>
    <cellStyle name="Bad 32 11" xfId="15894" xr:uid="{00000000-0005-0000-0000-0000CE2E0000}"/>
    <cellStyle name="Bad 32 2" xfId="15895" xr:uid="{00000000-0005-0000-0000-0000CF2E0000}"/>
    <cellStyle name="Bad 32 3" xfId="15896" xr:uid="{00000000-0005-0000-0000-0000D02E0000}"/>
    <cellStyle name="Bad 32 4" xfId="15897" xr:uid="{00000000-0005-0000-0000-0000D12E0000}"/>
    <cellStyle name="Bad 32 5" xfId="15898" xr:uid="{00000000-0005-0000-0000-0000D22E0000}"/>
    <cellStyle name="Bad 32 6" xfId="15899" xr:uid="{00000000-0005-0000-0000-0000D32E0000}"/>
    <cellStyle name="Bad 32 7" xfId="15900" xr:uid="{00000000-0005-0000-0000-0000D42E0000}"/>
    <cellStyle name="Bad 32 8" xfId="15901" xr:uid="{00000000-0005-0000-0000-0000D52E0000}"/>
    <cellStyle name="Bad 32 9" xfId="15902" xr:uid="{00000000-0005-0000-0000-0000D62E0000}"/>
    <cellStyle name="Bad 33" xfId="15903" xr:uid="{00000000-0005-0000-0000-0000D72E0000}"/>
    <cellStyle name="Bad 33 10" xfId="15904" xr:uid="{00000000-0005-0000-0000-0000D82E0000}"/>
    <cellStyle name="Bad 33 11" xfId="15905" xr:uid="{00000000-0005-0000-0000-0000D92E0000}"/>
    <cellStyle name="Bad 33 2" xfId="15906" xr:uid="{00000000-0005-0000-0000-0000DA2E0000}"/>
    <cellStyle name="Bad 33 3" xfId="15907" xr:uid="{00000000-0005-0000-0000-0000DB2E0000}"/>
    <cellStyle name="Bad 33 4" xfId="15908" xr:uid="{00000000-0005-0000-0000-0000DC2E0000}"/>
    <cellStyle name="Bad 33 5" xfId="15909" xr:uid="{00000000-0005-0000-0000-0000DD2E0000}"/>
    <cellStyle name="Bad 33 6" xfId="15910" xr:uid="{00000000-0005-0000-0000-0000DE2E0000}"/>
    <cellStyle name="Bad 33 7" xfId="15911" xr:uid="{00000000-0005-0000-0000-0000DF2E0000}"/>
    <cellStyle name="Bad 33 8" xfId="15912" xr:uid="{00000000-0005-0000-0000-0000E02E0000}"/>
    <cellStyle name="Bad 33 9" xfId="15913" xr:uid="{00000000-0005-0000-0000-0000E12E0000}"/>
    <cellStyle name="Bad 34" xfId="15914" xr:uid="{00000000-0005-0000-0000-0000E22E0000}"/>
    <cellStyle name="Bad 34 10" xfId="15915" xr:uid="{00000000-0005-0000-0000-0000E32E0000}"/>
    <cellStyle name="Bad 34 11" xfId="15916" xr:uid="{00000000-0005-0000-0000-0000E42E0000}"/>
    <cellStyle name="Bad 34 2" xfId="15917" xr:uid="{00000000-0005-0000-0000-0000E52E0000}"/>
    <cellStyle name="Bad 34 3" xfId="15918" xr:uid="{00000000-0005-0000-0000-0000E62E0000}"/>
    <cellStyle name="Bad 34 4" xfId="15919" xr:uid="{00000000-0005-0000-0000-0000E72E0000}"/>
    <cellStyle name="Bad 34 5" xfId="15920" xr:uid="{00000000-0005-0000-0000-0000E82E0000}"/>
    <cellStyle name="Bad 34 6" xfId="15921" xr:uid="{00000000-0005-0000-0000-0000E92E0000}"/>
    <cellStyle name="Bad 34 7" xfId="15922" xr:uid="{00000000-0005-0000-0000-0000EA2E0000}"/>
    <cellStyle name="Bad 34 8" xfId="15923" xr:uid="{00000000-0005-0000-0000-0000EB2E0000}"/>
    <cellStyle name="Bad 34 9" xfId="15924" xr:uid="{00000000-0005-0000-0000-0000EC2E0000}"/>
    <cellStyle name="Bad 35" xfId="15925" xr:uid="{00000000-0005-0000-0000-0000ED2E0000}"/>
    <cellStyle name="Bad 35 10" xfId="15926" xr:uid="{00000000-0005-0000-0000-0000EE2E0000}"/>
    <cellStyle name="Bad 35 11" xfId="15927" xr:uid="{00000000-0005-0000-0000-0000EF2E0000}"/>
    <cellStyle name="Bad 35 2" xfId="15928" xr:uid="{00000000-0005-0000-0000-0000F02E0000}"/>
    <cellStyle name="Bad 35 3" xfId="15929" xr:uid="{00000000-0005-0000-0000-0000F12E0000}"/>
    <cellStyle name="Bad 35 4" xfId="15930" xr:uid="{00000000-0005-0000-0000-0000F22E0000}"/>
    <cellStyle name="Bad 35 5" xfId="15931" xr:uid="{00000000-0005-0000-0000-0000F32E0000}"/>
    <cellStyle name="Bad 35 6" xfId="15932" xr:uid="{00000000-0005-0000-0000-0000F42E0000}"/>
    <cellStyle name="Bad 35 7" xfId="15933" xr:uid="{00000000-0005-0000-0000-0000F52E0000}"/>
    <cellStyle name="Bad 35 8" xfId="15934" xr:uid="{00000000-0005-0000-0000-0000F62E0000}"/>
    <cellStyle name="Bad 35 9" xfId="15935" xr:uid="{00000000-0005-0000-0000-0000F72E0000}"/>
    <cellStyle name="Bad 36" xfId="15936" xr:uid="{00000000-0005-0000-0000-0000F82E0000}"/>
    <cellStyle name="Bad 36 10" xfId="15937" xr:uid="{00000000-0005-0000-0000-0000F92E0000}"/>
    <cellStyle name="Bad 36 11" xfId="15938" xr:uid="{00000000-0005-0000-0000-0000FA2E0000}"/>
    <cellStyle name="Bad 36 2" xfId="15939" xr:uid="{00000000-0005-0000-0000-0000FB2E0000}"/>
    <cellStyle name="Bad 36 3" xfId="15940" xr:uid="{00000000-0005-0000-0000-0000FC2E0000}"/>
    <cellStyle name="Bad 36 4" xfId="15941" xr:uid="{00000000-0005-0000-0000-0000FD2E0000}"/>
    <cellStyle name="Bad 36 5" xfId="15942" xr:uid="{00000000-0005-0000-0000-0000FE2E0000}"/>
    <cellStyle name="Bad 36 6" xfId="15943" xr:uid="{00000000-0005-0000-0000-0000FF2E0000}"/>
    <cellStyle name="Bad 36 7" xfId="15944" xr:uid="{00000000-0005-0000-0000-0000002F0000}"/>
    <cellStyle name="Bad 36 8" xfId="15945" xr:uid="{00000000-0005-0000-0000-0000012F0000}"/>
    <cellStyle name="Bad 36 9" xfId="15946" xr:uid="{00000000-0005-0000-0000-0000022F0000}"/>
    <cellStyle name="Bad 37" xfId="15947" xr:uid="{00000000-0005-0000-0000-0000032F0000}"/>
    <cellStyle name="Bad 37 10" xfId="15948" xr:uid="{00000000-0005-0000-0000-0000042F0000}"/>
    <cellStyle name="Bad 37 11" xfId="15949" xr:uid="{00000000-0005-0000-0000-0000052F0000}"/>
    <cellStyle name="Bad 37 2" xfId="15950" xr:uid="{00000000-0005-0000-0000-0000062F0000}"/>
    <cellStyle name="Bad 37 3" xfId="15951" xr:uid="{00000000-0005-0000-0000-0000072F0000}"/>
    <cellStyle name="Bad 37 4" xfId="15952" xr:uid="{00000000-0005-0000-0000-0000082F0000}"/>
    <cellStyle name="Bad 37 5" xfId="15953" xr:uid="{00000000-0005-0000-0000-0000092F0000}"/>
    <cellStyle name="Bad 37 6" xfId="15954" xr:uid="{00000000-0005-0000-0000-00000A2F0000}"/>
    <cellStyle name="Bad 37 7" xfId="15955" xr:uid="{00000000-0005-0000-0000-00000B2F0000}"/>
    <cellStyle name="Bad 37 8" xfId="15956" xr:uid="{00000000-0005-0000-0000-00000C2F0000}"/>
    <cellStyle name="Bad 37 9" xfId="15957" xr:uid="{00000000-0005-0000-0000-00000D2F0000}"/>
    <cellStyle name="Bad 38" xfId="15958" xr:uid="{00000000-0005-0000-0000-00000E2F0000}"/>
    <cellStyle name="Bad 38 10" xfId="15959" xr:uid="{00000000-0005-0000-0000-00000F2F0000}"/>
    <cellStyle name="Bad 38 11" xfId="15960" xr:uid="{00000000-0005-0000-0000-0000102F0000}"/>
    <cellStyle name="Bad 38 2" xfId="15961" xr:uid="{00000000-0005-0000-0000-0000112F0000}"/>
    <cellStyle name="Bad 38 3" xfId="15962" xr:uid="{00000000-0005-0000-0000-0000122F0000}"/>
    <cellStyle name="Bad 38 4" xfId="15963" xr:uid="{00000000-0005-0000-0000-0000132F0000}"/>
    <cellStyle name="Bad 38 5" xfId="15964" xr:uid="{00000000-0005-0000-0000-0000142F0000}"/>
    <cellStyle name="Bad 38 6" xfId="15965" xr:uid="{00000000-0005-0000-0000-0000152F0000}"/>
    <cellStyle name="Bad 38 7" xfId="15966" xr:uid="{00000000-0005-0000-0000-0000162F0000}"/>
    <cellStyle name="Bad 38 8" xfId="15967" xr:uid="{00000000-0005-0000-0000-0000172F0000}"/>
    <cellStyle name="Bad 38 9" xfId="15968" xr:uid="{00000000-0005-0000-0000-0000182F0000}"/>
    <cellStyle name="Bad 39" xfId="15969" xr:uid="{00000000-0005-0000-0000-0000192F0000}"/>
    <cellStyle name="Bad 39 10" xfId="15970" xr:uid="{00000000-0005-0000-0000-00001A2F0000}"/>
    <cellStyle name="Bad 39 11" xfId="15971" xr:uid="{00000000-0005-0000-0000-00001B2F0000}"/>
    <cellStyle name="Bad 39 2" xfId="15972" xr:uid="{00000000-0005-0000-0000-00001C2F0000}"/>
    <cellStyle name="Bad 39 3" xfId="15973" xr:uid="{00000000-0005-0000-0000-00001D2F0000}"/>
    <cellStyle name="Bad 39 4" xfId="15974" xr:uid="{00000000-0005-0000-0000-00001E2F0000}"/>
    <cellStyle name="Bad 39 5" xfId="15975" xr:uid="{00000000-0005-0000-0000-00001F2F0000}"/>
    <cellStyle name="Bad 39 6" xfId="15976" xr:uid="{00000000-0005-0000-0000-0000202F0000}"/>
    <cellStyle name="Bad 39 7" xfId="15977" xr:uid="{00000000-0005-0000-0000-0000212F0000}"/>
    <cellStyle name="Bad 39 8" xfId="15978" xr:uid="{00000000-0005-0000-0000-0000222F0000}"/>
    <cellStyle name="Bad 39 9" xfId="15979" xr:uid="{00000000-0005-0000-0000-0000232F0000}"/>
    <cellStyle name="Bad 4" xfId="1144" xr:uid="{00000000-0005-0000-0000-0000242F0000}"/>
    <cellStyle name="Bad 4 10" xfId="2945" xr:uid="{00000000-0005-0000-0000-0000252F0000}"/>
    <cellStyle name="Bad 4 11" xfId="2946" xr:uid="{00000000-0005-0000-0000-0000262F0000}"/>
    <cellStyle name="Bad 4 12" xfId="2944" xr:uid="{00000000-0005-0000-0000-0000272F0000}"/>
    <cellStyle name="Bad 4 2" xfId="2947" xr:uid="{00000000-0005-0000-0000-0000282F0000}"/>
    <cellStyle name="Bad 4 3" xfId="2948" xr:uid="{00000000-0005-0000-0000-0000292F0000}"/>
    <cellStyle name="Bad 4 4" xfId="2949" xr:uid="{00000000-0005-0000-0000-00002A2F0000}"/>
    <cellStyle name="Bad 4 5" xfId="2950" xr:uid="{00000000-0005-0000-0000-00002B2F0000}"/>
    <cellStyle name="Bad 4 6" xfId="2951" xr:uid="{00000000-0005-0000-0000-00002C2F0000}"/>
    <cellStyle name="Bad 4 7" xfId="2952" xr:uid="{00000000-0005-0000-0000-00002D2F0000}"/>
    <cellStyle name="Bad 4 8" xfId="2953" xr:uid="{00000000-0005-0000-0000-00002E2F0000}"/>
    <cellStyle name="Bad 4 9" xfId="2954" xr:uid="{00000000-0005-0000-0000-00002F2F0000}"/>
    <cellStyle name="Bad 40" xfId="15980" xr:uid="{00000000-0005-0000-0000-0000302F0000}"/>
    <cellStyle name="Bad 40 10" xfId="15981" xr:uid="{00000000-0005-0000-0000-0000312F0000}"/>
    <cellStyle name="Bad 40 2" xfId="15982" xr:uid="{00000000-0005-0000-0000-0000322F0000}"/>
    <cellStyle name="Bad 40 3" xfId="15983" xr:uid="{00000000-0005-0000-0000-0000332F0000}"/>
    <cellStyle name="Bad 40 4" xfId="15984" xr:uid="{00000000-0005-0000-0000-0000342F0000}"/>
    <cellStyle name="Bad 40 5" xfId="15985" xr:uid="{00000000-0005-0000-0000-0000352F0000}"/>
    <cellStyle name="Bad 40 6" xfId="15986" xr:uid="{00000000-0005-0000-0000-0000362F0000}"/>
    <cellStyle name="Bad 40 7" xfId="15987" xr:uid="{00000000-0005-0000-0000-0000372F0000}"/>
    <cellStyle name="Bad 40 8" xfId="15988" xr:uid="{00000000-0005-0000-0000-0000382F0000}"/>
    <cellStyle name="Bad 40 9" xfId="15989" xr:uid="{00000000-0005-0000-0000-0000392F0000}"/>
    <cellStyle name="Bad 41" xfId="15990" xr:uid="{00000000-0005-0000-0000-00003A2F0000}"/>
    <cellStyle name="Bad 42" xfId="15991" xr:uid="{00000000-0005-0000-0000-00003B2F0000}"/>
    <cellStyle name="Bad 43" xfId="15992" xr:uid="{00000000-0005-0000-0000-00003C2F0000}"/>
    <cellStyle name="Bad 44" xfId="15993" xr:uid="{00000000-0005-0000-0000-00003D2F0000}"/>
    <cellStyle name="Bad 45" xfId="15994" xr:uid="{00000000-0005-0000-0000-00003E2F0000}"/>
    <cellStyle name="Bad 46" xfId="15995" xr:uid="{00000000-0005-0000-0000-00003F2F0000}"/>
    <cellStyle name="Bad 47" xfId="15996" xr:uid="{00000000-0005-0000-0000-0000402F0000}"/>
    <cellStyle name="Bad 48" xfId="15997" xr:uid="{00000000-0005-0000-0000-0000412F0000}"/>
    <cellStyle name="Bad 49" xfId="15998" xr:uid="{00000000-0005-0000-0000-0000422F0000}"/>
    <cellStyle name="Bad 5" xfId="2955" xr:uid="{00000000-0005-0000-0000-0000432F0000}"/>
    <cellStyle name="Bad 5 10" xfId="2956" xr:uid="{00000000-0005-0000-0000-0000442F0000}"/>
    <cellStyle name="Bad 5 11" xfId="2957" xr:uid="{00000000-0005-0000-0000-0000452F0000}"/>
    <cellStyle name="Bad 5 2" xfId="2958" xr:uid="{00000000-0005-0000-0000-0000462F0000}"/>
    <cellStyle name="Bad 5 3" xfId="2959" xr:uid="{00000000-0005-0000-0000-0000472F0000}"/>
    <cellStyle name="Bad 5 4" xfId="2960" xr:uid="{00000000-0005-0000-0000-0000482F0000}"/>
    <cellStyle name="Bad 5 5" xfId="2961" xr:uid="{00000000-0005-0000-0000-0000492F0000}"/>
    <cellStyle name="Bad 5 6" xfId="2962" xr:uid="{00000000-0005-0000-0000-00004A2F0000}"/>
    <cellStyle name="Bad 5 7" xfId="2963" xr:uid="{00000000-0005-0000-0000-00004B2F0000}"/>
    <cellStyle name="Bad 5 8" xfId="2964" xr:uid="{00000000-0005-0000-0000-00004C2F0000}"/>
    <cellStyle name="Bad 5 9" xfId="2965" xr:uid="{00000000-0005-0000-0000-00004D2F0000}"/>
    <cellStyle name="Bad 50" xfId="93" xr:uid="{00000000-0005-0000-0000-00004E2F0000}"/>
    <cellStyle name="Bad 6" xfId="2966" xr:uid="{00000000-0005-0000-0000-00004F2F0000}"/>
    <cellStyle name="Bad 6 10" xfId="15999" xr:uid="{00000000-0005-0000-0000-0000502F0000}"/>
    <cellStyle name="Bad 6 11" xfId="16000" xr:uid="{00000000-0005-0000-0000-0000512F0000}"/>
    <cellStyle name="Bad 6 2" xfId="16001" xr:uid="{00000000-0005-0000-0000-0000522F0000}"/>
    <cellStyle name="Bad 6 3" xfId="16002" xr:uid="{00000000-0005-0000-0000-0000532F0000}"/>
    <cellStyle name="Bad 6 4" xfId="16003" xr:uid="{00000000-0005-0000-0000-0000542F0000}"/>
    <cellStyle name="Bad 6 5" xfId="16004" xr:uid="{00000000-0005-0000-0000-0000552F0000}"/>
    <cellStyle name="Bad 6 6" xfId="16005" xr:uid="{00000000-0005-0000-0000-0000562F0000}"/>
    <cellStyle name="Bad 6 7" xfId="16006" xr:uid="{00000000-0005-0000-0000-0000572F0000}"/>
    <cellStyle name="Bad 6 8" xfId="16007" xr:uid="{00000000-0005-0000-0000-0000582F0000}"/>
    <cellStyle name="Bad 6 9" xfId="16008" xr:uid="{00000000-0005-0000-0000-0000592F0000}"/>
    <cellStyle name="Bad 7" xfId="2967" xr:uid="{00000000-0005-0000-0000-00005A2F0000}"/>
    <cellStyle name="Bad 7 10" xfId="16009" xr:uid="{00000000-0005-0000-0000-00005B2F0000}"/>
    <cellStyle name="Bad 7 11" xfId="16010" xr:uid="{00000000-0005-0000-0000-00005C2F0000}"/>
    <cellStyle name="Bad 7 2" xfId="16011" xr:uid="{00000000-0005-0000-0000-00005D2F0000}"/>
    <cellStyle name="Bad 7 3" xfId="16012" xr:uid="{00000000-0005-0000-0000-00005E2F0000}"/>
    <cellStyle name="Bad 7 4" xfId="16013" xr:uid="{00000000-0005-0000-0000-00005F2F0000}"/>
    <cellStyle name="Bad 7 5" xfId="16014" xr:uid="{00000000-0005-0000-0000-0000602F0000}"/>
    <cellStyle name="Bad 7 6" xfId="16015" xr:uid="{00000000-0005-0000-0000-0000612F0000}"/>
    <cellStyle name="Bad 7 7" xfId="16016" xr:uid="{00000000-0005-0000-0000-0000622F0000}"/>
    <cellStyle name="Bad 7 8" xfId="16017" xr:uid="{00000000-0005-0000-0000-0000632F0000}"/>
    <cellStyle name="Bad 7 9" xfId="16018" xr:uid="{00000000-0005-0000-0000-0000642F0000}"/>
    <cellStyle name="Bad 8" xfId="2968" xr:uid="{00000000-0005-0000-0000-0000652F0000}"/>
    <cellStyle name="Bad 8 10" xfId="16019" xr:uid="{00000000-0005-0000-0000-0000662F0000}"/>
    <cellStyle name="Bad 8 11" xfId="16020" xr:uid="{00000000-0005-0000-0000-0000672F0000}"/>
    <cellStyle name="Bad 8 2" xfId="16021" xr:uid="{00000000-0005-0000-0000-0000682F0000}"/>
    <cellStyle name="Bad 8 3" xfId="16022" xr:uid="{00000000-0005-0000-0000-0000692F0000}"/>
    <cellStyle name="Bad 8 4" xfId="16023" xr:uid="{00000000-0005-0000-0000-00006A2F0000}"/>
    <cellStyle name="Bad 8 5" xfId="16024" xr:uid="{00000000-0005-0000-0000-00006B2F0000}"/>
    <cellStyle name="Bad 8 6" xfId="16025" xr:uid="{00000000-0005-0000-0000-00006C2F0000}"/>
    <cellStyle name="Bad 8 7" xfId="16026" xr:uid="{00000000-0005-0000-0000-00006D2F0000}"/>
    <cellStyle name="Bad 8 8" xfId="16027" xr:uid="{00000000-0005-0000-0000-00006E2F0000}"/>
    <cellStyle name="Bad 8 9" xfId="16028" xr:uid="{00000000-0005-0000-0000-00006F2F0000}"/>
    <cellStyle name="Bad 9" xfId="2969" xr:uid="{00000000-0005-0000-0000-0000702F0000}"/>
    <cellStyle name="Bad 9 10" xfId="16029" xr:uid="{00000000-0005-0000-0000-0000712F0000}"/>
    <cellStyle name="Bad 9 11" xfId="16030" xr:uid="{00000000-0005-0000-0000-0000722F0000}"/>
    <cellStyle name="Bad 9 2" xfId="16031" xr:uid="{00000000-0005-0000-0000-0000732F0000}"/>
    <cellStyle name="Bad 9 3" xfId="16032" xr:uid="{00000000-0005-0000-0000-0000742F0000}"/>
    <cellStyle name="Bad 9 4" xfId="16033" xr:uid="{00000000-0005-0000-0000-0000752F0000}"/>
    <cellStyle name="Bad 9 5" xfId="16034" xr:uid="{00000000-0005-0000-0000-0000762F0000}"/>
    <cellStyle name="Bad 9 6" xfId="16035" xr:uid="{00000000-0005-0000-0000-0000772F0000}"/>
    <cellStyle name="Bad 9 7" xfId="16036" xr:uid="{00000000-0005-0000-0000-0000782F0000}"/>
    <cellStyle name="Bad 9 8" xfId="16037" xr:uid="{00000000-0005-0000-0000-0000792F0000}"/>
    <cellStyle name="Bad 9 9" xfId="16038" xr:uid="{00000000-0005-0000-0000-00007A2F0000}"/>
    <cellStyle name="Calculation 10" xfId="2970" xr:uid="{00000000-0005-0000-0000-00007B2F0000}"/>
    <cellStyle name="Calculation 10 10" xfId="16039" xr:uid="{00000000-0005-0000-0000-00007C2F0000}"/>
    <cellStyle name="Calculation 10 11" xfId="16040" xr:uid="{00000000-0005-0000-0000-00007D2F0000}"/>
    <cellStyle name="Calculation 10 2" xfId="16041" xr:uid="{00000000-0005-0000-0000-00007E2F0000}"/>
    <cellStyle name="Calculation 10 3" xfId="16042" xr:uid="{00000000-0005-0000-0000-00007F2F0000}"/>
    <cellStyle name="Calculation 10 4" xfId="16043" xr:uid="{00000000-0005-0000-0000-0000802F0000}"/>
    <cellStyle name="Calculation 10 5" xfId="16044" xr:uid="{00000000-0005-0000-0000-0000812F0000}"/>
    <cellStyle name="Calculation 10 6" xfId="16045" xr:uid="{00000000-0005-0000-0000-0000822F0000}"/>
    <cellStyle name="Calculation 10 7" xfId="16046" xr:uid="{00000000-0005-0000-0000-0000832F0000}"/>
    <cellStyle name="Calculation 10 8" xfId="16047" xr:uid="{00000000-0005-0000-0000-0000842F0000}"/>
    <cellStyle name="Calculation 10 9" xfId="16048" xr:uid="{00000000-0005-0000-0000-0000852F0000}"/>
    <cellStyle name="Calculation 11" xfId="2971" xr:uid="{00000000-0005-0000-0000-0000862F0000}"/>
    <cellStyle name="Calculation 11 10" xfId="16049" xr:uid="{00000000-0005-0000-0000-0000872F0000}"/>
    <cellStyle name="Calculation 11 11" xfId="16050" xr:uid="{00000000-0005-0000-0000-0000882F0000}"/>
    <cellStyle name="Calculation 11 2" xfId="16051" xr:uid="{00000000-0005-0000-0000-0000892F0000}"/>
    <cellStyle name="Calculation 11 3" xfId="16052" xr:uid="{00000000-0005-0000-0000-00008A2F0000}"/>
    <cellStyle name="Calculation 11 4" xfId="16053" xr:uid="{00000000-0005-0000-0000-00008B2F0000}"/>
    <cellStyle name="Calculation 11 5" xfId="16054" xr:uid="{00000000-0005-0000-0000-00008C2F0000}"/>
    <cellStyle name="Calculation 11 6" xfId="16055" xr:uid="{00000000-0005-0000-0000-00008D2F0000}"/>
    <cellStyle name="Calculation 11 7" xfId="16056" xr:uid="{00000000-0005-0000-0000-00008E2F0000}"/>
    <cellStyle name="Calculation 11 8" xfId="16057" xr:uid="{00000000-0005-0000-0000-00008F2F0000}"/>
    <cellStyle name="Calculation 11 9" xfId="16058" xr:uid="{00000000-0005-0000-0000-0000902F0000}"/>
    <cellStyle name="Calculation 12" xfId="2972" xr:uid="{00000000-0005-0000-0000-0000912F0000}"/>
    <cellStyle name="Calculation 12 10" xfId="16059" xr:uid="{00000000-0005-0000-0000-0000922F0000}"/>
    <cellStyle name="Calculation 12 11" xfId="16060" xr:uid="{00000000-0005-0000-0000-0000932F0000}"/>
    <cellStyle name="Calculation 12 2" xfId="16061" xr:uid="{00000000-0005-0000-0000-0000942F0000}"/>
    <cellStyle name="Calculation 12 3" xfId="16062" xr:uid="{00000000-0005-0000-0000-0000952F0000}"/>
    <cellStyle name="Calculation 12 4" xfId="16063" xr:uid="{00000000-0005-0000-0000-0000962F0000}"/>
    <cellStyle name="Calculation 12 5" xfId="16064" xr:uid="{00000000-0005-0000-0000-0000972F0000}"/>
    <cellStyle name="Calculation 12 6" xfId="16065" xr:uid="{00000000-0005-0000-0000-0000982F0000}"/>
    <cellStyle name="Calculation 12 7" xfId="16066" xr:uid="{00000000-0005-0000-0000-0000992F0000}"/>
    <cellStyle name="Calculation 12 8" xfId="16067" xr:uid="{00000000-0005-0000-0000-00009A2F0000}"/>
    <cellStyle name="Calculation 12 9" xfId="16068" xr:uid="{00000000-0005-0000-0000-00009B2F0000}"/>
    <cellStyle name="Calculation 13" xfId="2973" xr:uid="{00000000-0005-0000-0000-00009C2F0000}"/>
    <cellStyle name="Calculation 13 10" xfId="16069" xr:uid="{00000000-0005-0000-0000-00009D2F0000}"/>
    <cellStyle name="Calculation 13 11" xfId="16070" xr:uid="{00000000-0005-0000-0000-00009E2F0000}"/>
    <cellStyle name="Calculation 13 2" xfId="16071" xr:uid="{00000000-0005-0000-0000-00009F2F0000}"/>
    <cellStyle name="Calculation 13 3" xfId="16072" xr:uid="{00000000-0005-0000-0000-0000A02F0000}"/>
    <cellStyle name="Calculation 13 4" xfId="16073" xr:uid="{00000000-0005-0000-0000-0000A12F0000}"/>
    <cellStyle name="Calculation 13 5" xfId="16074" xr:uid="{00000000-0005-0000-0000-0000A22F0000}"/>
    <cellStyle name="Calculation 13 6" xfId="16075" xr:uid="{00000000-0005-0000-0000-0000A32F0000}"/>
    <cellStyle name="Calculation 13 7" xfId="16076" xr:uid="{00000000-0005-0000-0000-0000A42F0000}"/>
    <cellStyle name="Calculation 13 8" xfId="16077" xr:uid="{00000000-0005-0000-0000-0000A52F0000}"/>
    <cellStyle name="Calculation 13 9" xfId="16078" xr:uid="{00000000-0005-0000-0000-0000A62F0000}"/>
    <cellStyle name="Calculation 14" xfId="2974" xr:uid="{00000000-0005-0000-0000-0000A72F0000}"/>
    <cellStyle name="Calculation 14 10" xfId="16079" xr:uid="{00000000-0005-0000-0000-0000A82F0000}"/>
    <cellStyle name="Calculation 14 11" xfId="16080" xr:uid="{00000000-0005-0000-0000-0000A92F0000}"/>
    <cellStyle name="Calculation 14 2" xfId="16081" xr:uid="{00000000-0005-0000-0000-0000AA2F0000}"/>
    <cellStyle name="Calculation 14 3" xfId="16082" xr:uid="{00000000-0005-0000-0000-0000AB2F0000}"/>
    <cellStyle name="Calculation 14 4" xfId="16083" xr:uid="{00000000-0005-0000-0000-0000AC2F0000}"/>
    <cellStyle name="Calculation 14 5" xfId="16084" xr:uid="{00000000-0005-0000-0000-0000AD2F0000}"/>
    <cellStyle name="Calculation 14 6" xfId="16085" xr:uid="{00000000-0005-0000-0000-0000AE2F0000}"/>
    <cellStyle name="Calculation 14 7" xfId="16086" xr:uid="{00000000-0005-0000-0000-0000AF2F0000}"/>
    <cellStyle name="Calculation 14 8" xfId="16087" xr:uid="{00000000-0005-0000-0000-0000B02F0000}"/>
    <cellStyle name="Calculation 14 9" xfId="16088" xr:uid="{00000000-0005-0000-0000-0000B12F0000}"/>
    <cellStyle name="Calculation 15" xfId="2975" xr:uid="{00000000-0005-0000-0000-0000B22F0000}"/>
    <cellStyle name="Calculation 15 10" xfId="16089" xr:uid="{00000000-0005-0000-0000-0000B32F0000}"/>
    <cellStyle name="Calculation 15 11" xfId="16090" xr:uid="{00000000-0005-0000-0000-0000B42F0000}"/>
    <cellStyle name="Calculation 15 2" xfId="16091" xr:uid="{00000000-0005-0000-0000-0000B52F0000}"/>
    <cellStyle name="Calculation 15 3" xfId="16092" xr:uid="{00000000-0005-0000-0000-0000B62F0000}"/>
    <cellStyle name="Calculation 15 4" xfId="16093" xr:uid="{00000000-0005-0000-0000-0000B72F0000}"/>
    <cellStyle name="Calculation 15 5" xfId="16094" xr:uid="{00000000-0005-0000-0000-0000B82F0000}"/>
    <cellStyle name="Calculation 15 6" xfId="16095" xr:uid="{00000000-0005-0000-0000-0000B92F0000}"/>
    <cellStyle name="Calculation 15 7" xfId="16096" xr:uid="{00000000-0005-0000-0000-0000BA2F0000}"/>
    <cellStyle name="Calculation 15 8" xfId="16097" xr:uid="{00000000-0005-0000-0000-0000BB2F0000}"/>
    <cellStyle name="Calculation 15 9" xfId="16098" xr:uid="{00000000-0005-0000-0000-0000BC2F0000}"/>
    <cellStyle name="Calculation 16" xfId="16099" xr:uid="{00000000-0005-0000-0000-0000BD2F0000}"/>
    <cellStyle name="Calculation 16 10" xfId="16100" xr:uid="{00000000-0005-0000-0000-0000BE2F0000}"/>
    <cellStyle name="Calculation 16 11" xfId="16101" xr:uid="{00000000-0005-0000-0000-0000BF2F0000}"/>
    <cellStyle name="Calculation 16 2" xfId="16102" xr:uid="{00000000-0005-0000-0000-0000C02F0000}"/>
    <cellStyle name="Calculation 16 3" xfId="16103" xr:uid="{00000000-0005-0000-0000-0000C12F0000}"/>
    <cellStyle name="Calculation 16 4" xfId="16104" xr:uid="{00000000-0005-0000-0000-0000C22F0000}"/>
    <cellStyle name="Calculation 16 5" xfId="16105" xr:uid="{00000000-0005-0000-0000-0000C32F0000}"/>
    <cellStyle name="Calculation 16 6" xfId="16106" xr:uid="{00000000-0005-0000-0000-0000C42F0000}"/>
    <cellStyle name="Calculation 16 7" xfId="16107" xr:uid="{00000000-0005-0000-0000-0000C52F0000}"/>
    <cellStyle name="Calculation 16 8" xfId="16108" xr:uid="{00000000-0005-0000-0000-0000C62F0000}"/>
    <cellStyle name="Calculation 16 9" xfId="16109" xr:uid="{00000000-0005-0000-0000-0000C72F0000}"/>
    <cellStyle name="Calculation 17" xfId="16110" xr:uid="{00000000-0005-0000-0000-0000C82F0000}"/>
    <cellStyle name="Calculation 17 10" xfId="16111" xr:uid="{00000000-0005-0000-0000-0000C92F0000}"/>
    <cellStyle name="Calculation 17 11" xfId="16112" xr:uid="{00000000-0005-0000-0000-0000CA2F0000}"/>
    <cellStyle name="Calculation 17 2" xfId="16113" xr:uid="{00000000-0005-0000-0000-0000CB2F0000}"/>
    <cellStyle name="Calculation 17 3" xfId="16114" xr:uid="{00000000-0005-0000-0000-0000CC2F0000}"/>
    <cellStyle name="Calculation 17 4" xfId="16115" xr:uid="{00000000-0005-0000-0000-0000CD2F0000}"/>
    <cellStyle name="Calculation 17 5" xfId="16116" xr:uid="{00000000-0005-0000-0000-0000CE2F0000}"/>
    <cellStyle name="Calculation 17 6" xfId="16117" xr:uid="{00000000-0005-0000-0000-0000CF2F0000}"/>
    <cellStyle name="Calculation 17 7" xfId="16118" xr:uid="{00000000-0005-0000-0000-0000D02F0000}"/>
    <cellStyle name="Calculation 17 8" xfId="16119" xr:uid="{00000000-0005-0000-0000-0000D12F0000}"/>
    <cellStyle name="Calculation 17 9" xfId="16120" xr:uid="{00000000-0005-0000-0000-0000D22F0000}"/>
    <cellStyle name="Calculation 18" xfId="16121" xr:uid="{00000000-0005-0000-0000-0000D32F0000}"/>
    <cellStyle name="Calculation 18 10" xfId="16122" xr:uid="{00000000-0005-0000-0000-0000D42F0000}"/>
    <cellStyle name="Calculation 18 11" xfId="16123" xr:uid="{00000000-0005-0000-0000-0000D52F0000}"/>
    <cellStyle name="Calculation 18 2" xfId="16124" xr:uid="{00000000-0005-0000-0000-0000D62F0000}"/>
    <cellStyle name="Calculation 18 3" xfId="16125" xr:uid="{00000000-0005-0000-0000-0000D72F0000}"/>
    <cellStyle name="Calculation 18 4" xfId="16126" xr:uid="{00000000-0005-0000-0000-0000D82F0000}"/>
    <cellStyle name="Calculation 18 5" xfId="16127" xr:uid="{00000000-0005-0000-0000-0000D92F0000}"/>
    <cellStyle name="Calculation 18 6" xfId="16128" xr:uid="{00000000-0005-0000-0000-0000DA2F0000}"/>
    <cellStyle name="Calculation 18 7" xfId="16129" xr:uid="{00000000-0005-0000-0000-0000DB2F0000}"/>
    <cellStyle name="Calculation 18 8" xfId="16130" xr:uid="{00000000-0005-0000-0000-0000DC2F0000}"/>
    <cellStyle name="Calculation 18 9" xfId="16131" xr:uid="{00000000-0005-0000-0000-0000DD2F0000}"/>
    <cellStyle name="Calculation 19" xfId="16132" xr:uid="{00000000-0005-0000-0000-0000DE2F0000}"/>
    <cellStyle name="Calculation 19 10" xfId="16133" xr:uid="{00000000-0005-0000-0000-0000DF2F0000}"/>
    <cellStyle name="Calculation 19 11" xfId="16134" xr:uid="{00000000-0005-0000-0000-0000E02F0000}"/>
    <cellStyle name="Calculation 19 2" xfId="16135" xr:uid="{00000000-0005-0000-0000-0000E12F0000}"/>
    <cellStyle name="Calculation 19 3" xfId="16136" xr:uid="{00000000-0005-0000-0000-0000E22F0000}"/>
    <cellStyle name="Calculation 19 4" xfId="16137" xr:uid="{00000000-0005-0000-0000-0000E32F0000}"/>
    <cellStyle name="Calculation 19 5" xfId="16138" xr:uid="{00000000-0005-0000-0000-0000E42F0000}"/>
    <cellStyle name="Calculation 19 6" xfId="16139" xr:uid="{00000000-0005-0000-0000-0000E52F0000}"/>
    <cellStyle name="Calculation 19 7" xfId="16140" xr:uid="{00000000-0005-0000-0000-0000E62F0000}"/>
    <cellStyle name="Calculation 19 8" xfId="16141" xr:uid="{00000000-0005-0000-0000-0000E72F0000}"/>
    <cellStyle name="Calculation 19 9" xfId="16142" xr:uid="{00000000-0005-0000-0000-0000E82F0000}"/>
    <cellStyle name="Calculation 2" xfId="97" xr:uid="{00000000-0005-0000-0000-0000E92F0000}"/>
    <cellStyle name="Calculation 2 10" xfId="2977" xr:uid="{00000000-0005-0000-0000-0000EA2F0000}"/>
    <cellStyle name="Calculation 2 11" xfId="2978" xr:uid="{00000000-0005-0000-0000-0000EB2F0000}"/>
    <cellStyle name="Calculation 2 12" xfId="2976" xr:uid="{00000000-0005-0000-0000-0000EC2F0000}"/>
    <cellStyle name="Calculation 2 2" xfId="1145" xr:uid="{00000000-0005-0000-0000-0000ED2F0000}"/>
    <cellStyle name="Calculation 2 2 2" xfId="2979" xr:uid="{00000000-0005-0000-0000-0000EE2F0000}"/>
    <cellStyle name="Calculation 2 3" xfId="2980" xr:uid="{00000000-0005-0000-0000-0000EF2F0000}"/>
    <cellStyle name="Calculation 2 4" xfId="2981" xr:uid="{00000000-0005-0000-0000-0000F02F0000}"/>
    <cellStyle name="Calculation 2 5" xfId="2982" xr:uid="{00000000-0005-0000-0000-0000F12F0000}"/>
    <cellStyle name="Calculation 2 6" xfId="2983" xr:uid="{00000000-0005-0000-0000-0000F22F0000}"/>
    <cellStyle name="Calculation 2 7" xfId="2984" xr:uid="{00000000-0005-0000-0000-0000F32F0000}"/>
    <cellStyle name="Calculation 2 8" xfId="2985" xr:uid="{00000000-0005-0000-0000-0000F42F0000}"/>
    <cellStyle name="Calculation 2 9" xfId="2986" xr:uid="{00000000-0005-0000-0000-0000F52F0000}"/>
    <cellStyle name="Calculation 20" xfId="16143" xr:uid="{00000000-0005-0000-0000-0000F62F0000}"/>
    <cellStyle name="Calculation 20 10" xfId="16144" xr:uid="{00000000-0005-0000-0000-0000F72F0000}"/>
    <cellStyle name="Calculation 20 11" xfId="16145" xr:uid="{00000000-0005-0000-0000-0000F82F0000}"/>
    <cellStyle name="Calculation 20 2" xfId="16146" xr:uid="{00000000-0005-0000-0000-0000F92F0000}"/>
    <cellStyle name="Calculation 20 3" xfId="16147" xr:uid="{00000000-0005-0000-0000-0000FA2F0000}"/>
    <cellStyle name="Calculation 20 4" xfId="16148" xr:uid="{00000000-0005-0000-0000-0000FB2F0000}"/>
    <cellStyle name="Calculation 20 5" xfId="16149" xr:uid="{00000000-0005-0000-0000-0000FC2F0000}"/>
    <cellStyle name="Calculation 20 6" xfId="16150" xr:uid="{00000000-0005-0000-0000-0000FD2F0000}"/>
    <cellStyle name="Calculation 20 7" xfId="16151" xr:uid="{00000000-0005-0000-0000-0000FE2F0000}"/>
    <cellStyle name="Calculation 20 8" xfId="16152" xr:uid="{00000000-0005-0000-0000-0000FF2F0000}"/>
    <cellStyle name="Calculation 20 9" xfId="16153" xr:uid="{00000000-0005-0000-0000-000000300000}"/>
    <cellStyle name="Calculation 21" xfId="16154" xr:uid="{00000000-0005-0000-0000-000001300000}"/>
    <cellStyle name="Calculation 21 10" xfId="16155" xr:uid="{00000000-0005-0000-0000-000002300000}"/>
    <cellStyle name="Calculation 21 11" xfId="16156" xr:uid="{00000000-0005-0000-0000-000003300000}"/>
    <cellStyle name="Calculation 21 2" xfId="16157" xr:uid="{00000000-0005-0000-0000-000004300000}"/>
    <cellStyle name="Calculation 21 3" xfId="16158" xr:uid="{00000000-0005-0000-0000-000005300000}"/>
    <cellStyle name="Calculation 21 4" xfId="16159" xr:uid="{00000000-0005-0000-0000-000006300000}"/>
    <cellStyle name="Calculation 21 5" xfId="16160" xr:uid="{00000000-0005-0000-0000-000007300000}"/>
    <cellStyle name="Calculation 21 6" xfId="16161" xr:uid="{00000000-0005-0000-0000-000008300000}"/>
    <cellStyle name="Calculation 21 7" xfId="16162" xr:uid="{00000000-0005-0000-0000-000009300000}"/>
    <cellStyle name="Calculation 21 8" xfId="16163" xr:uid="{00000000-0005-0000-0000-00000A300000}"/>
    <cellStyle name="Calculation 21 9" xfId="16164" xr:uid="{00000000-0005-0000-0000-00000B300000}"/>
    <cellStyle name="Calculation 22" xfId="16165" xr:uid="{00000000-0005-0000-0000-00000C300000}"/>
    <cellStyle name="Calculation 22 10" xfId="16166" xr:uid="{00000000-0005-0000-0000-00000D300000}"/>
    <cellStyle name="Calculation 22 11" xfId="16167" xr:uid="{00000000-0005-0000-0000-00000E300000}"/>
    <cellStyle name="Calculation 22 2" xfId="16168" xr:uid="{00000000-0005-0000-0000-00000F300000}"/>
    <cellStyle name="Calculation 22 3" xfId="16169" xr:uid="{00000000-0005-0000-0000-000010300000}"/>
    <cellStyle name="Calculation 22 4" xfId="16170" xr:uid="{00000000-0005-0000-0000-000011300000}"/>
    <cellStyle name="Calculation 22 5" xfId="16171" xr:uid="{00000000-0005-0000-0000-000012300000}"/>
    <cellStyle name="Calculation 22 6" xfId="16172" xr:uid="{00000000-0005-0000-0000-000013300000}"/>
    <cellStyle name="Calculation 22 7" xfId="16173" xr:uid="{00000000-0005-0000-0000-000014300000}"/>
    <cellStyle name="Calculation 22 8" xfId="16174" xr:uid="{00000000-0005-0000-0000-000015300000}"/>
    <cellStyle name="Calculation 22 9" xfId="16175" xr:uid="{00000000-0005-0000-0000-000016300000}"/>
    <cellStyle name="Calculation 23" xfId="16176" xr:uid="{00000000-0005-0000-0000-000017300000}"/>
    <cellStyle name="Calculation 23 10" xfId="16177" xr:uid="{00000000-0005-0000-0000-000018300000}"/>
    <cellStyle name="Calculation 23 11" xfId="16178" xr:uid="{00000000-0005-0000-0000-000019300000}"/>
    <cellStyle name="Calculation 23 2" xfId="16179" xr:uid="{00000000-0005-0000-0000-00001A300000}"/>
    <cellStyle name="Calculation 23 3" xfId="16180" xr:uid="{00000000-0005-0000-0000-00001B300000}"/>
    <cellStyle name="Calculation 23 4" xfId="16181" xr:uid="{00000000-0005-0000-0000-00001C300000}"/>
    <cellStyle name="Calculation 23 5" xfId="16182" xr:uid="{00000000-0005-0000-0000-00001D300000}"/>
    <cellStyle name="Calculation 23 6" xfId="16183" xr:uid="{00000000-0005-0000-0000-00001E300000}"/>
    <cellStyle name="Calculation 23 7" xfId="16184" xr:uid="{00000000-0005-0000-0000-00001F300000}"/>
    <cellStyle name="Calculation 23 8" xfId="16185" xr:uid="{00000000-0005-0000-0000-000020300000}"/>
    <cellStyle name="Calculation 23 9" xfId="16186" xr:uid="{00000000-0005-0000-0000-000021300000}"/>
    <cellStyle name="Calculation 24" xfId="16187" xr:uid="{00000000-0005-0000-0000-000022300000}"/>
    <cellStyle name="Calculation 24 10" xfId="16188" xr:uid="{00000000-0005-0000-0000-000023300000}"/>
    <cellStyle name="Calculation 24 11" xfId="16189" xr:uid="{00000000-0005-0000-0000-000024300000}"/>
    <cellStyle name="Calculation 24 2" xfId="16190" xr:uid="{00000000-0005-0000-0000-000025300000}"/>
    <cellStyle name="Calculation 24 3" xfId="16191" xr:uid="{00000000-0005-0000-0000-000026300000}"/>
    <cellStyle name="Calculation 24 4" xfId="16192" xr:uid="{00000000-0005-0000-0000-000027300000}"/>
    <cellStyle name="Calculation 24 5" xfId="16193" xr:uid="{00000000-0005-0000-0000-000028300000}"/>
    <cellStyle name="Calculation 24 6" xfId="16194" xr:uid="{00000000-0005-0000-0000-000029300000}"/>
    <cellStyle name="Calculation 24 7" xfId="16195" xr:uid="{00000000-0005-0000-0000-00002A300000}"/>
    <cellStyle name="Calculation 24 8" xfId="16196" xr:uid="{00000000-0005-0000-0000-00002B300000}"/>
    <cellStyle name="Calculation 24 9" xfId="16197" xr:uid="{00000000-0005-0000-0000-00002C300000}"/>
    <cellStyle name="Calculation 25" xfId="16198" xr:uid="{00000000-0005-0000-0000-00002D300000}"/>
    <cellStyle name="Calculation 25 10" xfId="16199" xr:uid="{00000000-0005-0000-0000-00002E300000}"/>
    <cellStyle name="Calculation 25 11" xfId="16200" xr:uid="{00000000-0005-0000-0000-00002F300000}"/>
    <cellStyle name="Calculation 25 2" xfId="16201" xr:uid="{00000000-0005-0000-0000-000030300000}"/>
    <cellStyle name="Calculation 25 3" xfId="16202" xr:uid="{00000000-0005-0000-0000-000031300000}"/>
    <cellStyle name="Calculation 25 4" xfId="16203" xr:uid="{00000000-0005-0000-0000-000032300000}"/>
    <cellStyle name="Calculation 25 5" xfId="16204" xr:uid="{00000000-0005-0000-0000-000033300000}"/>
    <cellStyle name="Calculation 25 6" xfId="16205" xr:uid="{00000000-0005-0000-0000-000034300000}"/>
    <cellStyle name="Calculation 25 7" xfId="16206" xr:uid="{00000000-0005-0000-0000-000035300000}"/>
    <cellStyle name="Calculation 25 8" xfId="16207" xr:uid="{00000000-0005-0000-0000-000036300000}"/>
    <cellStyle name="Calculation 25 9" xfId="16208" xr:uid="{00000000-0005-0000-0000-000037300000}"/>
    <cellStyle name="Calculation 26" xfId="16209" xr:uid="{00000000-0005-0000-0000-000038300000}"/>
    <cellStyle name="Calculation 26 10" xfId="16210" xr:uid="{00000000-0005-0000-0000-000039300000}"/>
    <cellStyle name="Calculation 26 11" xfId="16211" xr:uid="{00000000-0005-0000-0000-00003A300000}"/>
    <cellStyle name="Calculation 26 2" xfId="16212" xr:uid="{00000000-0005-0000-0000-00003B300000}"/>
    <cellStyle name="Calculation 26 3" xfId="16213" xr:uid="{00000000-0005-0000-0000-00003C300000}"/>
    <cellStyle name="Calculation 26 4" xfId="16214" xr:uid="{00000000-0005-0000-0000-00003D300000}"/>
    <cellStyle name="Calculation 26 5" xfId="16215" xr:uid="{00000000-0005-0000-0000-00003E300000}"/>
    <cellStyle name="Calculation 26 6" xfId="16216" xr:uid="{00000000-0005-0000-0000-00003F300000}"/>
    <cellStyle name="Calculation 26 7" xfId="16217" xr:uid="{00000000-0005-0000-0000-000040300000}"/>
    <cellStyle name="Calculation 26 8" xfId="16218" xr:uid="{00000000-0005-0000-0000-000041300000}"/>
    <cellStyle name="Calculation 26 9" xfId="16219" xr:uid="{00000000-0005-0000-0000-000042300000}"/>
    <cellStyle name="Calculation 27" xfId="16220" xr:uid="{00000000-0005-0000-0000-000043300000}"/>
    <cellStyle name="Calculation 27 10" xfId="16221" xr:uid="{00000000-0005-0000-0000-000044300000}"/>
    <cellStyle name="Calculation 27 11" xfId="16222" xr:uid="{00000000-0005-0000-0000-000045300000}"/>
    <cellStyle name="Calculation 27 2" xfId="16223" xr:uid="{00000000-0005-0000-0000-000046300000}"/>
    <cellStyle name="Calculation 27 3" xfId="16224" xr:uid="{00000000-0005-0000-0000-000047300000}"/>
    <cellStyle name="Calculation 27 4" xfId="16225" xr:uid="{00000000-0005-0000-0000-000048300000}"/>
    <cellStyle name="Calculation 27 5" xfId="16226" xr:uid="{00000000-0005-0000-0000-000049300000}"/>
    <cellStyle name="Calculation 27 6" xfId="16227" xr:uid="{00000000-0005-0000-0000-00004A300000}"/>
    <cellStyle name="Calculation 27 7" xfId="16228" xr:uid="{00000000-0005-0000-0000-00004B300000}"/>
    <cellStyle name="Calculation 27 8" xfId="16229" xr:uid="{00000000-0005-0000-0000-00004C300000}"/>
    <cellStyle name="Calculation 27 9" xfId="16230" xr:uid="{00000000-0005-0000-0000-00004D300000}"/>
    <cellStyle name="Calculation 28" xfId="16231" xr:uid="{00000000-0005-0000-0000-00004E300000}"/>
    <cellStyle name="Calculation 28 10" xfId="16232" xr:uid="{00000000-0005-0000-0000-00004F300000}"/>
    <cellStyle name="Calculation 28 11" xfId="16233" xr:uid="{00000000-0005-0000-0000-000050300000}"/>
    <cellStyle name="Calculation 28 2" xfId="16234" xr:uid="{00000000-0005-0000-0000-000051300000}"/>
    <cellStyle name="Calculation 28 3" xfId="16235" xr:uid="{00000000-0005-0000-0000-000052300000}"/>
    <cellStyle name="Calculation 28 4" xfId="16236" xr:uid="{00000000-0005-0000-0000-000053300000}"/>
    <cellStyle name="Calculation 28 5" xfId="16237" xr:uid="{00000000-0005-0000-0000-000054300000}"/>
    <cellStyle name="Calculation 28 6" xfId="16238" xr:uid="{00000000-0005-0000-0000-000055300000}"/>
    <cellStyle name="Calculation 28 7" xfId="16239" xr:uid="{00000000-0005-0000-0000-000056300000}"/>
    <cellStyle name="Calculation 28 8" xfId="16240" xr:uid="{00000000-0005-0000-0000-000057300000}"/>
    <cellStyle name="Calculation 28 9" xfId="16241" xr:uid="{00000000-0005-0000-0000-000058300000}"/>
    <cellStyle name="Calculation 29" xfId="16242" xr:uid="{00000000-0005-0000-0000-000059300000}"/>
    <cellStyle name="Calculation 29 10" xfId="16243" xr:uid="{00000000-0005-0000-0000-00005A300000}"/>
    <cellStyle name="Calculation 29 11" xfId="16244" xr:uid="{00000000-0005-0000-0000-00005B300000}"/>
    <cellStyle name="Calculation 29 2" xfId="16245" xr:uid="{00000000-0005-0000-0000-00005C300000}"/>
    <cellStyle name="Calculation 29 3" xfId="16246" xr:uid="{00000000-0005-0000-0000-00005D300000}"/>
    <cellStyle name="Calculation 29 4" xfId="16247" xr:uid="{00000000-0005-0000-0000-00005E300000}"/>
    <cellStyle name="Calculation 29 5" xfId="16248" xr:uid="{00000000-0005-0000-0000-00005F300000}"/>
    <cellStyle name="Calculation 29 6" xfId="16249" xr:uid="{00000000-0005-0000-0000-000060300000}"/>
    <cellStyle name="Calculation 29 7" xfId="16250" xr:uid="{00000000-0005-0000-0000-000061300000}"/>
    <cellStyle name="Calculation 29 8" xfId="16251" xr:uid="{00000000-0005-0000-0000-000062300000}"/>
    <cellStyle name="Calculation 29 9" xfId="16252" xr:uid="{00000000-0005-0000-0000-000063300000}"/>
    <cellStyle name="Calculation 3" xfId="98" xr:uid="{00000000-0005-0000-0000-000064300000}"/>
    <cellStyle name="Calculation 3 10" xfId="2988" xr:uid="{00000000-0005-0000-0000-000065300000}"/>
    <cellStyle name="Calculation 3 11" xfId="2989" xr:uid="{00000000-0005-0000-0000-000066300000}"/>
    <cellStyle name="Calculation 3 12" xfId="2987" xr:uid="{00000000-0005-0000-0000-000067300000}"/>
    <cellStyle name="Calculation 3 2" xfId="2990" xr:uid="{00000000-0005-0000-0000-000068300000}"/>
    <cellStyle name="Calculation 3 3" xfId="2991" xr:uid="{00000000-0005-0000-0000-000069300000}"/>
    <cellStyle name="Calculation 3 4" xfId="2992" xr:uid="{00000000-0005-0000-0000-00006A300000}"/>
    <cellStyle name="Calculation 3 5" xfId="2993" xr:uid="{00000000-0005-0000-0000-00006B300000}"/>
    <cellStyle name="Calculation 3 6" xfId="2994" xr:uid="{00000000-0005-0000-0000-00006C300000}"/>
    <cellStyle name="Calculation 3 7" xfId="2995" xr:uid="{00000000-0005-0000-0000-00006D300000}"/>
    <cellStyle name="Calculation 3 8" xfId="2996" xr:uid="{00000000-0005-0000-0000-00006E300000}"/>
    <cellStyle name="Calculation 3 9" xfId="2997" xr:uid="{00000000-0005-0000-0000-00006F300000}"/>
    <cellStyle name="Calculation 30" xfId="16253" xr:uid="{00000000-0005-0000-0000-000070300000}"/>
    <cellStyle name="Calculation 30 10" xfId="16254" xr:uid="{00000000-0005-0000-0000-000071300000}"/>
    <cellStyle name="Calculation 30 11" xfId="16255" xr:uid="{00000000-0005-0000-0000-000072300000}"/>
    <cellStyle name="Calculation 30 2" xfId="16256" xr:uid="{00000000-0005-0000-0000-000073300000}"/>
    <cellStyle name="Calculation 30 3" xfId="16257" xr:uid="{00000000-0005-0000-0000-000074300000}"/>
    <cellStyle name="Calculation 30 4" xfId="16258" xr:uid="{00000000-0005-0000-0000-000075300000}"/>
    <cellStyle name="Calculation 30 5" xfId="16259" xr:uid="{00000000-0005-0000-0000-000076300000}"/>
    <cellStyle name="Calculation 30 6" xfId="16260" xr:uid="{00000000-0005-0000-0000-000077300000}"/>
    <cellStyle name="Calculation 30 7" xfId="16261" xr:uid="{00000000-0005-0000-0000-000078300000}"/>
    <cellStyle name="Calculation 30 8" xfId="16262" xr:uid="{00000000-0005-0000-0000-000079300000}"/>
    <cellStyle name="Calculation 30 9" xfId="16263" xr:uid="{00000000-0005-0000-0000-00007A300000}"/>
    <cellStyle name="Calculation 31" xfId="16264" xr:uid="{00000000-0005-0000-0000-00007B300000}"/>
    <cellStyle name="Calculation 31 10" xfId="16265" xr:uid="{00000000-0005-0000-0000-00007C300000}"/>
    <cellStyle name="Calculation 31 11" xfId="16266" xr:uid="{00000000-0005-0000-0000-00007D300000}"/>
    <cellStyle name="Calculation 31 2" xfId="16267" xr:uid="{00000000-0005-0000-0000-00007E300000}"/>
    <cellStyle name="Calculation 31 3" xfId="16268" xr:uid="{00000000-0005-0000-0000-00007F300000}"/>
    <cellStyle name="Calculation 31 4" xfId="16269" xr:uid="{00000000-0005-0000-0000-000080300000}"/>
    <cellStyle name="Calculation 31 5" xfId="16270" xr:uid="{00000000-0005-0000-0000-000081300000}"/>
    <cellStyle name="Calculation 31 6" xfId="16271" xr:uid="{00000000-0005-0000-0000-000082300000}"/>
    <cellStyle name="Calculation 31 7" xfId="16272" xr:uid="{00000000-0005-0000-0000-000083300000}"/>
    <cellStyle name="Calculation 31 8" xfId="16273" xr:uid="{00000000-0005-0000-0000-000084300000}"/>
    <cellStyle name="Calculation 31 9" xfId="16274" xr:uid="{00000000-0005-0000-0000-000085300000}"/>
    <cellStyle name="Calculation 32" xfId="16275" xr:uid="{00000000-0005-0000-0000-000086300000}"/>
    <cellStyle name="Calculation 32 10" xfId="16276" xr:uid="{00000000-0005-0000-0000-000087300000}"/>
    <cellStyle name="Calculation 32 11" xfId="16277" xr:uid="{00000000-0005-0000-0000-000088300000}"/>
    <cellStyle name="Calculation 32 2" xfId="16278" xr:uid="{00000000-0005-0000-0000-000089300000}"/>
    <cellStyle name="Calculation 32 3" xfId="16279" xr:uid="{00000000-0005-0000-0000-00008A300000}"/>
    <cellStyle name="Calculation 32 4" xfId="16280" xr:uid="{00000000-0005-0000-0000-00008B300000}"/>
    <cellStyle name="Calculation 32 5" xfId="16281" xr:uid="{00000000-0005-0000-0000-00008C300000}"/>
    <cellStyle name="Calculation 32 6" xfId="16282" xr:uid="{00000000-0005-0000-0000-00008D300000}"/>
    <cellStyle name="Calculation 32 7" xfId="16283" xr:uid="{00000000-0005-0000-0000-00008E300000}"/>
    <cellStyle name="Calculation 32 8" xfId="16284" xr:uid="{00000000-0005-0000-0000-00008F300000}"/>
    <cellStyle name="Calculation 32 9" xfId="16285" xr:uid="{00000000-0005-0000-0000-000090300000}"/>
    <cellStyle name="Calculation 33" xfId="16286" xr:uid="{00000000-0005-0000-0000-000091300000}"/>
    <cellStyle name="Calculation 33 10" xfId="16287" xr:uid="{00000000-0005-0000-0000-000092300000}"/>
    <cellStyle name="Calculation 33 11" xfId="16288" xr:uid="{00000000-0005-0000-0000-000093300000}"/>
    <cellStyle name="Calculation 33 2" xfId="16289" xr:uid="{00000000-0005-0000-0000-000094300000}"/>
    <cellStyle name="Calculation 33 3" xfId="16290" xr:uid="{00000000-0005-0000-0000-000095300000}"/>
    <cellStyle name="Calculation 33 4" xfId="16291" xr:uid="{00000000-0005-0000-0000-000096300000}"/>
    <cellStyle name="Calculation 33 5" xfId="16292" xr:uid="{00000000-0005-0000-0000-000097300000}"/>
    <cellStyle name="Calculation 33 6" xfId="16293" xr:uid="{00000000-0005-0000-0000-000098300000}"/>
    <cellStyle name="Calculation 33 7" xfId="16294" xr:uid="{00000000-0005-0000-0000-000099300000}"/>
    <cellStyle name="Calculation 33 8" xfId="16295" xr:uid="{00000000-0005-0000-0000-00009A300000}"/>
    <cellStyle name="Calculation 33 9" xfId="16296" xr:uid="{00000000-0005-0000-0000-00009B300000}"/>
    <cellStyle name="Calculation 34" xfId="16297" xr:uid="{00000000-0005-0000-0000-00009C300000}"/>
    <cellStyle name="Calculation 34 10" xfId="16298" xr:uid="{00000000-0005-0000-0000-00009D300000}"/>
    <cellStyle name="Calculation 34 11" xfId="16299" xr:uid="{00000000-0005-0000-0000-00009E300000}"/>
    <cellStyle name="Calculation 34 2" xfId="16300" xr:uid="{00000000-0005-0000-0000-00009F300000}"/>
    <cellStyle name="Calculation 34 3" xfId="16301" xr:uid="{00000000-0005-0000-0000-0000A0300000}"/>
    <cellStyle name="Calculation 34 4" xfId="16302" xr:uid="{00000000-0005-0000-0000-0000A1300000}"/>
    <cellStyle name="Calculation 34 5" xfId="16303" xr:uid="{00000000-0005-0000-0000-0000A2300000}"/>
    <cellStyle name="Calculation 34 6" xfId="16304" xr:uid="{00000000-0005-0000-0000-0000A3300000}"/>
    <cellStyle name="Calculation 34 7" xfId="16305" xr:uid="{00000000-0005-0000-0000-0000A4300000}"/>
    <cellStyle name="Calculation 34 8" xfId="16306" xr:uid="{00000000-0005-0000-0000-0000A5300000}"/>
    <cellStyle name="Calculation 34 9" xfId="16307" xr:uid="{00000000-0005-0000-0000-0000A6300000}"/>
    <cellStyle name="Calculation 35" xfId="16308" xr:uid="{00000000-0005-0000-0000-0000A7300000}"/>
    <cellStyle name="Calculation 35 10" xfId="16309" xr:uid="{00000000-0005-0000-0000-0000A8300000}"/>
    <cellStyle name="Calculation 35 11" xfId="16310" xr:uid="{00000000-0005-0000-0000-0000A9300000}"/>
    <cellStyle name="Calculation 35 2" xfId="16311" xr:uid="{00000000-0005-0000-0000-0000AA300000}"/>
    <cellStyle name="Calculation 35 3" xfId="16312" xr:uid="{00000000-0005-0000-0000-0000AB300000}"/>
    <cellStyle name="Calculation 35 4" xfId="16313" xr:uid="{00000000-0005-0000-0000-0000AC300000}"/>
    <cellStyle name="Calculation 35 5" xfId="16314" xr:uid="{00000000-0005-0000-0000-0000AD300000}"/>
    <cellStyle name="Calculation 35 6" xfId="16315" xr:uid="{00000000-0005-0000-0000-0000AE300000}"/>
    <cellStyle name="Calculation 35 7" xfId="16316" xr:uid="{00000000-0005-0000-0000-0000AF300000}"/>
    <cellStyle name="Calculation 35 8" xfId="16317" xr:uid="{00000000-0005-0000-0000-0000B0300000}"/>
    <cellStyle name="Calculation 35 9" xfId="16318" xr:uid="{00000000-0005-0000-0000-0000B1300000}"/>
    <cellStyle name="Calculation 36" xfId="16319" xr:uid="{00000000-0005-0000-0000-0000B2300000}"/>
    <cellStyle name="Calculation 36 10" xfId="16320" xr:uid="{00000000-0005-0000-0000-0000B3300000}"/>
    <cellStyle name="Calculation 36 11" xfId="16321" xr:uid="{00000000-0005-0000-0000-0000B4300000}"/>
    <cellStyle name="Calculation 36 2" xfId="16322" xr:uid="{00000000-0005-0000-0000-0000B5300000}"/>
    <cellStyle name="Calculation 36 3" xfId="16323" xr:uid="{00000000-0005-0000-0000-0000B6300000}"/>
    <cellStyle name="Calculation 36 4" xfId="16324" xr:uid="{00000000-0005-0000-0000-0000B7300000}"/>
    <cellStyle name="Calculation 36 5" xfId="16325" xr:uid="{00000000-0005-0000-0000-0000B8300000}"/>
    <cellStyle name="Calculation 36 6" xfId="16326" xr:uid="{00000000-0005-0000-0000-0000B9300000}"/>
    <cellStyle name="Calculation 36 7" xfId="16327" xr:uid="{00000000-0005-0000-0000-0000BA300000}"/>
    <cellStyle name="Calculation 36 8" xfId="16328" xr:uid="{00000000-0005-0000-0000-0000BB300000}"/>
    <cellStyle name="Calculation 36 9" xfId="16329" xr:uid="{00000000-0005-0000-0000-0000BC300000}"/>
    <cellStyle name="Calculation 37" xfId="16330" xr:uid="{00000000-0005-0000-0000-0000BD300000}"/>
    <cellStyle name="Calculation 37 10" xfId="16331" xr:uid="{00000000-0005-0000-0000-0000BE300000}"/>
    <cellStyle name="Calculation 37 11" xfId="16332" xr:uid="{00000000-0005-0000-0000-0000BF300000}"/>
    <cellStyle name="Calculation 37 2" xfId="16333" xr:uid="{00000000-0005-0000-0000-0000C0300000}"/>
    <cellStyle name="Calculation 37 3" xfId="16334" xr:uid="{00000000-0005-0000-0000-0000C1300000}"/>
    <cellStyle name="Calculation 37 4" xfId="16335" xr:uid="{00000000-0005-0000-0000-0000C2300000}"/>
    <cellStyle name="Calculation 37 5" xfId="16336" xr:uid="{00000000-0005-0000-0000-0000C3300000}"/>
    <cellStyle name="Calculation 37 6" xfId="16337" xr:uid="{00000000-0005-0000-0000-0000C4300000}"/>
    <cellStyle name="Calculation 37 7" xfId="16338" xr:uid="{00000000-0005-0000-0000-0000C5300000}"/>
    <cellStyle name="Calculation 37 8" xfId="16339" xr:uid="{00000000-0005-0000-0000-0000C6300000}"/>
    <cellStyle name="Calculation 37 9" xfId="16340" xr:uid="{00000000-0005-0000-0000-0000C7300000}"/>
    <cellStyle name="Calculation 38" xfId="16341" xr:uid="{00000000-0005-0000-0000-0000C8300000}"/>
    <cellStyle name="Calculation 38 10" xfId="16342" xr:uid="{00000000-0005-0000-0000-0000C9300000}"/>
    <cellStyle name="Calculation 38 11" xfId="16343" xr:uid="{00000000-0005-0000-0000-0000CA300000}"/>
    <cellStyle name="Calculation 38 2" xfId="16344" xr:uid="{00000000-0005-0000-0000-0000CB300000}"/>
    <cellStyle name="Calculation 38 3" xfId="16345" xr:uid="{00000000-0005-0000-0000-0000CC300000}"/>
    <cellStyle name="Calculation 38 4" xfId="16346" xr:uid="{00000000-0005-0000-0000-0000CD300000}"/>
    <cellStyle name="Calculation 38 5" xfId="16347" xr:uid="{00000000-0005-0000-0000-0000CE300000}"/>
    <cellStyle name="Calculation 38 6" xfId="16348" xr:uid="{00000000-0005-0000-0000-0000CF300000}"/>
    <cellStyle name="Calculation 38 7" xfId="16349" xr:uid="{00000000-0005-0000-0000-0000D0300000}"/>
    <cellStyle name="Calculation 38 8" xfId="16350" xr:uid="{00000000-0005-0000-0000-0000D1300000}"/>
    <cellStyle name="Calculation 38 9" xfId="16351" xr:uid="{00000000-0005-0000-0000-0000D2300000}"/>
    <cellStyle name="Calculation 39" xfId="16352" xr:uid="{00000000-0005-0000-0000-0000D3300000}"/>
    <cellStyle name="Calculation 39 10" xfId="16353" xr:uid="{00000000-0005-0000-0000-0000D4300000}"/>
    <cellStyle name="Calculation 39 11" xfId="16354" xr:uid="{00000000-0005-0000-0000-0000D5300000}"/>
    <cellStyle name="Calculation 39 2" xfId="16355" xr:uid="{00000000-0005-0000-0000-0000D6300000}"/>
    <cellStyle name="Calculation 39 3" xfId="16356" xr:uid="{00000000-0005-0000-0000-0000D7300000}"/>
    <cellStyle name="Calculation 39 4" xfId="16357" xr:uid="{00000000-0005-0000-0000-0000D8300000}"/>
    <cellStyle name="Calculation 39 5" xfId="16358" xr:uid="{00000000-0005-0000-0000-0000D9300000}"/>
    <cellStyle name="Calculation 39 6" xfId="16359" xr:uid="{00000000-0005-0000-0000-0000DA300000}"/>
    <cellStyle name="Calculation 39 7" xfId="16360" xr:uid="{00000000-0005-0000-0000-0000DB300000}"/>
    <cellStyle name="Calculation 39 8" xfId="16361" xr:uid="{00000000-0005-0000-0000-0000DC300000}"/>
    <cellStyle name="Calculation 39 9" xfId="16362" xr:uid="{00000000-0005-0000-0000-0000DD300000}"/>
    <cellStyle name="Calculation 4" xfId="1147" xr:uid="{00000000-0005-0000-0000-0000DE300000}"/>
    <cellStyle name="Calculation 4 10" xfId="2999" xr:uid="{00000000-0005-0000-0000-0000DF300000}"/>
    <cellStyle name="Calculation 4 11" xfId="3000" xr:uid="{00000000-0005-0000-0000-0000E0300000}"/>
    <cellStyle name="Calculation 4 12" xfId="2998" xr:uid="{00000000-0005-0000-0000-0000E1300000}"/>
    <cellStyle name="Calculation 4 2" xfId="3001" xr:uid="{00000000-0005-0000-0000-0000E2300000}"/>
    <cellStyle name="Calculation 4 3" xfId="3002" xr:uid="{00000000-0005-0000-0000-0000E3300000}"/>
    <cellStyle name="Calculation 4 4" xfId="3003" xr:uid="{00000000-0005-0000-0000-0000E4300000}"/>
    <cellStyle name="Calculation 4 5" xfId="3004" xr:uid="{00000000-0005-0000-0000-0000E5300000}"/>
    <cellStyle name="Calculation 4 6" xfId="3005" xr:uid="{00000000-0005-0000-0000-0000E6300000}"/>
    <cellStyle name="Calculation 4 7" xfId="3006" xr:uid="{00000000-0005-0000-0000-0000E7300000}"/>
    <cellStyle name="Calculation 4 8" xfId="3007" xr:uid="{00000000-0005-0000-0000-0000E8300000}"/>
    <cellStyle name="Calculation 4 9" xfId="3008" xr:uid="{00000000-0005-0000-0000-0000E9300000}"/>
    <cellStyle name="Calculation 40" xfId="16363" xr:uid="{00000000-0005-0000-0000-0000EA300000}"/>
    <cellStyle name="Calculation 40 10" xfId="16364" xr:uid="{00000000-0005-0000-0000-0000EB300000}"/>
    <cellStyle name="Calculation 40 2" xfId="16365" xr:uid="{00000000-0005-0000-0000-0000EC300000}"/>
    <cellStyle name="Calculation 40 3" xfId="16366" xr:uid="{00000000-0005-0000-0000-0000ED300000}"/>
    <cellStyle name="Calculation 40 4" xfId="16367" xr:uid="{00000000-0005-0000-0000-0000EE300000}"/>
    <cellStyle name="Calculation 40 5" xfId="16368" xr:uid="{00000000-0005-0000-0000-0000EF300000}"/>
    <cellStyle name="Calculation 40 6" xfId="16369" xr:uid="{00000000-0005-0000-0000-0000F0300000}"/>
    <cellStyle name="Calculation 40 7" xfId="16370" xr:uid="{00000000-0005-0000-0000-0000F1300000}"/>
    <cellStyle name="Calculation 40 8" xfId="16371" xr:uid="{00000000-0005-0000-0000-0000F2300000}"/>
    <cellStyle name="Calculation 40 9" xfId="16372" xr:uid="{00000000-0005-0000-0000-0000F3300000}"/>
    <cellStyle name="Calculation 41" xfId="16373" xr:uid="{00000000-0005-0000-0000-0000F4300000}"/>
    <cellStyle name="Calculation 42" xfId="16374" xr:uid="{00000000-0005-0000-0000-0000F5300000}"/>
    <cellStyle name="Calculation 43" xfId="16375" xr:uid="{00000000-0005-0000-0000-0000F6300000}"/>
    <cellStyle name="Calculation 44" xfId="16376" xr:uid="{00000000-0005-0000-0000-0000F7300000}"/>
    <cellStyle name="Calculation 45" xfId="16377" xr:uid="{00000000-0005-0000-0000-0000F8300000}"/>
    <cellStyle name="Calculation 46" xfId="16378" xr:uid="{00000000-0005-0000-0000-0000F9300000}"/>
    <cellStyle name="Calculation 47" xfId="16379" xr:uid="{00000000-0005-0000-0000-0000FA300000}"/>
    <cellStyle name="Calculation 48" xfId="16380" xr:uid="{00000000-0005-0000-0000-0000FB300000}"/>
    <cellStyle name="Calculation 49" xfId="16381" xr:uid="{00000000-0005-0000-0000-0000FC300000}"/>
    <cellStyle name="Calculation 5" xfId="3009" xr:uid="{00000000-0005-0000-0000-0000FD300000}"/>
    <cellStyle name="Calculation 5 10" xfId="3010" xr:uid="{00000000-0005-0000-0000-0000FE300000}"/>
    <cellStyle name="Calculation 5 11" xfId="3011" xr:uid="{00000000-0005-0000-0000-0000FF300000}"/>
    <cellStyle name="Calculation 5 2" xfId="3012" xr:uid="{00000000-0005-0000-0000-000000310000}"/>
    <cellStyle name="Calculation 5 3" xfId="3013" xr:uid="{00000000-0005-0000-0000-000001310000}"/>
    <cellStyle name="Calculation 5 4" xfId="3014" xr:uid="{00000000-0005-0000-0000-000002310000}"/>
    <cellStyle name="Calculation 5 5" xfId="3015" xr:uid="{00000000-0005-0000-0000-000003310000}"/>
    <cellStyle name="Calculation 5 6" xfId="3016" xr:uid="{00000000-0005-0000-0000-000004310000}"/>
    <cellStyle name="Calculation 5 7" xfId="3017" xr:uid="{00000000-0005-0000-0000-000005310000}"/>
    <cellStyle name="Calculation 5 8" xfId="3018" xr:uid="{00000000-0005-0000-0000-000006310000}"/>
    <cellStyle name="Calculation 5 9" xfId="3019" xr:uid="{00000000-0005-0000-0000-000007310000}"/>
    <cellStyle name="Calculation 50" xfId="96" xr:uid="{00000000-0005-0000-0000-000008310000}"/>
    <cellStyle name="Calculation 6" xfId="3020" xr:uid="{00000000-0005-0000-0000-000009310000}"/>
    <cellStyle name="Calculation 6 10" xfId="16382" xr:uid="{00000000-0005-0000-0000-00000A310000}"/>
    <cellStyle name="Calculation 6 11" xfId="16383" xr:uid="{00000000-0005-0000-0000-00000B310000}"/>
    <cellStyle name="Calculation 6 2" xfId="16384" xr:uid="{00000000-0005-0000-0000-00000C310000}"/>
    <cellStyle name="Calculation 6 3" xfId="16385" xr:uid="{00000000-0005-0000-0000-00000D310000}"/>
    <cellStyle name="Calculation 6 4" xfId="16386" xr:uid="{00000000-0005-0000-0000-00000E310000}"/>
    <cellStyle name="Calculation 6 5" xfId="16387" xr:uid="{00000000-0005-0000-0000-00000F310000}"/>
    <cellStyle name="Calculation 6 6" xfId="16388" xr:uid="{00000000-0005-0000-0000-000010310000}"/>
    <cellStyle name="Calculation 6 7" xfId="16389" xr:uid="{00000000-0005-0000-0000-000011310000}"/>
    <cellStyle name="Calculation 6 8" xfId="16390" xr:uid="{00000000-0005-0000-0000-000012310000}"/>
    <cellStyle name="Calculation 6 9" xfId="16391" xr:uid="{00000000-0005-0000-0000-000013310000}"/>
    <cellStyle name="Calculation 7" xfId="3021" xr:uid="{00000000-0005-0000-0000-000014310000}"/>
    <cellStyle name="Calculation 7 10" xfId="16392" xr:uid="{00000000-0005-0000-0000-000015310000}"/>
    <cellStyle name="Calculation 7 11" xfId="16393" xr:uid="{00000000-0005-0000-0000-000016310000}"/>
    <cellStyle name="Calculation 7 2" xfId="16394" xr:uid="{00000000-0005-0000-0000-000017310000}"/>
    <cellStyle name="Calculation 7 3" xfId="16395" xr:uid="{00000000-0005-0000-0000-000018310000}"/>
    <cellStyle name="Calculation 7 4" xfId="16396" xr:uid="{00000000-0005-0000-0000-000019310000}"/>
    <cellStyle name="Calculation 7 5" xfId="16397" xr:uid="{00000000-0005-0000-0000-00001A310000}"/>
    <cellStyle name="Calculation 7 6" xfId="16398" xr:uid="{00000000-0005-0000-0000-00001B310000}"/>
    <cellStyle name="Calculation 7 7" xfId="16399" xr:uid="{00000000-0005-0000-0000-00001C310000}"/>
    <cellStyle name="Calculation 7 8" xfId="16400" xr:uid="{00000000-0005-0000-0000-00001D310000}"/>
    <cellStyle name="Calculation 7 9" xfId="16401" xr:uid="{00000000-0005-0000-0000-00001E310000}"/>
    <cellStyle name="Calculation 8" xfId="3022" xr:uid="{00000000-0005-0000-0000-00001F310000}"/>
    <cellStyle name="Calculation 8 10" xfId="16402" xr:uid="{00000000-0005-0000-0000-000020310000}"/>
    <cellStyle name="Calculation 8 11" xfId="16403" xr:uid="{00000000-0005-0000-0000-000021310000}"/>
    <cellStyle name="Calculation 8 2" xfId="16404" xr:uid="{00000000-0005-0000-0000-000022310000}"/>
    <cellStyle name="Calculation 8 3" xfId="16405" xr:uid="{00000000-0005-0000-0000-000023310000}"/>
    <cellStyle name="Calculation 8 4" xfId="16406" xr:uid="{00000000-0005-0000-0000-000024310000}"/>
    <cellStyle name="Calculation 8 5" xfId="16407" xr:uid="{00000000-0005-0000-0000-000025310000}"/>
    <cellStyle name="Calculation 8 6" xfId="16408" xr:uid="{00000000-0005-0000-0000-000026310000}"/>
    <cellStyle name="Calculation 8 7" xfId="16409" xr:uid="{00000000-0005-0000-0000-000027310000}"/>
    <cellStyle name="Calculation 8 8" xfId="16410" xr:uid="{00000000-0005-0000-0000-000028310000}"/>
    <cellStyle name="Calculation 8 9" xfId="16411" xr:uid="{00000000-0005-0000-0000-000029310000}"/>
    <cellStyle name="Calculation 9" xfId="3023" xr:uid="{00000000-0005-0000-0000-00002A310000}"/>
    <cellStyle name="Calculation 9 10" xfId="16412" xr:uid="{00000000-0005-0000-0000-00002B310000}"/>
    <cellStyle name="Calculation 9 11" xfId="16413" xr:uid="{00000000-0005-0000-0000-00002C310000}"/>
    <cellStyle name="Calculation 9 2" xfId="16414" xr:uid="{00000000-0005-0000-0000-00002D310000}"/>
    <cellStyle name="Calculation 9 3" xfId="16415" xr:uid="{00000000-0005-0000-0000-00002E310000}"/>
    <cellStyle name="Calculation 9 4" xfId="16416" xr:uid="{00000000-0005-0000-0000-00002F310000}"/>
    <cellStyle name="Calculation 9 5" xfId="16417" xr:uid="{00000000-0005-0000-0000-000030310000}"/>
    <cellStyle name="Calculation 9 6" xfId="16418" xr:uid="{00000000-0005-0000-0000-000031310000}"/>
    <cellStyle name="Calculation 9 7" xfId="16419" xr:uid="{00000000-0005-0000-0000-000032310000}"/>
    <cellStyle name="Calculation 9 8" xfId="16420" xr:uid="{00000000-0005-0000-0000-000033310000}"/>
    <cellStyle name="Calculation 9 9" xfId="16421" xr:uid="{00000000-0005-0000-0000-000034310000}"/>
    <cellStyle name="Check Cell 10" xfId="3024" xr:uid="{00000000-0005-0000-0000-000035310000}"/>
    <cellStyle name="Check Cell 10 10" xfId="16422" xr:uid="{00000000-0005-0000-0000-000036310000}"/>
    <cellStyle name="Check Cell 10 11" xfId="16423" xr:uid="{00000000-0005-0000-0000-000037310000}"/>
    <cellStyle name="Check Cell 10 2" xfId="16424" xr:uid="{00000000-0005-0000-0000-000038310000}"/>
    <cellStyle name="Check Cell 10 3" xfId="16425" xr:uid="{00000000-0005-0000-0000-000039310000}"/>
    <cellStyle name="Check Cell 10 4" xfId="16426" xr:uid="{00000000-0005-0000-0000-00003A310000}"/>
    <cellStyle name="Check Cell 10 5" xfId="16427" xr:uid="{00000000-0005-0000-0000-00003B310000}"/>
    <cellStyle name="Check Cell 10 6" xfId="16428" xr:uid="{00000000-0005-0000-0000-00003C310000}"/>
    <cellStyle name="Check Cell 10 7" xfId="16429" xr:uid="{00000000-0005-0000-0000-00003D310000}"/>
    <cellStyle name="Check Cell 10 8" xfId="16430" xr:uid="{00000000-0005-0000-0000-00003E310000}"/>
    <cellStyle name="Check Cell 10 9" xfId="16431" xr:uid="{00000000-0005-0000-0000-00003F310000}"/>
    <cellStyle name="Check Cell 11" xfId="3025" xr:uid="{00000000-0005-0000-0000-000040310000}"/>
    <cellStyle name="Check Cell 11 10" xfId="16432" xr:uid="{00000000-0005-0000-0000-000041310000}"/>
    <cellStyle name="Check Cell 11 11" xfId="16433" xr:uid="{00000000-0005-0000-0000-000042310000}"/>
    <cellStyle name="Check Cell 11 2" xfId="16434" xr:uid="{00000000-0005-0000-0000-000043310000}"/>
    <cellStyle name="Check Cell 11 3" xfId="16435" xr:uid="{00000000-0005-0000-0000-000044310000}"/>
    <cellStyle name="Check Cell 11 4" xfId="16436" xr:uid="{00000000-0005-0000-0000-000045310000}"/>
    <cellStyle name="Check Cell 11 5" xfId="16437" xr:uid="{00000000-0005-0000-0000-000046310000}"/>
    <cellStyle name="Check Cell 11 6" xfId="16438" xr:uid="{00000000-0005-0000-0000-000047310000}"/>
    <cellStyle name="Check Cell 11 7" xfId="16439" xr:uid="{00000000-0005-0000-0000-000048310000}"/>
    <cellStyle name="Check Cell 11 8" xfId="16440" xr:uid="{00000000-0005-0000-0000-000049310000}"/>
    <cellStyle name="Check Cell 11 9" xfId="16441" xr:uid="{00000000-0005-0000-0000-00004A310000}"/>
    <cellStyle name="Check Cell 12" xfId="3026" xr:uid="{00000000-0005-0000-0000-00004B310000}"/>
    <cellStyle name="Check Cell 12 10" xfId="16442" xr:uid="{00000000-0005-0000-0000-00004C310000}"/>
    <cellStyle name="Check Cell 12 11" xfId="16443" xr:uid="{00000000-0005-0000-0000-00004D310000}"/>
    <cellStyle name="Check Cell 12 2" xfId="16444" xr:uid="{00000000-0005-0000-0000-00004E310000}"/>
    <cellStyle name="Check Cell 12 3" xfId="16445" xr:uid="{00000000-0005-0000-0000-00004F310000}"/>
    <cellStyle name="Check Cell 12 4" xfId="16446" xr:uid="{00000000-0005-0000-0000-000050310000}"/>
    <cellStyle name="Check Cell 12 5" xfId="16447" xr:uid="{00000000-0005-0000-0000-000051310000}"/>
    <cellStyle name="Check Cell 12 6" xfId="16448" xr:uid="{00000000-0005-0000-0000-000052310000}"/>
    <cellStyle name="Check Cell 12 7" xfId="16449" xr:uid="{00000000-0005-0000-0000-000053310000}"/>
    <cellStyle name="Check Cell 12 8" xfId="16450" xr:uid="{00000000-0005-0000-0000-000054310000}"/>
    <cellStyle name="Check Cell 12 9" xfId="16451" xr:uid="{00000000-0005-0000-0000-000055310000}"/>
    <cellStyle name="Check Cell 13" xfId="3027" xr:uid="{00000000-0005-0000-0000-000056310000}"/>
    <cellStyle name="Check Cell 13 10" xfId="16452" xr:uid="{00000000-0005-0000-0000-000057310000}"/>
    <cellStyle name="Check Cell 13 11" xfId="16453" xr:uid="{00000000-0005-0000-0000-000058310000}"/>
    <cellStyle name="Check Cell 13 2" xfId="16454" xr:uid="{00000000-0005-0000-0000-000059310000}"/>
    <cellStyle name="Check Cell 13 3" xfId="16455" xr:uid="{00000000-0005-0000-0000-00005A310000}"/>
    <cellStyle name="Check Cell 13 4" xfId="16456" xr:uid="{00000000-0005-0000-0000-00005B310000}"/>
    <cellStyle name="Check Cell 13 5" xfId="16457" xr:uid="{00000000-0005-0000-0000-00005C310000}"/>
    <cellStyle name="Check Cell 13 6" xfId="16458" xr:uid="{00000000-0005-0000-0000-00005D310000}"/>
    <cellStyle name="Check Cell 13 7" xfId="16459" xr:uid="{00000000-0005-0000-0000-00005E310000}"/>
    <cellStyle name="Check Cell 13 8" xfId="16460" xr:uid="{00000000-0005-0000-0000-00005F310000}"/>
    <cellStyle name="Check Cell 13 9" xfId="16461" xr:uid="{00000000-0005-0000-0000-000060310000}"/>
    <cellStyle name="Check Cell 14" xfId="3028" xr:uid="{00000000-0005-0000-0000-000061310000}"/>
    <cellStyle name="Check Cell 14 10" xfId="16462" xr:uid="{00000000-0005-0000-0000-000062310000}"/>
    <cellStyle name="Check Cell 14 11" xfId="16463" xr:uid="{00000000-0005-0000-0000-000063310000}"/>
    <cellStyle name="Check Cell 14 2" xfId="16464" xr:uid="{00000000-0005-0000-0000-000064310000}"/>
    <cellStyle name="Check Cell 14 3" xfId="16465" xr:uid="{00000000-0005-0000-0000-000065310000}"/>
    <cellStyle name="Check Cell 14 4" xfId="16466" xr:uid="{00000000-0005-0000-0000-000066310000}"/>
    <cellStyle name="Check Cell 14 5" xfId="16467" xr:uid="{00000000-0005-0000-0000-000067310000}"/>
    <cellStyle name="Check Cell 14 6" xfId="16468" xr:uid="{00000000-0005-0000-0000-000068310000}"/>
    <cellStyle name="Check Cell 14 7" xfId="16469" xr:uid="{00000000-0005-0000-0000-000069310000}"/>
    <cellStyle name="Check Cell 14 8" xfId="16470" xr:uid="{00000000-0005-0000-0000-00006A310000}"/>
    <cellStyle name="Check Cell 14 9" xfId="16471" xr:uid="{00000000-0005-0000-0000-00006B310000}"/>
    <cellStyle name="Check Cell 15" xfId="3029" xr:uid="{00000000-0005-0000-0000-00006C310000}"/>
    <cellStyle name="Check Cell 15 10" xfId="16472" xr:uid="{00000000-0005-0000-0000-00006D310000}"/>
    <cellStyle name="Check Cell 15 11" xfId="16473" xr:uid="{00000000-0005-0000-0000-00006E310000}"/>
    <cellStyle name="Check Cell 15 2" xfId="16474" xr:uid="{00000000-0005-0000-0000-00006F310000}"/>
    <cellStyle name="Check Cell 15 3" xfId="16475" xr:uid="{00000000-0005-0000-0000-000070310000}"/>
    <cellStyle name="Check Cell 15 4" xfId="16476" xr:uid="{00000000-0005-0000-0000-000071310000}"/>
    <cellStyle name="Check Cell 15 5" xfId="16477" xr:uid="{00000000-0005-0000-0000-000072310000}"/>
    <cellStyle name="Check Cell 15 6" xfId="16478" xr:uid="{00000000-0005-0000-0000-000073310000}"/>
    <cellStyle name="Check Cell 15 7" xfId="16479" xr:uid="{00000000-0005-0000-0000-000074310000}"/>
    <cellStyle name="Check Cell 15 8" xfId="16480" xr:uid="{00000000-0005-0000-0000-000075310000}"/>
    <cellStyle name="Check Cell 15 9" xfId="16481" xr:uid="{00000000-0005-0000-0000-000076310000}"/>
    <cellStyle name="Check Cell 16" xfId="16482" xr:uid="{00000000-0005-0000-0000-000077310000}"/>
    <cellStyle name="Check Cell 16 10" xfId="16483" xr:uid="{00000000-0005-0000-0000-000078310000}"/>
    <cellStyle name="Check Cell 16 11" xfId="16484" xr:uid="{00000000-0005-0000-0000-000079310000}"/>
    <cellStyle name="Check Cell 16 2" xfId="16485" xr:uid="{00000000-0005-0000-0000-00007A310000}"/>
    <cellStyle name="Check Cell 16 3" xfId="16486" xr:uid="{00000000-0005-0000-0000-00007B310000}"/>
    <cellStyle name="Check Cell 16 4" xfId="16487" xr:uid="{00000000-0005-0000-0000-00007C310000}"/>
    <cellStyle name="Check Cell 16 5" xfId="16488" xr:uid="{00000000-0005-0000-0000-00007D310000}"/>
    <cellStyle name="Check Cell 16 6" xfId="16489" xr:uid="{00000000-0005-0000-0000-00007E310000}"/>
    <cellStyle name="Check Cell 16 7" xfId="16490" xr:uid="{00000000-0005-0000-0000-00007F310000}"/>
    <cellStyle name="Check Cell 16 8" xfId="16491" xr:uid="{00000000-0005-0000-0000-000080310000}"/>
    <cellStyle name="Check Cell 16 9" xfId="16492" xr:uid="{00000000-0005-0000-0000-000081310000}"/>
    <cellStyle name="Check Cell 17" xfId="16493" xr:uid="{00000000-0005-0000-0000-000082310000}"/>
    <cellStyle name="Check Cell 17 10" xfId="16494" xr:uid="{00000000-0005-0000-0000-000083310000}"/>
    <cellStyle name="Check Cell 17 11" xfId="16495" xr:uid="{00000000-0005-0000-0000-000084310000}"/>
    <cellStyle name="Check Cell 17 2" xfId="16496" xr:uid="{00000000-0005-0000-0000-000085310000}"/>
    <cellStyle name="Check Cell 17 3" xfId="16497" xr:uid="{00000000-0005-0000-0000-000086310000}"/>
    <cellStyle name="Check Cell 17 4" xfId="16498" xr:uid="{00000000-0005-0000-0000-000087310000}"/>
    <cellStyle name="Check Cell 17 5" xfId="16499" xr:uid="{00000000-0005-0000-0000-000088310000}"/>
    <cellStyle name="Check Cell 17 6" xfId="16500" xr:uid="{00000000-0005-0000-0000-000089310000}"/>
    <cellStyle name="Check Cell 17 7" xfId="16501" xr:uid="{00000000-0005-0000-0000-00008A310000}"/>
    <cellStyle name="Check Cell 17 8" xfId="16502" xr:uid="{00000000-0005-0000-0000-00008B310000}"/>
    <cellStyle name="Check Cell 17 9" xfId="16503" xr:uid="{00000000-0005-0000-0000-00008C310000}"/>
    <cellStyle name="Check Cell 18" xfId="16504" xr:uid="{00000000-0005-0000-0000-00008D310000}"/>
    <cellStyle name="Check Cell 18 10" xfId="16505" xr:uid="{00000000-0005-0000-0000-00008E310000}"/>
    <cellStyle name="Check Cell 18 11" xfId="16506" xr:uid="{00000000-0005-0000-0000-00008F310000}"/>
    <cellStyle name="Check Cell 18 2" xfId="16507" xr:uid="{00000000-0005-0000-0000-000090310000}"/>
    <cellStyle name="Check Cell 18 3" xfId="16508" xr:uid="{00000000-0005-0000-0000-000091310000}"/>
    <cellStyle name="Check Cell 18 4" xfId="16509" xr:uid="{00000000-0005-0000-0000-000092310000}"/>
    <cellStyle name="Check Cell 18 5" xfId="16510" xr:uid="{00000000-0005-0000-0000-000093310000}"/>
    <cellStyle name="Check Cell 18 6" xfId="16511" xr:uid="{00000000-0005-0000-0000-000094310000}"/>
    <cellStyle name="Check Cell 18 7" xfId="16512" xr:uid="{00000000-0005-0000-0000-000095310000}"/>
    <cellStyle name="Check Cell 18 8" xfId="16513" xr:uid="{00000000-0005-0000-0000-000096310000}"/>
    <cellStyle name="Check Cell 18 9" xfId="16514" xr:uid="{00000000-0005-0000-0000-000097310000}"/>
    <cellStyle name="Check Cell 19" xfId="16515" xr:uid="{00000000-0005-0000-0000-000098310000}"/>
    <cellStyle name="Check Cell 19 10" xfId="16516" xr:uid="{00000000-0005-0000-0000-000099310000}"/>
    <cellStyle name="Check Cell 19 11" xfId="16517" xr:uid="{00000000-0005-0000-0000-00009A310000}"/>
    <cellStyle name="Check Cell 19 2" xfId="16518" xr:uid="{00000000-0005-0000-0000-00009B310000}"/>
    <cellStyle name="Check Cell 19 3" xfId="16519" xr:uid="{00000000-0005-0000-0000-00009C310000}"/>
    <cellStyle name="Check Cell 19 4" xfId="16520" xr:uid="{00000000-0005-0000-0000-00009D310000}"/>
    <cellStyle name="Check Cell 19 5" xfId="16521" xr:uid="{00000000-0005-0000-0000-00009E310000}"/>
    <cellStyle name="Check Cell 19 6" xfId="16522" xr:uid="{00000000-0005-0000-0000-00009F310000}"/>
    <cellStyle name="Check Cell 19 7" xfId="16523" xr:uid="{00000000-0005-0000-0000-0000A0310000}"/>
    <cellStyle name="Check Cell 19 8" xfId="16524" xr:uid="{00000000-0005-0000-0000-0000A1310000}"/>
    <cellStyle name="Check Cell 19 9" xfId="16525" xr:uid="{00000000-0005-0000-0000-0000A2310000}"/>
    <cellStyle name="Check Cell 2" xfId="100" xr:uid="{00000000-0005-0000-0000-0000A3310000}"/>
    <cellStyle name="Check Cell 2 10" xfId="3031" xr:uid="{00000000-0005-0000-0000-0000A4310000}"/>
    <cellStyle name="Check Cell 2 11" xfId="3032" xr:uid="{00000000-0005-0000-0000-0000A5310000}"/>
    <cellStyle name="Check Cell 2 12" xfId="3030" xr:uid="{00000000-0005-0000-0000-0000A6310000}"/>
    <cellStyle name="Check Cell 2 2" xfId="1148" xr:uid="{00000000-0005-0000-0000-0000A7310000}"/>
    <cellStyle name="Check Cell 2 2 2" xfId="3033" xr:uid="{00000000-0005-0000-0000-0000A8310000}"/>
    <cellStyle name="Check Cell 2 3" xfId="3034" xr:uid="{00000000-0005-0000-0000-0000A9310000}"/>
    <cellStyle name="Check Cell 2 4" xfId="3035" xr:uid="{00000000-0005-0000-0000-0000AA310000}"/>
    <cellStyle name="Check Cell 2 5" xfId="3036" xr:uid="{00000000-0005-0000-0000-0000AB310000}"/>
    <cellStyle name="Check Cell 2 6" xfId="3037" xr:uid="{00000000-0005-0000-0000-0000AC310000}"/>
    <cellStyle name="Check Cell 2 7" xfId="3038" xr:uid="{00000000-0005-0000-0000-0000AD310000}"/>
    <cellStyle name="Check Cell 2 8" xfId="3039" xr:uid="{00000000-0005-0000-0000-0000AE310000}"/>
    <cellStyle name="Check Cell 2 9" xfId="3040" xr:uid="{00000000-0005-0000-0000-0000AF310000}"/>
    <cellStyle name="Check Cell 20" xfId="16526" xr:uid="{00000000-0005-0000-0000-0000B0310000}"/>
    <cellStyle name="Check Cell 20 10" xfId="16527" xr:uid="{00000000-0005-0000-0000-0000B1310000}"/>
    <cellStyle name="Check Cell 20 11" xfId="16528" xr:uid="{00000000-0005-0000-0000-0000B2310000}"/>
    <cellStyle name="Check Cell 20 2" xfId="16529" xr:uid="{00000000-0005-0000-0000-0000B3310000}"/>
    <cellStyle name="Check Cell 20 3" xfId="16530" xr:uid="{00000000-0005-0000-0000-0000B4310000}"/>
    <cellStyle name="Check Cell 20 4" xfId="16531" xr:uid="{00000000-0005-0000-0000-0000B5310000}"/>
    <cellStyle name="Check Cell 20 5" xfId="16532" xr:uid="{00000000-0005-0000-0000-0000B6310000}"/>
    <cellStyle name="Check Cell 20 6" xfId="16533" xr:uid="{00000000-0005-0000-0000-0000B7310000}"/>
    <cellStyle name="Check Cell 20 7" xfId="16534" xr:uid="{00000000-0005-0000-0000-0000B8310000}"/>
    <cellStyle name="Check Cell 20 8" xfId="16535" xr:uid="{00000000-0005-0000-0000-0000B9310000}"/>
    <cellStyle name="Check Cell 20 9" xfId="16536" xr:uid="{00000000-0005-0000-0000-0000BA310000}"/>
    <cellStyle name="Check Cell 21" xfId="16537" xr:uid="{00000000-0005-0000-0000-0000BB310000}"/>
    <cellStyle name="Check Cell 21 10" xfId="16538" xr:uid="{00000000-0005-0000-0000-0000BC310000}"/>
    <cellStyle name="Check Cell 21 11" xfId="16539" xr:uid="{00000000-0005-0000-0000-0000BD310000}"/>
    <cellStyle name="Check Cell 21 2" xfId="16540" xr:uid="{00000000-0005-0000-0000-0000BE310000}"/>
    <cellStyle name="Check Cell 21 3" xfId="16541" xr:uid="{00000000-0005-0000-0000-0000BF310000}"/>
    <cellStyle name="Check Cell 21 4" xfId="16542" xr:uid="{00000000-0005-0000-0000-0000C0310000}"/>
    <cellStyle name="Check Cell 21 5" xfId="16543" xr:uid="{00000000-0005-0000-0000-0000C1310000}"/>
    <cellStyle name="Check Cell 21 6" xfId="16544" xr:uid="{00000000-0005-0000-0000-0000C2310000}"/>
    <cellStyle name="Check Cell 21 7" xfId="16545" xr:uid="{00000000-0005-0000-0000-0000C3310000}"/>
    <cellStyle name="Check Cell 21 8" xfId="16546" xr:uid="{00000000-0005-0000-0000-0000C4310000}"/>
    <cellStyle name="Check Cell 21 9" xfId="16547" xr:uid="{00000000-0005-0000-0000-0000C5310000}"/>
    <cellStyle name="Check Cell 22" xfId="16548" xr:uid="{00000000-0005-0000-0000-0000C6310000}"/>
    <cellStyle name="Check Cell 22 10" xfId="16549" xr:uid="{00000000-0005-0000-0000-0000C7310000}"/>
    <cellStyle name="Check Cell 22 11" xfId="16550" xr:uid="{00000000-0005-0000-0000-0000C8310000}"/>
    <cellStyle name="Check Cell 22 2" xfId="16551" xr:uid="{00000000-0005-0000-0000-0000C9310000}"/>
    <cellStyle name="Check Cell 22 3" xfId="16552" xr:uid="{00000000-0005-0000-0000-0000CA310000}"/>
    <cellStyle name="Check Cell 22 4" xfId="16553" xr:uid="{00000000-0005-0000-0000-0000CB310000}"/>
    <cellStyle name="Check Cell 22 5" xfId="16554" xr:uid="{00000000-0005-0000-0000-0000CC310000}"/>
    <cellStyle name="Check Cell 22 6" xfId="16555" xr:uid="{00000000-0005-0000-0000-0000CD310000}"/>
    <cellStyle name="Check Cell 22 7" xfId="16556" xr:uid="{00000000-0005-0000-0000-0000CE310000}"/>
    <cellStyle name="Check Cell 22 8" xfId="16557" xr:uid="{00000000-0005-0000-0000-0000CF310000}"/>
    <cellStyle name="Check Cell 22 9" xfId="16558" xr:uid="{00000000-0005-0000-0000-0000D0310000}"/>
    <cellStyle name="Check Cell 23" xfId="16559" xr:uid="{00000000-0005-0000-0000-0000D1310000}"/>
    <cellStyle name="Check Cell 23 10" xfId="16560" xr:uid="{00000000-0005-0000-0000-0000D2310000}"/>
    <cellStyle name="Check Cell 23 11" xfId="16561" xr:uid="{00000000-0005-0000-0000-0000D3310000}"/>
    <cellStyle name="Check Cell 23 2" xfId="16562" xr:uid="{00000000-0005-0000-0000-0000D4310000}"/>
    <cellStyle name="Check Cell 23 3" xfId="16563" xr:uid="{00000000-0005-0000-0000-0000D5310000}"/>
    <cellStyle name="Check Cell 23 4" xfId="16564" xr:uid="{00000000-0005-0000-0000-0000D6310000}"/>
    <cellStyle name="Check Cell 23 5" xfId="16565" xr:uid="{00000000-0005-0000-0000-0000D7310000}"/>
    <cellStyle name="Check Cell 23 6" xfId="16566" xr:uid="{00000000-0005-0000-0000-0000D8310000}"/>
    <cellStyle name="Check Cell 23 7" xfId="16567" xr:uid="{00000000-0005-0000-0000-0000D9310000}"/>
    <cellStyle name="Check Cell 23 8" xfId="16568" xr:uid="{00000000-0005-0000-0000-0000DA310000}"/>
    <cellStyle name="Check Cell 23 9" xfId="16569" xr:uid="{00000000-0005-0000-0000-0000DB310000}"/>
    <cellStyle name="Check Cell 24" xfId="16570" xr:uid="{00000000-0005-0000-0000-0000DC310000}"/>
    <cellStyle name="Check Cell 24 10" xfId="16571" xr:uid="{00000000-0005-0000-0000-0000DD310000}"/>
    <cellStyle name="Check Cell 24 11" xfId="16572" xr:uid="{00000000-0005-0000-0000-0000DE310000}"/>
    <cellStyle name="Check Cell 24 2" xfId="16573" xr:uid="{00000000-0005-0000-0000-0000DF310000}"/>
    <cellStyle name="Check Cell 24 3" xfId="16574" xr:uid="{00000000-0005-0000-0000-0000E0310000}"/>
    <cellStyle name="Check Cell 24 4" xfId="16575" xr:uid="{00000000-0005-0000-0000-0000E1310000}"/>
    <cellStyle name="Check Cell 24 5" xfId="16576" xr:uid="{00000000-0005-0000-0000-0000E2310000}"/>
    <cellStyle name="Check Cell 24 6" xfId="16577" xr:uid="{00000000-0005-0000-0000-0000E3310000}"/>
    <cellStyle name="Check Cell 24 7" xfId="16578" xr:uid="{00000000-0005-0000-0000-0000E4310000}"/>
    <cellStyle name="Check Cell 24 8" xfId="16579" xr:uid="{00000000-0005-0000-0000-0000E5310000}"/>
    <cellStyle name="Check Cell 24 9" xfId="16580" xr:uid="{00000000-0005-0000-0000-0000E6310000}"/>
    <cellStyle name="Check Cell 25" xfId="16581" xr:uid="{00000000-0005-0000-0000-0000E7310000}"/>
    <cellStyle name="Check Cell 25 10" xfId="16582" xr:uid="{00000000-0005-0000-0000-0000E8310000}"/>
    <cellStyle name="Check Cell 25 11" xfId="16583" xr:uid="{00000000-0005-0000-0000-0000E9310000}"/>
    <cellStyle name="Check Cell 25 2" xfId="16584" xr:uid="{00000000-0005-0000-0000-0000EA310000}"/>
    <cellStyle name="Check Cell 25 3" xfId="16585" xr:uid="{00000000-0005-0000-0000-0000EB310000}"/>
    <cellStyle name="Check Cell 25 4" xfId="16586" xr:uid="{00000000-0005-0000-0000-0000EC310000}"/>
    <cellStyle name="Check Cell 25 5" xfId="16587" xr:uid="{00000000-0005-0000-0000-0000ED310000}"/>
    <cellStyle name="Check Cell 25 6" xfId="16588" xr:uid="{00000000-0005-0000-0000-0000EE310000}"/>
    <cellStyle name="Check Cell 25 7" xfId="16589" xr:uid="{00000000-0005-0000-0000-0000EF310000}"/>
    <cellStyle name="Check Cell 25 8" xfId="16590" xr:uid="{00000000-0005-0000-0000-0000F0310000}"/>
    <cellStyle name="Check Cell 25 9" xfId="16591" xr:uid="{00000000-0005-0000-0000-0000F1310000}"/>
    <cellStyle name="Check Cell 26" xfId="16592" xr:uid="{00000000-0005-0000-0000-0000F2310000}"/>
    <cellStyle name="Check Cell 26 10" xfId="16593" xr:uid="{00000000-0005-0000-0000-0000F3310000}"/>
    <cellStyle name="Check Cell 26 11" xfId="16594" xr:uid="{00000000-0005-0000-0000-0000F4310000}"/>
    <cellStyle name="Check Cell 26 2" xfId="16595" xr:uid="{00000000-0005-0000-0000-0000F5310000}"/>
    <cellStyle name="Check Cell 26 3" xfId="16596" xr:uid="{00000000-0005-0000-0000-0000F6310000}"/>
    <cellStyle name="Check Cell 26 4" xfId="16597" xr:uid="{00000000-0005-0000-0000-0000F7310000}"/>
    <cellStyle name="Check Cell 26 5" xfId="16598" xr:uid="{00000000-0005-0000-0000-0000F8310000}"/>
    <cellStyle name="Check Cell 26 6" xfId="16599" xr:uid="{00000000-0005-0000-0000-0000F9310000}"/>
    <cellStyle name="Check Cell 26 7" xfId="16600" xr:uid="{00000000-0005-0000-0000-0000FA310000}"/>
    <cellStyle name="Check Cell 26 8" xfId="16601" xr:uid="{00000000-0005-0000-0000-0000FB310000}"/>
    <cellStyle name="Check Cell 26 9" xfId="16602" xr:uid="{00000000-0005-0000-0000-0000FC310000}"/>
    <cellStyle name="Check Cell 27" xfId="16603" xr:uid="{00000000-0005-0000-0000-0000FD310000}"/>
    <cellStyle name="Check Cell 27 10" xfId="16604" xr:uid="{00000000-0005-0000-0000-0000FE310000}"/>
    <cellStyle name="Check Cell 27 11" xfId="16605" xr:uid="{00000000-0005-0000-0000-0000FF310000}"/>
    <cellStyle name="Check Cell 27 2" xfId="16606" xr:uid="{00000000-0005-0000-0000-000000320000}"/>
    <cellStyle name="Check Cell 27 3" xfId="16607" xr:uid="{00000000-0005-0000-0000-000001320000}"/>
    <cellStyle name="Check Cell 27 4" xfId="16608" xr:uid="{00000000-0005-0000-0000-000002320000}"/>
    <cellStyle name="Check Cell 27 5" xfId="16609" xr:uid="{00000000-0005-0000-0000-000003320000}"/>
    <cellStyle name="Check Cell 27 6" xfId="16610" xr:uid="{00000000-0005-0000-0000-000004320000}"/>
    <cellStyle name="Check Cell 27 7" xfId="16611" xr:uid="{00000000-0005-0000-0000-000005320000}"/>
    <cellStyle name="Check Cell 27 8" xfId="16612" xr:uid="{00000000-0005-0000-0000-000006320000}"/>
    <cellStyle name="Check Cell 27 9" xfId="16613" xr:uid="{00000000-0005-0000-0000-000007320000}"/>
    <cellStyle name="Check Cell 28" xfId="16614" xr:uid="{00000000-0005-0000-0000-000008320000}"/>
    <cellStyle name="Check Cell 28 10" xfId="16615" xr:uid="{00000000-0005-0000-0000-000009320000}"/>
    <cellStyle name="Check Cell 28 11" xfId="16616" xr:uid="{00000000-0005-0000-0000-00000A320000}"/>
    <cellStyle name="Check Cell 28 2" xfId="16617" xr:uid="{00000000-0005-0000-0000-00000B320000}"/>
    <cellStyle name="Check Cell 28 3" xfId="16618" xr:uid="{00000000-0005-0000-0000-00000C320000}"/>
    <cellStyle name="Check Cell 28 4" xfId="16619" xr:uid="{00000000-0005-0000-0000-00000D320000}"/>
    <cellStyle name="Check Cell 28 5" xfId="16620" xr:uid="{00000000-0005-0000-0000-00000E320000}"/>
    <cellStyle name="Check Cell 28 6" xfId="16621" xr:uid="{00000000-0005-0000-0000-00000F320000}"/>
    <cellStyle name="Check Cell 28 7" xfId="16622" xr:uid="{00000000-0005-0000-0000-000010320000}"/>
    <cellStyle name="Check Cell 28 8" xfId="16623" xr:uid="{00000000-0005-0000-0000-000011320000}"/>
    <cellStyle name="Check Cell 28 9" xfId="16624" xr:uid="{00000000-0005-0000-0000-000012320000}"/>
    <cellStyle name="Check Cell 29" xfId="16625" xr:uid="{00000000-0005-0000-0000-000013320000}"/>
    <cellStyle name="Check Cell 29 10" xfId="16626" xr:uid="{00000000-0005-0000-0000-000014320000}"/>
    <cellStyle name="Check Cell 29 11" xfId="16627" xr:uid="{00000000-0005-0000-0000-000015320000}"/>
    <cellStyle name="Check Cell 29 2" xfId="16628" xr:uid="{00000000-0005-0000-0000-000016320000}"/>
    <cellStyle name="Check Cell 29 3" xfId="16629" xr:uid="{00000000-0005-0000-0000-000017320000}"/>
    <cellStyle name="Check Cell 29 4" xfId="16630" xr:uid="{00000000-0005-0000-0000-000018320000}"/>
    <cellStyle name="Check Cell 29 5" xfId="16631" xr:uid="{00000000-0005-0000-0000-000019320000}"/>
    <cellStyle name="Check Cell 29 6" xfId="16632" xr:uid="{00000000-0005-0000-0000-00001A320000}"/>
    <cellStyle name="Check Cell 29 7" xfId="16633" xr:uid="{00000000-0005-0000-0000-00001B320000}"/>
    <cellStyle name="Check Cell 29 8" xfId="16634" xr:uid="{00000000-0005-0000-0000-00001C320000}"/>
    <cellStyle name="Check Cell 29 9" xfId="16635" xr:uid="{00000000-0005-0000-0000-00001D320000}"/>
    <cellStyle name="Check Cell 3" xfId="101" xr:uid="{00000000-0005-0000-0000-00001E320000}"/>
    <cellStyle name="Check Cell 3 10" xfId="3042" xr:uid="{00000000-0005-0000-0000-00001F320000}"/>
    <cellStyle name="Check Cell 3 11" xfId="3043" xr:uid="{00000000-0005-0000-0000-000020320000}"/>
    <cellStyle name="Check Cell 3 12" xfId="3041" xr:uid="{00000000-0005-0000-0000-000021320000}"/>
    <cellStyle name="Check Cell 3 2" xfId="3044" xr:uid="{00000000-0005-0000-0000-000022320000}"/>
    <cellStyle name="Check Cell 3 3" xfId="3045" xr:uid="{00000000-0005-0000-0000-000023320000}"/>
    <cellStyle name="Check Cell 3 4" xfId="3046" xr:uid="{00000000-0005-0000-0000-000024320000}"/>
    <cellStyle name="Check Cell 3 5" xfId="3047" xr:uid="{00000000-0005-0000-0000-000025320000}"/>
    <cellStyle name="Check Cell 3 6" xfId="3048" xr:uid="{00000000-0005-0000-0000-000026320000}"/>
    <cellStyle name="Check Cell 3 7" xfId="3049" xr:uid="{00000000-0005-0000-0000-000027320000}"/>
    <cellStyle name="Check Cell 3 8" xfId="3050" xr:uid="{00000000-0005-0000-0000-000028320000}"/>
    <cellStyle name="Check Cell 3 9" xfId="3051" xr:uid="{00000000-0005-0000-0000-000029320000}"/>
    <cellStyle name="Check Cell 30" xfId="16636" xr:uid="{00000000-0005-0000-0000-00002A320000}"/>
    <cellStyle name="Check Cell 30 10" xfId="16637" xr:uid="{00000000-0005-0000-0000-00002B320000}"/>
    <cellStyle name="Check Cell 30 11" xfId="16638" xr:uid="{00000000-0005-0000-0000-00002C320000}"/>
    <cellStyle name="Check Cell 30 2" xfId="16639" xr:uid="{00000000-0005-0000-0000-00002D320000}"/>
    <cellStyle name="Check Cell 30 3" xfId="16640" xr:uid="{00000000-0005-0000-0000-00002E320000}"/>
    <cellStyle name="Check Cell 30 4" xfId="16641" xr:uid="{00000000-0005-0000-0000-00002F320000}"/>
    <cellStyle name="Check Cell 30 5" xfId="16642" xr:uid="{00000000-0005-0000-0000-000030320000}"/>
    <cellStyle name="Check Cell 30 6" xfId="16643" xr:uid="{00000000-0005-0000-0000-000031320000}"/>
    <cellStyle name="Check Cell 30 7" xfId="16644" xr:uid="{00000000-0005-0000-0000-000032320000}"/>
    <cellStyle name="Check Cell 30 8" xfId="16645" xr:uid="{00000000-0005-0000-0000-000033320000}"/>
    <cellStyle name="Check Cell 30 9" xfId="16646" xr:uid="{00000000-0005-0000-0000-000034320000}"/>
    <cellStyle name="Check Cell 31" xfId="16647" xr:uid="{00000000-0005-0000-0000-000035320000}"/>
    <cellStyle name="Check Cell 31 10" xfId="16648" xr:uid="{00000000-0005-0000-0000-000036320000}"/>
    <cellStyle name="Check Cell 31 11" xfId="16649" xr:uid="{00000000-0005-0000-0000-000037320000}"/>
    <cellStyle name="Check Cell 31 2" xfId="16650" xr:uid="{00000000-0005-0000-0000-000038320000}"/>
    <cellStyle name="Check Cell 31 3" xfId="16651" xr:uid="{00000000-0005-0000-0000-000039320000}"/>
    <cellStyle name="Check Cell 31 4" xfId="16652" xr:uid="{00000000-0005-0000-0000-00003A320000}"/>
    <cellStyle name="Check Cell 31 5" xfId="16653" xr:uid="{00000000-0005-0000-0000-00003B320000}"/>
    <cellStyle name="Check Cell 31 6" xfId="16654" xr:uid="{00000000-0005-0000-0000-00003C320000}"/>
    <cellStyle name="Check Cell 31 7" xfId="16655" xr:uid="{00000000-0005-0000-0000-00003D320000}"/>
    <cellStyle name="Check Cell 31 8" xfId="16656" xr:uid="{00000000-0005-0000-0000-00003E320000}"/>
    <cellStyle name="Check Cell 31 9" xfId="16657" xr:uid="{00000000-0005-0000-0000-00003F320000}"/>
    <cellStyle name="Check Cell 32" xfId="16658" xr:uid="{00000000-0005-0000-0000-000040320000}"/>
    <cellStyle name="Check Cell 32 10" xfId="16659" xr:uid="{00000000-0005-0000-0000-000041320000}"/>
    <cellStyle name="Check Cell 32 11" xfId="16660" xr:uid="{00000000-0005-0000-0000-000042320000}"/>
    <cellStyle name="Check Cell 32 2" xfId="16661" xr:uid="{00000000-0005-0000-0000-000043320000}"/>
    <cellStyle name="Check Cell 32 3" xfId="16662" xr:uid="{00000000-0005-0000-0000-000044320000}"/>
    <cellStyle name="Check Cell 32 4" xfId="16663" xr:uid="{00000000-0005-0000-0000-000045320000}"/>
    <cellStyle name="Check Cell 32 5" xfId="16664" xr:uid="{00000000-0005-0000-0000-000046320000}"/>
    <cellStyle name="Check Cell 32 6" xfId="16665" xr:uid="{00000000-0005-0000-0000-000047320000}"/>
    <cellStyle name="Check Cell 32 7" xfId="16666" xr:uid="{00000000-0005-0000-0000-000048320000}"/>
    <cellStyle name="Check Cell 32 8" xfId="16667" xr:uid="{00000000-0005-0000-0000-000049320000}"/>
    <cellStyle name="Check Cell 32 9" xfId="16668" xr:uid="{00000000-0005-0000-0000-00004A320000}"/>
    <cellStyle name="Check Cell 33" xfId="16669" xr:uid="{00000000-0005-0000-0000-00004B320000}"/>
    <cellStyle name="Check Cell 33 10" xfId="16670" xr:uid="{00000000-0005-0000-0000-00004C320000}"/>
    <cellStyle name="Check Cell 33 11" xfId="16671" xr:uid="{00000000-0005-0000-0000-00004D320000}"/>
    <cellStyle name="Check Cell 33 2" xfId="16672" xr:uid="{00000000-0005-0000-0000-00004E320000}"/>
    <cellStyle name="Check Cell 33 3" xfId="16673" xr:uid="{00000000-0005-0000-0000-00004F320000}"/>
    <cellStyle name="Check Cell 33 4" xfId="16674" xr:uid="{00000000-0005-0000-0000-000050320000}"/>
    <cellStyle name="Check Cell 33 5" xfId="16675" xr:uid="{00000000-0005-0000-0000-000051320000}"/>
    <cellStyle name="Check Cell 33 6" xfId="16676" xr:uid="{00000000-0005-0000-0000-000052320000}"/>
    <cellStyle name="Check Cell 33 7" xfId="16677" xr:uid="{00000000-0005-0000-0000-000053320000}"/>
    <cellStyle name="Check Cell 33 8" xfId="16678" xr:uid="{00000000-0005-0000-0000-000054320000}"/>
    <cellStyle name="Check Cell 33 9" xfId="16679" xr:uid="{00000000-0005-0000-0000-000055320000}"/>
    <cellStyle name="Check Cell 34" xfId="16680" xr:uid="{00000000-0005-0000-0000-000056320000}"/>
    <cellStyle name="Check Cell 34 10" xfId="16681" xr:uid="{00000000-0005-0000-0000-000057320000}"/>
    <cellStyle name="Check Cell 34 11" xfId="16682" xr:uid="{00000000-0005-0000-0000-000058320000}"/>
    <cellStyle name="Check Cell 34 2" xfId="16683" xr:uid="{00000000-0005-0000-0000-000059320000}"/>
    <cellStyle name="Check Cell 34 3" xfId="16684" xr:uid="{00000000-0005-0000-0000-00005A320000}"/>
    <cellStyle name="Check Cell 34 4" xfId="16685" xr:uid="{00000000-0005-0000-0000-00005B320000}"/>
    <cellStyle name="Check Cell 34 5" xfId="16686" xr:uid="{00000000-0005-0000-0000-00005C320000}"/>
    <cellStyle name="Check Cell 34 6" xfId="16687" xr:uid="{00000000-0005-0000-0000-00005D320000}"/>
    <cellStyle name="Check Cell 34 7" xfId="16688" xr:uid="{00000000-0005-0000-0000-00005E320000}"/>
    <cellStyle name="Check Cell 34 8" xfId="16689" xr:uid="{00000000-0005-0000-0000-00005F320000}"/>
    <cellStyle name="Check Cell 34 9" xfId="16690" xr:uid="{00000000-0005-0000-0000-000060320000}"/>
    <cellStyle name="Check Cell 35" xfId="16691" xr:uid="{00000000-0005-0000-0000-000061320000}"/>
    <cellStyle name="Check Cell 35 10" xfId="16692" xr:uid="{00000000-0005-0000-0000-000062320000}"/>
    <cellStyle name="Check Cell 35 11" xfId="16693" xr:uid="{00000000-0005-0000-0000-000063320000}"/>
    <cellStyle name="Check Cell 35 2" xfId="16694" xr:uid="{00000000-0005-0000-0000-000064320000}"/>
    <cellStyle name="Check Cell 35 3" xfId="16695" xr:uid="{00000000-0005-0000-0000-000065320000}"/>
    <cellStyle name="Check Cell 35 4" xfId="16696" xr:uid="{00000000-0005-0000-0000-000066320000}"/>
    <cellStyle name="Check Cell 35 5" xfId="16697" xr:uid="{00000000-0005-0000-0000-000067320000}"/>
    <cellStyle name="Check Cell 35 6" xfId="16698" xr:uid="{00000000-0005-0000-0000-000068320000}"/>
    <cellStyle name="Check Cell 35 7" xfId="16699" xr:uid="{00000000-0005-0000-0000-000069320000}"/>
    <cellStyle name="Check Cell 35 8" xfId="16700" xr:uid="{00000000-0005-0000-0000-00006A320000}"/>
    <cellStyle name="Check Cell 35 9" xfId="16701" xr:uid="{00000000-0005-0000-0000-00006B320000}"/>
    <cellStyle name="Check Cell 36" xfId="16702" xr:uid="{00000000-0005-0000-0000-00006C320000}"/>
    <cellStyle name="Check Cell 36 10" xfId="16703" xr:uid="{00000000-0005-0000-0000-00006D320000}"/>
    <cellStyle name="Check Cell 36 11" xfId="16704" xr:uid="{00000000-0005-0000-0000-00006E320000}"/>
    <cellStyle name="Check Cell 36 2" xfId="16705" xr:uid="{00000000-0005-0000-0000-00006F320000}"/>
    <cellStyle name="Check Cell 36 3" xfId="16706" xr:uid="{00000000-0005-0000-0000-000070320000}"/>
    <cellStyle name="Check Cell 36 4" xfId="16707" xr:uid="{00000000-0005-0000-0000-000071320000}"/>
    <cellStyle name="Check Cell 36 5" xfId="16708" xr:uid="{00000000-0005-0000-0000-000072320000}"/>
    <cellStyle name="Check Cell 36 6" xfId="16709" xr:uid="{00000000-0005-0000-0000-000073320000}"/>
    <cellStyle name="Check Cell 36 7" xfId="16710" xr:uid="{00000000-0005-0000-0000-000074320000}"/>
    <cellStyle name="Check Cell 36 8" xfId="16711" xr:uid="{00000000-0005-0000-0000-000075320000}"/>
    <cellStyle name="Check Cell 36 9" xfId="16712" xr:uid="{00000000-0005-0000-0000-000076320000}"/>
    <cellStyle name="Check Cell 37" xfId="16713" xr:uid="{00000000-0005-0000-0000-000077320000}"/>
    <cellStyle name="Check Cell 37 10" xfId="16714" xr:uid="{00000000-0005-0000-0000-000078320000}"/>
    <cellStyle name="Check Cell 37 11" xfId="16715" xr:uid="{00000000-0005-0000-0000-000079320000}"/>
    <cellStyle name="Check Cell 37 2" xfId="16716" xr:uid="{00000000-0005-0000-0000-00007A320000}"/>
    <cellStyle name="Check Cell 37 3" xfId="16717" xr:uid="{00000000-0005-0000-0000-00007B320000}"/>
    <cellStyle name="Check Cell 37 4" xfId="16718" xr:uid="{00000000-0005-0000-0000-00007C320000}"/>
    <cellStyle name="Check Cell 37 5" xfId="16719" xr:uid="{00000000-0005-0000-0000-00007D320000}"/>
    <cellStyle name="Check Cell 37 6" xfId="16720" xr:uid="{00000000-0005-0000-0000-00007E320000}"/>
    <cellStyle name="Check Cell 37 7" xfId="16721" xr:uid="{00000000-0005-0000-0000-00007F320000}"/>
    <cellStyle name="Check Cell 37 8" xfId="16722" xr:uid="{00000000-0005-0000-0000-000080320000}"/>
    <cellStyle name="Check Cell 37 9" xfId="16723" xr:uid="{00000000-0005-0000-0000-000081320000}"/>
    <cellStyle name="Check Cell 38" xfId="16724" xr:uid="{00000000-0005-0000-0000-000082320000}"/>
    <cellStyle name="Check Cell 38 10" xfId="16725" xr:uid="{00000000-0005-0000-0000-000083320000}"/>
    <cellStyle name="Check Cell 38 11" xfId="16726" xr:uid="{00000000-0005-0000-0000-000084320000}"/>
    <cellStyle name="Check Cell 38 2" xfId="16727" xr:uid="{00000000-0005-0000-0000-000085320000}"/>
    <cellStyle name="Check Cell 38 3" xfId="16728" xr:uid="{00000000-0005-0000-0000-000086320000}"/>
    <cellStyle name="Check Cell 38 4" xfId="16729" xr:uid="{00000000-0005-0000-0000-000087320000}"/>
    <cellStyle name="Check Cell 38 5" xfId="16730" xr:uid="{00000000-0005-0000-0000-000088320000}"/>
    <cellStyle name="Check Cell 38 6" xfId="16731" xr:uid="{00000000-0005-0000-0000-000089320000}"/>
    <cellStyle name="Check Cell 38 7" xfId="16732" xr:uid="{00000000-0005-0000-0000-00008A320000}"/>
    <cellStyle name="Check Cell 38 8" xfId="16733" xr:uid="{00000000-0005-0000-0000-00008B320000}"/>
    <cellStyle name="Check Cell 38 9" xfId="16734" xr:uid="{00000000-0005-0000-0000-00008C320000}"/>
    <cellStyle name="Check Cell 39" xfId="16735" xr:uid="{00000000-0005-0000-0000-00008D320000}"/>
    <cellStyle name="Check Cell 39 10" xfId="16736" xr:uid="{00000000-0005-0000-0000-00008E320000}"/>
    <cellStyle name="Check Cell 39 11" xfId="16737" xr:uid="{00000000-0005-0000-0000-00008F320000}"/>
    <cellStyle name="Check Cell 39 2" xfId="16738" xr:uid="{00000000-0005-0000-0000-000090320000}"/>
    <cellStyle name="Check Cell 39 3" xfId="16739" xr:uid="{00000000-0005-0000-0000-000091320000}"/>
    <cellStyle name="Check Cell 39 4" xfId="16740" xr:uid="{00000000-0005-0000-0000-000092320000}"/>
    <cellStyle name="Check Cell 39 5" xfId="16741" xr:uid="{00000000-0005-0000-0000-000093320000}"/>
    <cellStyle name="Check Cell 39 6" xfId="16742" xr:uid="{00000000-0005-0000-0000-000094320000}"/>
    <cellStyle name="Check Cell 39 7" xfId="16743" xr:uid="{00000000-0005-0000-0000-000095320000}"/>
    <cellStyle name="Check Cell 39 8" xfId="16744" xr:uid="{00000000-0005-0000-0000-000096320000}"/>
    <cellStyle name="Check Cell 39 9" xfId="16745" xr:uid="{00000000-0005-0000-0000-000097320000}"/>
    <cellStyle name="Check Cell 4" xfId="1150" xr:uid="{00000000-0005-0000-0000-000098320000}"/>
    <cellStyle name="Check Cell 4 10" xfId="3053" xr:uid="{00000000-0005-0000-0000-000099320000}"/>
    <cellStyle name="Check Cell 4 11" xfId="3054" xr:uid="{00000000-0005-0000-0000-00009A320000}"/>
    <cellStyle name="Check Cell 4 12" xfId="3052" xr:uid="{00000000-0005-0000-0000-00009B320000}"/>
    <cellStyle name="Check Cell 4 2" xfId="3055" xr:uid="{00000000-0005-0000-0000-00009C320000}"/>
    <cellStyle name="Check Cell 4 3" xfId="3056" xr:uid="{00000000-0005-0000-0000-00009D320000}"/>
    <cellStyle name="Check Cell 4 4" xfId="3057" xr:uid="{00000000-0005-0000-0000-00009E320000}"/>
    <cellStyle name="Check Cell 4 5" xfId="3058" xr:uid="{00000000-0005-0000-0000-00009F320000}"/>
    <cellStyle name="Check Cell 4 6" xfId="3059" xr:uid="{00000000-0005-0000-0000-0000A0320000}"/>
    <cellStyle name="Check Cell 4 7" xfId="3060" xr:uid="{00000000-0005-0000-0000-0000A1320000}"/>
    <cellStyle name="Check Cell 4 8" xfId="3061" xr:uid="{00000000-0005-0000-0000-0000A2320000}"/>
    <cellStyle name="Check Cell 4 9" xfId="3062" xr:uid="{00000000-0005-0000-0000-0000A3320000}"/>
    <cellStyle name="Check Cell 40" xfId="16746" xr:uid="{00000000-0005-0000-0000-0000A4320000}"/>
    <cellStyle name="Check Cell 40 10" xfId="16747" xr:uid="{00000000-0005-0000-0000-0000A5320000}"/>
    <cellStyle name="Check Cell 40 2" xfId="16748" xr:uid="{00000000-0005-0000-0000-0000A6320000}"/>
    <cellStyle name="Check Cell 40 3" xfId="16749" xr:uid="{00000000-0005-0000-0000-0000A7320000}"/>
    <cellStyle name="Check Cell 40 4" xfId="16750" xr:uid="{00000000-0005-0000-0000-0000A8320000}"/>
    <cellStyle name="Check Cell 40 5" xfId="16751" xr:uid="{00000000-0005-0000-0000-0000A9320000}"/>
    <cellStyle name="Check Cell 40 6" xfId="16752" xr:uid="{00000000-0005-0000-0000-0000AA320000}"/>
    <cellStyle name="Check Cell 40 7" xfId="16753" xr:uid="{00000000-0005-0000-0000-0000AB320000}"/>
    <cellStyle name="Check Cell 40 8" xfId="16754" xr:uid="{00000000-0005-0000-0000-0000AC320000}"/>
    <cellStyle name="Check Cell 40 9" xfId="16755" xr:uid="{00000000-0005-0000-0000-0000AD320000}"/>
    <cellStyle name="Check Cell 41" xfId="16756" xr:uid="{00000000-0005-0000-0000-0000AE320000}"/>
    <cellStyle name="Check Cell 42" xfId="16757" xr:uid="{00000000-0005-0000-0000-0000AF320000}"/>
    <cellStyle name="Check Cell 43" xfId="16758" xr:uid="{00000000-0005-0000-0000-0000B0320000}"/>
    <cellStyle name="Check Cell 44" xfId="16759" xr:uid="{00000000-0005-0000-0000-0000B1320000}"/>
    <cellStyle name="Check Cell 45" xfId="16760" xr:uid="{00000000-0005-0000-0000-0000B2320000}"/>
    <cellStyle name="Check Cell 46" xfId="16761" xr:uid="{00000000-0005-0000-0000-0000B3320000}"/>
    <cellStyle name="Check Cell 47" xfId="16762" xr:uid="{00000000-0005-0000-0000-0000B4320000}"/>
    <cellStyle name="Check Cell 48" xfId="16763" xr:uid="{00000000-0005-0000-0000-0000B5320000}"/>
    <cellStyle name="Check Cell 49" xfId="16764" xr:uid="{00000000-0005-0000-0000-0000B6320000}"/>
    <cellStyle name="Check Cell 5" xfId="3063" xr:uid="{00000000-0005-0000-0000-0000B7320000}"/>
    <cellStyle name="Check Cell 5 10" xfId="3064" xr:uid="{00000000-0005-0000-0000-0000B8320000}"/>
    <cellStyle name="Check Cell 5 11" xfId="3065" xr:uid="{00000000-0005-0000-0000-0000B9320000}"/>
    <cellStyle name="Check Cell 5 2" xfId="3066" xr:uid="{00000000-0005-0000-0000-0000BA320000}"/>
    <cellStyle name="Check Cell 5 3" xfId="3067" xr:uid="{00000000-0005-0000-0000-0000BB320000}"/>
    <cellStyle name="Check Cell 5 4" xfId="3068" xr:uid="{00000000-0005-0000-0000-0000BC320000}"/>
    <cellStyle name="Check Cell 5 5" xfId="3069" xr:uid="{00000000-0005-0000-0000-0000BD320000}"/>
    <cellStyle name="Check Cell 5 6" xfId="3070" xr:uid="{00000000-0005-0000-0000-0000BE320000}"/>
    <cellStyle name="Check Cell 5 7" xfId="3071" xr:uid="{00000000-0005-0000-0000-0000BF320000}"/>
    <cellStyle name="Check Cell 5 8" xfId="3072" xr:uid="{00000000-0005-0000-0000-0000C0320000}"/>
    <cellStyle name="Check Cell 5 9" xfId="3073" xr:uid="{00000000-0005-0000-0000-0000C1320000}"/>
    <cellStyle name="Check Cell 50" xfId="99" xr:uid="{00000000-0005-0000-0000-0000C2320000}"/>
    <cellStyle name="Check Cell 6" xfId="3074" xr:uid="{00000000-0005-0000-0000-0000C3320000}"/>
    <cellStyle name="Check Cell 6 10" xfId="16765" xr:uid="{00000000-0005-0000-0000-0000C4320000}"/>
    <cellStyle name="Check Cell 6 11" xfId="16766" xr:uid="{00000000-0005-0000-0000-0000C5320000}"/>
    <cellStyle name="Check Cell 6 2" xfId="16767" xr:uid="{00000000-0005-0000-0000-0000C6320000}"/>
    <cellStyle name="Check Cell 6 3" xfId="16768" xr:uid="{00000000-0005-0000-0000-0000C7320000}"/>
    <cellStyle name="Check Cell 6 4" xfId="16769" xr:uid="{00000000-0005-0000-0000-0000C8320000}"/>
    <cellStyle name="Check Cell 6 5" xfId="16770" xr:uid="{00000000-0005-0000-0000-0000C9320000}"/>
    <cellStyle name="Check Cell 6 6" xfId="16771" xr:uid="{00000000-0005-0000-0000-0000CA320000}"/>
    <cellStyle name="Check Cell 6 7" xfId="16772" xr:uid="{00000000-0005-0000-0000-0000CB320000}"/>
    <cellStyle name="Check Cell 6 8" xfId="16773" xr:uid="{00000000-0005-0000-0000-0000CC320000}"/>
    <cellStyle name="Check Cell 6 9" xfId="16774" xr:uid="{00000000-0005-0000-0000-0000CD320000}"/>
    <cellStyle name="Check Cell 7" xfId="3075" xr:uid="{00000000-0005-0000-0000-0000CE320000}"/>
    <cellStyle name="Check Cell 7 10" xfId="16775" xr:uid="{00000000-0005-0000-0000-0000CF320000}"/>
    <cellStyle name="Check Cell 7 11" xfId="16776" xr:uid="{00000000-0005-0000-0000-0000D0320000}"/>
    <cellStyle name="Check Cell 7 2" xfId="16777" xr:uid="{00000000-0005-0000-0000-0000D1320000}"/>
    <cellStyle name="Check Cell 7 3" xfId="16778" xr:uid="{00000000-0005-0000-0000-0000D2320000}"/>
    <cellStyle name="Check Cell 7 4" xfId="16779" xr:uid="{00000000-0005-0000-0000-0000D3320000}"/>
    <cellStyle name="Check Cell 7 5" xfId="16780" xr:uid="{00000000-0005-0000-0000-0000D4320000}"/>
    <cellStyle name="Check Cell 7 6" xfId="16781" xr:uid="{00000000-0005-0000-0000-0000D5320000}"/>
    <cellStyle name="Check Cell 7 7" xfId="16782" xr:uid="{00000000-0005-0000-0000-0000D6320000}"/>
    <cellStyle name="Check Cell 7 8" xfId="16783" xr:uid="{00000000-0005-0000-0000-0000D7320000}"/>
    <cellStyle name="Check Cell 7 9" xfId="16784" xr:uid="{00000000-0005-0000-0000-0000D8320000}"/>
    <cellStyle name="Check Cell 8" xfId="3076" xr:uid="{00000000-0005-0000-0000-0000D9320000}"/>
    <cellStyle name="Check Cell 8 10" xfId="16785" xr:uid="{00000000-0005-0000-0000-0000DA320000}"/>
    <cellStyle name="Check Cell 8 11" xfId="16786" xr:uid="{00000000-0005-0000-0000-0000DB320000}"/>
    <cellStyle name="Check Cell 8 2" xfId="16787" xr:uid="{00000000-0005-0000-0000-0000DC320000}"/>
    <cellStyle name="Check Cell 8 3" xfId="16788" xr:uid="{00000000-0005-0000-0000-0000DD320000}"/>
    <cellStyle name="Check Cell 8 4" xfId="16789" xr:uid="{00000000-0005-0000-0000-0000DE320000}"/>
    <cellStyle name="Check Cell 8 5" xfId="16790" xr:uid="{00000000-0005-0000-0000-0000DF320000}"/>
    <cellStyle name="Check Cell 8 6" xfId="16791" xr:uid="{00000000-0005-0000-0000-0000E0320000}"/>
    <cellStyle name="Check Cell 8 7" xfId="16792" xr:uid="{00000000-0005-0000-0000-0000E1320000}"/>
    <cellStyle name="Check Cell 8 8" xfId="16793" xr:uid="{00000000-0005-0000-0000-0000E2320000}"/>
    <cellStyle name="Check Cell 8 9" xfId="16794" xr:uid="{00000000-0005-0000-0000-0000E3320000}"/>
    <cellStyle name="Check Cell 9" xfId="3077" xr:uid="{00000000-0005-0000-0000-0000E4320000}"/>
    <cellStyle name="Check Cell 9 10" xfId="16795" xr:uid="{00000000-0005-0000-0000-0000E5320000}"/>
    <cellStyle name="Check Cell 9 11" xfId="16796" xr:uid="{00000000-0005-0000-0000-0000E6320000}"/>
    <cellStyle name="Check Cell 9 2" xfId="16797" xr:uid="{00000000-0005-0000-0000-0000E7320000}"/>
    <cellStyle name="Check Cell 9 3" xfId="16798" xr:uid="{00000000-0005-0000-0000-0000E8320000}"/>
    <cellStyle name="Check Cell 9 4" xfId="16799" xr:uid="{00000000-0005-0000-0000-0000E9320000}"/>
    <cellStyle name="Check Cell 9 5" xfId="16800" xr:uid="{00000000-0005-0000-0000-0000EA320000}"/>
    <cellStyle name="Check Cell 9 6" xfId="16801" xr:uid="{00000000-0005-0000-0000-0000EB320000}"/>
    <cellStyle name="Check Cell 9 7" xfId="16802" xr:uid="{00000000-0005-0000-0000-0000EC320000}"/>
    <cellStyle name="Check Cell 9 8" xfId="16803" xr:uid="{00000000-0005-0000-0000-0000ED320000}"/>
    <cellStyle name="Check Cell 9 9" xfId="16804" xr:uid="{00000000-0005-0000-0000-0000EE320000}"/>
    <cellStyle name="Comma" xfId="1" builtinId="3"/>
    <cellStyle name="Comma  - Style1" xfId="271" xr:uid="{00000000-0005-0000-0000-0000F0320000}"/>
    <cellStyle name="Comma [0] 2" xfId="3078" xr:uid="{00000000-0005-0000-0000-0000F1320000}"/>
    <cellStyle name="Comma [0] 2 2" xfId="3079" xr:uid="{00000000-0005-0000-0000-0000F2320000}"/>
    <cellStyle name="Comma [0] 2 2 2" xfId="4750" xr:uid="{00000000-0005-0000-0000-0000F3320000}"/>
    <cellStyle name="Comma [0] 2 2 3" xfId="28795" xr:uid="{00000000-0005-0000-0000-0000F4320000}"/>
    <cellStyle name="Comma [0] 2 2 4" xfId="31634" xr:uid="{00000000-0005-0000-0000-0000F5320000}"/>
    <cellStyle name="Comma [0] 2 3" xfId="4749" xr:uid="{00000000-0005-0000-0000-0000F6320000}"/>
    <cellStyle name="Comma [0] 2 4" xfId="28794" xr:uid="{00000000-0005-0000-0000-0000F7320000}"/>
    <cellStyle name="Comma [0] 2 5" xfId="31633" xr:uid="{00000000-0005-0000-0000-0000F8320000}"/>
    <cellStyle name="Comma 10" xfId="272" xr:uid="{00000000-0005-0000-0000-0000F9320000}"/>
    <cellStyle name="Comma 10 2" xfId="4751" xr:uid="{00000000-0005-0000-0000-0000FA320000}"/>
    <cellStyle name="Comma 10 3" xfId="28796" xr:uid="{00000000-0005-0000-0000-0000FB320000}"/>
    <cellStyle name="Comma 10 4" xfId="31635" xr:uid="{00000000-0005-0000-0000-0000FC320000}"/>
    <cellStyle name="Comma 11" xfId="273" xr:uid="{00000000-0005-0000-0000-0000FD320000}"/>
    <cellStyle name="Comma 11 2" xfId="1154" xr:uid="{00000000-0005-0000-0000-0000FE320000}"/>
    <cellStyle name="Comma 11 2 2" xfId="6580" xr:uid="{00000000-0005-0000-0000-0000FF320000}"/>
    <cellStyle name="Comma 11 2 3" xfId="29552" xr:uid="{00000000-0005-0000-0000-000000330000}"/>
    <cellStyle name="Comma 11 2 4" xfId="31797" xr:uid="{00000000-0005-0000-0000-000001330000}"/>
    <cellStyle name="Comma 11 3" xfId="1153" xr:uid="{00000000-0005-0000-0000-000002330000}"/>
    <cellStyle name="Comma 11 4" xfId="4752" xr:uid="{00000000-0005-0000-0000-000003330000}"/>
    <cellStyle name="Comma 11 5" xfId="28797" xr:uid="{00000000-0005-0000-0000-000004330000}"/>
    <cellStyle name="Comma 11 6" xfId="31636" xr:uid="{00000000-0005-0000-0000-000005330000}"/>
    <cellStyle name="Comma 12" xfId="274" xr:uid="{00000000-0005-0000-0000-000006330000}"/>
    <cellStyle name="Comma 12 2" xfId="275" xr:uid="{00000000-0005-0000-0000-000007330000}"/>
    <cellStyle name="Comma 12 2 2" xfId="1156" xr:uid="{00000000-0005-0000-0000-000008330000}"/>
    <cellStyle name="Comma 12 2 3" xfId="6582" xr:uid="{00000000-0005-0000-0000-000009330000}"/>
    <cellStyle name="Comma 12 3" xfId="1155" xr:uid="{00000000-0005-0000-0000-00000A330000}"/>
    <cellStyle name="Comma 12 3 2" xfId="6583" xr:uid="{00000000-0005-0000-0000-00000B330000}"/>
    <cellStyle name="Comma 12 4" xfId="6581" xr:uid="{00000000-0005-0000-0000-00000C330000}"/>
    <cellStyle name="Comma 12 5" xfId="4753" xr:uid="{00000000-0005-0000-0000-00000D330000}"/>
    <cellStyle name="Comma 12 6" xfId="28798" xr:uid="{00000000-0005-0000-0000-00000E330000}"/>
    <cellStyle name="Comma 12 7" xfId="31637" xr:uid="{00000000-0005-0000-0000-00000F330000}"/>
    <cellStyle name="Comma 13" xfId="276" xr:uid="{00000000-0005-0000-0000-000010330000}"/>
    <cellStyle name="Comma 13 2" xfId="6638" xr:uid="{00000000-0005-0000-0000-000011330000}"/>
    <cellStyle name="Comma 13 2 2" xfId="29575" xr:uid="{00000000-0005-0000-0000-000012330000}"/>
    <cellStyle name="Comma 13 2 3" xfId="31812" xr:uid="{00000000-0005-0000-0000-000013330000}"/>
    <cellStyle name="Comma 13 3" xfId="6584" xr:uid="{00000000-0005-0000-0000-000014330000}"/>
    <cellStyle name="Comma 13 3 2" xfId="29553" xr:uid="{00000000-0005-0000-0000-000015330000}"/>
    <cellStyle name="Comma 13 3 3" xfId="31798" xr:uid="{00000000-0005-0000-0000-000016330000}"/>
    <cellStyle name="Comma 13 4" xfId="4754" xr:uid="{00000000-0005-0000-0000-000017330000}"/>
    <cellStyle name="Comma 13 5" xfId="28799" xr:uid="{00000000-0005-0000-0000-000018330000}"/>
    <cellStyle name="Comma 13 6" xfId="31638" xr:uid="{00000000-0005-0000-0000-000019330000}"/>
    <cellStyle name="Comma 14" xfId="277" xr:uid="{00000000-0005-0000-0000-00001A330000}"/>
    <cellStyle name="Comma 14 2" xfId="6626" xr:uid="{00000000-0005-0000-0000-00001B330000}"/>
    <cellStyle name="Comma 14 2 2" xfId="29567" xr:uid="{00000000-0005-0000-0000-00001C330000}"/>
    <cellStyle name="Comma 14 2 3" xfId="31811" xr:uid="{00000000-0005-0000-0000-00001D330000}"/>
    <cellStyle name="Comma 14 3" xfId="4755" xr:uid="{00000000-0005-0000-0000-00001E330000}"/>
    <cellStyle name="Comma 14 4" xfId="28800" xr:uid="{00000000-0005-0000-0000-00001F330000}"/>
    <cellStyle name="Comma 14 5" xfId="31639" xr:uid="{00000000-0005-0000-0000-000020330000}"/>
    <cellStyle name="Comma 15" xfId="278" xr:uid="{00000000-0005-0000-0000-000021330000}"/>
    <cellStyle name="Comma 15 2" xfId="5641" xr:uid="{00000000-0005-0000-0000-000022330000}"/>
    <cellStyle name="Comma 15 2 2" xfId="29416" xr:uid="{00000000-0005-0000-0000-000023330000}"/>
    <cellStyle name="Comma 15 2 3" xfId="31789" xr:uid="{00000000-0005-0000-0000-000024330000}"/>
    <cellStyle name="Comma 15 3" xfId="4756" xr:uid="{00000000-0005-0000-0000-000025330000}"/>
    <cellStyle name="Comma 15 4" xfId="28801" xr:uid="{00000000-0005-0000-0000-000026330000}"/>
    <cellStyle name="Comma 15 5" xfId="31640" xr:uid="{00000000-0005-0000-0000-000027330000}"/>
    <cellStyle name="Comma 16" xfId="279" xr:uid="{00000000-0005-0000-0000-000028330000}"/>
    <cellStyle name="Comma 16 10" xfId="31641" xr:uid="{00000000-0005-0000-0000-000029330000}"/>
    <cellStyle name="Comma 16 2" xfId="1160" xr:uid="{00000000-0005-0000-0000-00002A330000}"/>
    <cellStyle name="Comma 16 2 10" xfId="29680" xr:uid="{00000000-0005-0000-0000-00002B330000}"/>
    <cellStyle name="Comma 16 2 11" xfId="31832" xr:uid="{00000000-0005-0000-0000-00002C330000}"/>
    <cellStyle name="Comma 16 2 2" xfId="22568" xr:uid="{00000000-0005-0000-0000-00002D330000}"/>
    <cellStyle name="Comma 16 2 2 2" xfId="22809" xr:uid="{00000000-0005-0000-0000-00002E330000}"/>
    <cellStyle name="Comma 16 2 2 2 2" xfId="23029" xr:uid="{00000000-0005-0000-0000-00002F330000}"/>
    <cellStyle name="Comma 16 2 2 2 2 2" xfId="23147" xr:uid="{00000000-0005-0000-0000-000030330000}"/>
    <cellStyle name="Comma 16 2 2 2 2 2 2" xfId="25046" xr:uid="{00000000-0005-0000-0000-000031330000}"/>
    <cellStyle name="Comma 16 2 2 2 2 2 2 2" xfId="28133" xr:uid="{00000000-0005-0000-0000-000032330000}"/>
    <cellStyle name="Comma 16 2 2 2 2 2 2 2 2" xfId="31462" xr:uid="{00000000-0005-0000-0000-000033330000}"/>
    <cellStyle name="Comma 16 2 2 2 2 2 2 2 3" xfId="33306" xr:uid="{00000000-0005-0000-0000-000034330000}"/>
    <cellStyle name="Comma 16 2 2 2 2 2 2 3" xfId="30650" xr:uid="{00000000-0005-0000-0000-000035330000}"/>
    <cellStyle name="Comma 16 2 2 2 2 2 2 4" xfId="32494" xr:uid="{00000000-0005-0000-0000-000036330000}"/>
    <cellStyle name="Comma 16 2 2 2 2 2 3" xfId="26594" xr:uid="{00000000-0005-0000-0000-000037330000}"/>
    <cellStyle name="Comma 16 2 2 2 2 2 3 2" xfId="31058" xr:uid="{00000000-0005-0000-0000-000038330000}"/>
    <cellStyle name="Comma 16 2 2 2 2 2 3 3" xfId="32902" xr:uid="{00000000-0005-0000-0000-000039330000}"/>
    <cellStyle name="Comma 16 2 2 2 2 2 4" xfId="29889" xr:uid="{00000000-0005-0000-0000-00003A330000}"/>
    <cellStyle name="Comma 16 2 2 2 2 2 5" xfId="32040" xr:uid="{00000000-0005-0000-0000-00003B330000}"/>
    <cellStyle name="Comma 16 2 2 2 2 3" xfId="24963" xr:uid="{00000000-0005-0000-0000-00003C330000}"/>
    <cellStyle name="Comma 16 2 2 2 2 3 2" xfId="28050" xr:uid="{00000000-0005-0000-0000-00003D330000}"/>
    <cellStyle name="Comma 16 2 2 2 2 3 2 2" xfId="31448" xr:uid="{00000000-0005-0000-0000-00003E330000}"/>
    <cellStyle name="Comma 16 2 2 2 2 3 2 3" xfId="33292" xr:uid="{00000000-0005-0000-0000-00003F330000}"/>
    <cellStyle name="Comma 16 2 2 2 2 3 3" xfId="30636" xr:uid="{00000000-0005-0000-0000-000040330000}"/>
    <cellStyle name="Comma 16 2 2 2 2 3 4" xfId="32480" xr:uid="{00000000-0005-0000-0000-000041330000}"/>
    <cellStyle name="Comma 16 2 2 2 2 4" xfId="26511" xr:uid="{00000000-0005-0000-0000-000042330000}"/>
    <cellStyle name="Comma 16 2 2 2 2 4 2" xfId="31044" xr:uid="{00000000-0005-0000-0000-000043330000}"/>
    <cellStyle name="Comma 16 2 2 2 2 4 3" xfId="32888" xr:uid="{00000000-0005-0000-0000-000044330000}"/>
    <cellStyle name="Comma 16 2 2 2 2 5" xfId="29857" xr:uid="{00000000-0005-0000-0000-000045330000}"/>
    <cellStyle name="Comma 16 2 2 2 2 6" xfId="32009" xr:uid="{00000000-0005-0000-0000-000046330000}"/>
    <cellStyle name="Comma 16 2 2 2 3" xfId="23146" xr:uid="{00000000-0005-0000-0000-000047330000}"/>
    <cellStyle name="Comma 16 2 2 2 3 2" xfId="25045" xr:uid="{00000000-0005-0000-0000-000048330000}"/>
    <cellStyle name="Comma 16 2 2 2 3 2 2" xfId="28132" xr:uid="{00000000-0005-0000-0000-000049330000}"/>
    <cellStyle name="Comma 16 2 2 2 3 2 2 2" xfId="31461" xr:uid="{00000000-0005-0000-0000-00004A330000}"/>
    <cellStyle name="Comma 16 2 2 2 3 2 2 3" xfId="33305" xr:uid="{00000000-0005-0000-0000-00004B330000}"/>
    <cellStyle name="Comma 16 2 2 2 3 2 3" xfId="30649" xr:uid="{00000000-0005-0000-0000-00004C330000}"/>
    <cellStyle name="Comma 16 2 2 2 3 2 4" xfId="32493" xr:uid="{00000000-0005-0000-0000-00004D330000}"/>
    <cellStyle name="Comma 16 2 2 2 3 3" xfId="26593" xr:uid="{00000000-0005-0000-0000-00004E330000}"/>
    <cellStyle name="Comma 16 2 2 2 3 3 2" xfId="31057" xr:uid="{00000000-0005-0000-0000-00004F330000}"/>
    <cellStyle name="Comma 16 2 2 2 3 3 3" xfId="32901" xr:uid="{00000000-0005-0000-0000-000050330000}"/>
    <cellStyle name="Comma 16 2 2 2 3 4" xfId="29888" xr:uid="{00000000-0005-0000-0000-000051330000}"/>
    <cellStyle name="Comma 16 2 2 2 3 5" xfId="32039" xr:uid="{00000000-0005-0000-0000-000052330000}"/>
    <cellStyle name="Comma 16 2 2 2 4" xfId="24747" xr:uid="{00000000-0005-0000-0000-000053330000}"/>
    <cellStyle name="Comma 16 2 2 2 4 2" xfId="27834" xr:uid="{00000000-0005-0000-0000-000054330000}"/>
    <cellStyle name="Comma 16 2 2 2 4 2 2" xfId="31376" xr:uid="{00000000-0005-0000-0000-000055330000}"/>
    <cellStyle name="Comma 16 2 2 2 4 2 3" xfId="33220" xr:uid="{00000000-0005-0000-0000-000056330000}"/>
    <cellStyle name="Comma 16 2 2 2 4 3" xfId="30564" xr:uid="{00000000-0005-0000-0000-000057330000}"/>
    <cellStyle name="Comma 16 2 2 2 4 4" xfId="32408" xr:uid="{00000000-0005-0000-0000-000058330000}"/>
    <cellStyle name="Comma 16 2 2 2 5" xfId="26295" xr:uid="{00000000-0005-0000-0000-000059330000}"/>
    <cellStyle name="Comma 16 2 2 2 5 2" xfId="30972" xr:uid="{00000000-0005-0000-0000-00005A330000}"/>
    <cellStyle name="Comma 16 2 2 2 5 3" xfId="32816" xr:uid="{00000000-0005-0000-0000-00005B330000}"/>
    <cellStyle name="Comma 16 2 2 2 6" xfId="29782" xr:uid="{00000000-0005-0000-0000-00005C330000}"/>
    <cellStyle name="Comma 16 2 2 2 7" xfId="31934" xr:uid="{00000000-0005-0000-0000-00005D330000}"/>
    <cellStyle name="Comma 16 2 2 3" xfId="22921" xr:uid="{00000000-0005-0000-0000-00005E330000}"/>
    <cellStyle name="Comma 16 2 2 3 2" xfId="23148" xr:uid="{00000000-0005-0000-0000-00005F330000}"/>
    <cellStyle name="Comma 16 2 2 3 2 2" xfId="25047" xr:uid="{00000000-0005-0000-0000-000060330000}"/>
    <cellStyle name="Comma 16 2 2 3 2 2 2" xfId="28134" xr:uid="{00000000-0005-0000-0000-000061330000}"/>
    <cellStyle name="Comma 16 2 2 3 2 2 2 2" xfId="31463" xr:uid="{00000000-0005-0000-0000-000062330000}"/>
    <cellStyle name="Comma 16 2 2 3 2 2 2 3" xfId="33307" xr:uid="{00000000-0005-0000-0000-000063330000}"/>
    <cellStyle name="Comma 16 2 2 3 2 2 3" xfId="30651" xr:uid="{00000000-0005-0000-0000-000064330000}"/>
    <cellStyle name="Comma 16 2 2 3 2 2 4" xfId="32495" xr:uid="{00000000-0005-0000-0000-000065330000}"/>
    <cellStyle name="Comma 16 2 2 3 2 3" xfId="26595" xr:uid="{00000000-0005-0000-0000-000066330000}"/>
    <cellStyle name="Comma 16 2 2 3 2 3 2" xfId="31059" xr:uid="{00000000-0005-0000-0000-000067330000}"/>
    <cellStyle name="Comma 16 2 2 3 2 3 3" xfId="32903" xr:uid="{00000000-0005-0000-0000-000068330000}"/>
    <cellStyle name="Comma 16 2 2 3 2 4" xfId="29890" xr:uid="{00000000-0005-0000-0000-000069330000}"/>
    <cellStyle name="Comma 16 2 2 3 2 5" xfId="32041" xr:uid="{00000000-0005-0000-0000-00006A330000}"/>
    <cellStyle name="Comma 16 2 2 3 3" xfId="24855" xr:uid="{00000000-0005-0000-0000-00006B330000}"/>
    <cellStyle name="Comma 16 2 2 3 3 2" xfId="27942" xr:uid="{00000000-0005-0000-0000-00006C330000}"/>
    <cellStyle name="Comma 16 2 2 3 3 2 2" xfId="31412" xr:uid="{00000000-0005-0000-0000-00006D330000}"/>
    <cellStyle name="Comma 16 2 2 3 3 2 3" xfId="33256" xr:uid="{00000000-0005-0000-0000-00006E330000}"/>
    <cellStyle name="Comma 16 2 2 3 3 3" xfId="30600" xr:uid="{00000000-0005-0000-0000-00006F330000}"/>
    <cellStyle name="Comma 16 2 2 3 3 4" xfId="32444" xr:uid="{00000000-0005-0000-0000-000070330000}"/>
    <cellStyle name="Comma 16 2 2 3 4" xfId="26403" xr:uid="{00000000-0005-0000-0000-000071330000}"/>
    <cellStyle name="Comma 16 2 2 3 4 2" xfId="31008" xr:uid="{00000000-0005-0000-0000-000072330000}"/>
    <cellStyle name="Comma 16 2 2 3 4 3" xfId="32852" xr:uid="{00000000-0005-0000-0000-000073330000}"/>
    <cellStyle name="Comma 16 2 2 3 5" xfId="29821" xr:uid="{00000000-0005-0000-0000-000074330000}"/>
    <cellStyle name="Comma 16 2 2 3 6" xfId="31973" xr:uid="{00000000-0005-0000-0000-000075330000}"/>
    <cellStyle name="Comma 16 2 2 4" xfId="22701" xr:uid="{00000000-0005-0000-0000-000076330000}"/>
    <cellStyle name="Comma 16 2 2 4 2" xfId="24639" xr:uid="{00000000-0005-0000-0000-000077330000}"/>
    <cellStyle name="Comma 16 2 2 4 2 2" xfId="27726" xr:uid="{00000000-0005-0000-0000-000078330000}"/>
    <cellStyle name="Comma 16 2 2 4 2 2 2" xfId="31340" xr:uid="{00000000-0005-0000-0000-000079330000}"/>
    <cellStyle name="Comma 16 2 2 4 2 2 3" xfId="33184" xr:uid="{00000000-0005-0000-0000-00007A330000}"/>
    <cellStyle name="Comma 16 2 2 4 2 3" xfId="30528" xr:uid="{00000000-0005-0000-0000-00007B330000}"/>
    <cellStyle name="Comma 16 2 2 4 2 4" xfId="32372" xr:uid="{00000000-0005-0000-0000-00007C330000}"/>
    <cellStyle name="Comma 16 2 2 4 3" xfId="26187" xr:uid="{00000000-0005-0000-0000-00007D330000}"/>
    <cellStyle name="Comma 16 2 2 4 3 2" xfId="30936" xr:uid="{00000000-0005-0000-0000-00007E330000}"/>
    <cellStyle name="Comma 16 2 2 4 3 3" xfId="32780" xr:uid="{00000000-0005-0000-0000-00007F330000}"/>
    <cellStyle name="Comma 16 2 2 4 4" xfId="29746" xr:uid="{00000000-0005-0000-0000-000080330000}"/>
    <cellStyle name="Comma 16 2 2 4 5" xfId="31898" xr:uid="{00000000-0005-0000-0000-000081330000}"/>
    <cellStyle name="Comma 16 2 2 5" xfId="23145" xr:uid="{00000000-0005-0000-0000-000082330000}"/>
    <cellStyle name="Comma 16 2 2 5 2" xfId="25044" xr:uid="{00000000-0005-0000-0000-000083330000}"/>
    <cellStyle name="Comma 16 2 2 5 2 2" xfId="28131" xr:uid="{00000000-0005-0000-0000-000084330000}"/>
    <cellStyle name="Comma 16 2 2 5 2 2 2" xfId="31460" xr:uid="{00000000-0005-0000-0000-000085330000}"/>
    <cellStyle name="Comma 16 2 2 5 2 2 3" xfId="33304" xr:uid="{00000000-0005-0000-0000-000086330000}"/>
    <cellStyle name="Comma 16 2 2 5 2 3" xfId="30648" xr:uid="{00000000-0005-0000-0000-000087330000}"/>
    <cellStyle name="Comma 16 2 2 5 2 4" xfId="32492" xr:uid="{00000000-0005-0000-0000-000088330000}"/>
    <cellStyle name="Comma 16 2 2 5 3" xfId="26592" xr:uid="{00000000-0005-0000-0000-000089330000}"/>
    <cellStyle name="Comma 16 2 2 5 3 2" xfId="31056" xr:uid="{00000000-0005-0000-0000-00008A330000}"/>
    <cellStyle name="Comma 16 2 2 5 3 3" xfId="32900" xr:uid="{00000000-0005-0000-0000-00008B330000}"/>
    <cellStyle name="Comma 16 2 2 5 4" xfId="29887" xr:uid="{00000000-0005-0000-0000-00008C330000}"/>
    <cellStyle name="Comma 16 2 2 5 5" xfId="32038" xr:uid="{00000000-0005-0000-0000-00008D330000}"/>
    <cellStyle name="Comma 16 2 2 6" xfId="24514" xr:uid="{00000000-0005-0000-0000-00008E330000}"/>
    <cellStyle name="Comma 16 2 2 6 2" xfId="27601" xr:uid="{00000000-0005-0000-0000-00008F330000}"/>
    <cellStyle name="Comma 16 2 2 6 2 2" xfId="31296" xr:uid="{00000000-0005-0000-0000-000090330000}"/>
    <cellStyle name="Comma 16 2 2 6 2 3" xfId="33140" xr:uid="{00000000-0005-0000-0000-000091330000}"/>
    <cellStyle name="Comma 16 2 2 6 3" xfId="30484" xr:uid="{00000000-0005-0000-0000-000092330000}"/>
    <cellStyle name="Comma 16 2 2 6 4" xfId="32328" xr:uid="{00000000-0005-0000-0000-000093330000}"/>
    <cellStyle name="Comma 16 2 2 7" xfId="26062" xr:uid="{00000000-0005-0000-0000-000094330000}"/>
    <cellStyle name="Comma 16 2 2 7 2" xfId="30892" xr:uid="{00000000-0005-0000-0000-000095330000}"/>
    <cellStyle name="Comma 16 2 2 7 3" xfId="32736" xr:uid="{00000000-0005-0000-0000-000096330000}"/>
    <cellStyle name="Comma 16 2 2 8" xfId="29698" xr:uid="{00000000-0005-0000-0000-000097330000}"/>
    <cellStyle name="Comma 16 2 2 9" xfId="31850" xr:uid="{00000000-0005-0000-0000-000098330000}"/>
    <cellStyle name="Comma 16 2 3" xfId="22755" xr:uid="{00000000-0005-0000-0000-000099330000}"/>
    <cellStyle name="Comma 16 2 3 2" xfId="22975" xr:uid="{00000000-0005-0000-0000-00009A330000}"/>
    <cellStyle name="Comma 16 2 3 2 2" xfId="23150" xr:uid="{00000000-0005-0000-0000-00009B330000}"/>
    <cellStyle name="Comma 16 2 3 2 2 2" xfId="25049" xr:uid="{00000000-0005-0000-0000-00009C330000}"/>
    <cellStyle name="Comma 16 2 3 2 2 2 2" xfId="28136" xr:uid="{00000000-0005-0000-0000-00009D330000}"/>
    <cellStyle name="Comma 16 2 3 2 2 2 2 2" xfId="31465" xr:uid="{00000000-0005-0000-0000-00009E330000}"/>
    <cellStyle name="Comma 16 2 3 2 2 2 2 3" xfId="33309" xr:uid="{00000000-0005-0000-0000-00009F330000}"/>
    <cellStyle name="Comma 16 2 3 2 2 2 3" xfId="30653" xr:uid="{00000000-0005-0000-0000-0000A0330000}"/>
    <cellStyle name="Comma 16 2 3 2 2 2 4" xfId="32497" xr:uid="{00000000-0005-0000-0000-0000A1330000}"/>
    <cellStyle name="Comma 16 2 3 2 2 3" xfId="26597" xr:uid="{00000000-0005-0000-0000-0000A2330000}"/>
    <cellStyle name="Comma 16 2 3 2 2 3 2" xfId="31061" xr:uid="{00000000-0005-0000-0000-0000A3330000}"/>
    <cellStyle name="Comma 16 2 3 2 2 3 3" xfId="32905" xr:uid="{00000000-0005-0000-0000-0000A4330000}"/>
    <cellStyle name="Comma 16 2 3 2 2 4" xfId="29892" xr:uid="{00000000-0005-0000-0000-0000A5330000}"/>
    <cellStyle name="Comma 16 2 3 2 2 5" xfId="32043" xr:uid="{00000000-0005-0000-0000-0000A6330000}"/>
    <cellStyle name="Comma 16 2 3 2 3" xfId="24909" xr:uid="{00000000-0005-0000-0000-0000A7330000}"/>
    <cellStyle name="Comma 16 2 3 2 3 2" xfId="27996" xr:uid="{00000000-0005-0000-0000-0000A8330000}"/>
    <cellStyle name="Comma 16 2 3 2 3 2 2" xfId="31430" xr:uid="{00000000-0005-0000-0000-0000A9330000}"/>
    <cellStyle name="Comma 16 2 3 2 3 2 3" xfId="33274" xr:uid="{00000000-0005-0000-0000-0000AA330000}"/>
    <cellStyle name="Comma 16 2 3 2 3 3" xfId="30618" xr:uid="{00000000-0005-0000-0000-0000AB330000}"/>
    <cellStyle name="Comma 16 2 3 2 3 4" xfId="32462" xr:uid="{00000000-0005-0000-0000-0000AC330000}"/>
    <cellStyle name="Comma 16 2 3 2 4" xfId="26457" xr:uid="{00000000-0005-0000-0000-0000AD330000}"/>
    <cellStyle name="Comma 16 2 3 2 4 2" xfId="31026" xr:uid="{00000000-0005-0000-0000-0000AE330000}"/>
    <cellStyle name="Comma 16 2 3 2 4 3" xfId="32870" xr:uid="{00000000-0005-0000-0000-0000AF330000}"/>
    <cellStyle name="Comma 16 2 3 2 5" xfId="29839" xr:uid="{00000000-0005-0000-0000-0000B0330000}"/>
    <cellStyle name="Comma 16 2 3 2 6" xfId="31991" xr:uid="{00000000-0005-0000-0000-0000B1330000}"/>
    <cellStyle name="Comma 16 2 3 3" xfId="23149" xr:uid="{00000000-0005-0000-0000-0000B2330000}"/>
    <cellStyle name="Comma 16 2 3 3 2" xfId="25048" xr:uid="{00000000-0005-0000-0000-0000B3330000}"/>
    <cellStyle name="Comma 16 2 3 3 2 2" xfId="28135" xr:uid="{00000000-0005-0000-0000-0000B4330000}"/>
    <cellStyle name="Comma 16 2 3 3 2 2 2" xfId="31464" xr:uid="{00000000-0005-0000-0000-0000B5330000}"/>
    <cellStyle name="Comma 16 2 3 3 2 2 3" xfId="33308" xr:uid="{00000000-0005-0000-0000-0000B6330000}"/>
    <cellStyle name="Comma 16 2 3 3 2 3" xfId="30652" xr:uid="{00000000-0005-0000-0000-0000B7330000}"/>
    <cellStyle name="Comma 16 2 3 3 2 4" xfId="32496" xr:uid="{00000000-0005-0000-0000-0000B8330000}"/>
    <cellStyle name="Comma 16 2 3 3 3" xfId="26596" xr:uid="{00000000-0005-0000-0000-0000B9330000}"/>
    <cellStyle name="Comma 16 2 3 3 3 2" xfId="31060" xr:uid="{00000000-0005-0000-0000-0000BA330000}"/>
    <cellStyle name="Comma 16 2 3 3 3 3" xfId="32904" xr:uid="{00000000-0005-0000-0000-0000BB330000}"/>
    <cellStyle name="Comma 16 2 3 3 4" xfId="29891" xr:uid="{00000000-0005-0000-0000-0000BC330000}"/>
    <cellStyle name="Comma 16 2 3 3 5" xfId="32042" xr:uid="{00000000-0005-0000-0000-0000BD330000}"/>
    <cellStyle name="Comma 16 2 3 4" xfId="24693" xr:uid="{00000000-0005-0000-0000-0000BE330000}"/>
    <cellStyle name="Comma 16 2 3 4 2" xfId="27780" xr:uid="{00000000-0005-0000-0000-0000BF330000}"/>
    <cellStyle name="Comma 16 2 3 4 2 2" xfId="31358" xr:uid="{00000000-0005-0000-0000-0000C0330000}"/>
    <cellStyle name="Comma 16 2 3 4 2 3" xfId="33202" xr:uid="{00000000-0005-0000-0000-0000C1330000}"/>
    <cellStyle name="Comma 16 2 3 4 3" xfId="30546" xr:uid="{00000000-0005-0000-0000-0000C2330000}"/>
    <cellStyle name="Comma 16 2 3 4 4" xfId="32390" xr:uid="{00000000-0005-0000-0000-0000C3330000}"/>
    <cellStyle name="Comma 16 2 3 5" xfId="26241" xr:uid="{00000000-0005-0000-0000-0000C4330000}"/>
    <cellStyle name="Comma 16 2 3 5 2" xfId="30954" xr:uid="{00000000-0005-0000-0000-0000C5330000}"/>
    <cellStyle name="Comma 16 2 3 5 3" xfId="32798" xr:uid="{00000000-0005-0000-0000-0000C6330000}"/>
    <cellStyle name="Comma 16 2 3 6" xfId="29764" xr:uid="{00000000-0005-0000-0000-0000C7330000}"/>
    <cellStyle name="Comma 16 2 3 7" xfId="31916" xr:uid="{00000000-0005-0000-0000-0000C8330000}"/>
    <cellStyle name="Comma 16 2 4" xfId="22867" xr:uid="{00000000-0005-0000-0000-0000C9330000}"/>
    <cellStyle name="Comma 16 2 4 2" xfId="23151" xr:uid="{00000000-0005-0000-0000-0000CA330000}"/>
    <cellStyle name="Comma 16 2 4 2 2" xfId="25050" xr:uid="{00000000-0005-0000-0000-0000CB330000}"/>
    <cellStyle name="Comma 16 2 4 2 2 2" xfId="28137" xr:uid="{00000000-0005-0000-0000-0000CC330000}"/>
    <cellStyle name="Comma 16 2 4 2 2 2 2" xfId="31466" xr:uid="{00000000-0005-0000-0000-0000CD330000}"/>
    <cellStyle name="Comma 16 2 4 2 2 2 3" xfId="33310" xr:uid="{00000000-0005-0000-0000-0000CE330000}"/>
    <cellStyle name="Comma 16 2 4 2 2 3" xfId="30654" xr:uid="{00000000-0005-0000-0000-0000CF330000}"/>
    <cellStyle name="Comma 16 2 4 2 2 4" xfId="32498" xr:uid="{00000000-0005-0000-0000-0000D0330000}"/>
    <cellStyle name="Comma 16 2 4 2 3" xfId="26598" xr:uid="{00000000-0005-0000-0000-0000D1330000}"/>
    <cellStyle name="Comma 16 2 4 2 3 2" xfId="31062" xr:uid="{00000000-0005-0000-0000-0000D2330000}"/>
    <cellStyle name="Comma 16 2 4 2 3 3" xfId="32906" xr:uid="{00000000-0005-0000-0000-0000D3330000}"/>
    <cellStyle name="Comma 16 2 4 2 4" xfId="29893" xr:uid="{00000000-0005-0000-0000-0000D4330000}"/>
    <cellStyle name="Comma 16 2 4 2 5" xfId="32044" xr:uid="{00000000-0005-0000-0000-0000D5330000}"/>
    <cellStyle name="Comma 16 2 4 3" xfId="24801" xr:uid="{00000000-0005-0000-0000-0000D6330000}"/>
    <cellStyle name="Comma 16 2 4 3 2" xfId="27888" xr:uid="{00000000-0005-0000-0000-0000D7330000}"/>
    <cellStyle name="Comma 16 2 4 3 2 2" xfId="31394" xr:uid="{00000000-0005-0000-0000-0000D8330000}"/>
    <cellStyle name="Comma 16 2 4 3 2 3" xfId="33238" xr:uid="{00000000-0005-0000-0000-0000D9330000}"/>
    <cellStyle name="Comma 16 2 4 3 3" xfId="30582" xr:uid="{00000000-0005-0000-0000-0000DA330000}"/>
    <cellStyle name="Comma 16 2 4 3 4" xfId="32426" xr:uid="{00000000-0005-0000-0000-0000DB330000}"/>
    <cellStyle name="Comma 16 2 4 4" xfId="26349" xr:uid="{00000000-0005-0000-0000-0000DC330000}"/>
    <cellStyle name="Comma 16 2 4 4 2" xfId="30990" xr:uid="{00000000-0005-0000-0000-0000DD330000}"/>
    <cellStyle name="Comma 16 2 4 4 3" xfId="32834" xr:uid="{00000000-0005-0000-0000-0000DE330000}"/>
    <cellStyle name="Comma 16 2 4 5" xfId="29803" xr:uid="{00000000-0005-0000-0000-0000DF330000}"/>
    <cellStyle name="Comma 16 2 4 6" xfId="31955" xr:uid="{00000000-0005-0000-0000-0000E0330000}"/>
    <cellStyle name="Comma 16 2 5" xfId="22647" xr:uid="{00000000-0005-0000-0000-0000E1330000}"/>
    <cellStyle name="Comma 16 2 5 2" xfId="24585" xr:uid="{00000000-0005-0000-0000-0000E2330000}"/>
    <cellStyle name="Comma 16 2 5 2 2" xfId="27672" xr:uid="{00000000-0005-0000-0000-0000E3330000}"/>
    <cellStyle name="Comma 16 2 5 2 2 2" xfId="31322" xr:uid="{00000000-0005-0000-0000-0000E4330000}"/>
    <cellStyle name="Comma 16 2 5 2 2 3" xfId="33166" xr:uid="{00000000-0005-0000-0000-0000E5330000}"/>
    <cellStyle name="Comma 16 2 5 2 3" xfId="30510" xr:uid="{00000000-0005-0000-0000-0000E6330000}"/>
    <cellStyle name="Comma 16 2 5 2 4" xfId="32354" xr:uid="{00000000-0005-0000-0000-0000E7330000}"/>
    <cellStyle name="Comma 16 2 5 3" xfId="26133" xr:uid="{00000000-0005-0000-0000-0000E8330000}"/>
    <cellStyle name="Comma 16 2 5 3 2" xfId="30918" xr:uid="{00000000-0005-0000-0000-0000E9330000}"/>
    <cellStyle name="Comma 16 2 5 3 3" xfId="32762" xr:uid="{00000000-0005-0000-0000-0000EA330000}"/>
    <cellStyle name="Comma 16 2 5 4" xfId="29728" xr:uid="{00000000-0005-0000-0000-0000EB330000}"/>
    <cellStyle name="Comma 16 2 5 5" xfId="31880" xr:uid="{00000000-0005-0000-0000-0000EC330000}"/>
    <cellStyle name="Comma 16 2 6" xfId="23144" xr:uid="{00000000-0005-0000-0000-0000ED330000}"/>
    <cellStyle name="Comma 16 2 6 2" xfId="25043" xr:uid="{00000000-0005-0000-0000-0000EE330000}"/>
    <cellStyle name="Comma 16 2 6 2 2" xfId="28130" xr:uid="{00000000-0005-0000-0000-0000EF330000}"/>
    <cellStyle name="Comma 16 2 6 2 2 2" xfId="31459" xr:uid="{00000000-0005-0000-0000-0000F0330000}"/>
    <cellStyle name="Comma 16 2 6 2 2 3" xfId="33303" xr:uid="{00000000-0005-0000-0000-0000F1330000}"/>
    <cellStyle name="Comma 16 2 6 2 3" xfId="30647" xr:uid="{00000000-0005-0000-0000-0000F2330000}"/>
    <cellStyle name="Comma 16 2 6 2 4" xfId="32491" xr:uid="{00000000-0005-0000-0000-0000F3330000}"/>
    <cellStyle name="Comma 16 2 6 3" xfId="26591" xr:uid="{00000000-0005-0000-0000-0000F4330000}"/>
    <cellStyle name="Comma 16 2 6 3 2" xfId="31055" xr:uid="{00000000-0005-0000-0000-0000F5330000}"/>
    <cellStyle name="Comma 16 2 6 3 3" xfId="32899" xr:uid="{00000000-0005-0000-0000-0000F6330000}"/>
    <cellStyle name="Comma 16 2 6 4" xfId="29886" xr:uid="{00000000-0005-0000-0000-0000F7330000}"/>
    <cellStyle name="Comma 16 2 6 5" xfId="32037" xr:uid="{00000000-0005-0000-0000-0000F8330000}"/>
    <cellStyle name="Comma 16 2 7" xfId="24460" xr:uid="{00000000-0005-0000-0000-0000F9330000}"/>
    <cellStyle name="Comma 16 2 7 2" xfId="27547" xr:uid="{00000000-0005-0000-0000-0000FA330000}"/>
    <cellStyle name="Comma 16 2 7 2 2" xfId="31278" xr:uid="{00000000-0005-0000-0000-0000FB330000}"/>
    <cellStyle name="Comma 16 2 7 2 3" xfId="33122" xr:uid="{00000000-0005-0000-0000-0000FC330000}"/>
    <cellStyle name="Comma 16 2 7 3" xfId="30466" xr:uid="{00000000-0005-0000-0000-0000FD330000}"/>
    <cellStyle name="Comma 16 2 7 4" xfId="32310" xr:uid="{00000000-0005-0000-0000-0000FE330000}"/>
    <cellStyle name="Comma 16 2 8" xfId="26008" xr:uid="{00000000-0005-0000-0000-0000FF330000}"/>
    <cellStyle name="Comma 16 2 8 2" xfId="30874" xr:uid="{00000000-0005-0000-0000-000000340000}"/>
    <cellStyle name="Comma 16 2 8 3" xfId="32718" xr:uid="{00000000-0005-0000-0000-000001340000}"/>
    <cellStyle name="Comma 16 2 9" xfId="22514" xr:uid="{00000000-0005-0000-0000-000002340000}"/>
    <cellStyle name="Comma 16 3" xfId="22541" xr:uid="{00000000-0005-0000-0000-000003340000}"/>
    <cellStyle name="Comma 16 3 2" xfId="22782" xr:uid="{00000000-0005-0000-0000-000004340000}"/>
    <cellStyle name="Comma 16 3 2 2" xfId="23002" xr:uid="{00000000-0005-0000-0000-000005340000}"/>
    <cellStyle name="Comma 16 3 2 2 2" xfId="23154" xr:uid="{00000000-0005-0000-0000-000006340000}"/>
    <cellStyle name="Comma 16 3 2 2 2 2" xfId="25053" xr:uid="{00000000-0005-0000-0000-000007340000}"/>
    <cellStyle name="Comma 16 3 2 2 2 2 2" xfId="28140" xr:uid="{00000000-0005-0000-0000-000008340000}"/>
    <cellStyle name="Comma 16 3 2 2 2 2 2 2" xfId="31469" xr:uid="{00000000-0005-0000-0000-000009340000}"/>
    <cellStyle name="Comma 16 3 2 2 2 2 2 3" xfId="33313" xr:uid="{00000000-0005-0000-0000-00000A340000}"/>
    <cellStyle name="Comma 16 3 2 2 2 2 3" xfId="30657" xr:uid="{00000000-0005-0000-0000-00000B340000}"/>
    <cellStyle name="Comma 16 3 2 2 2 2 4" xfId="32501" xr:uid="{00000000-0005-0000-0000-00000C340000}"/>
    <cellStyle name="Comma 16 3 2 2 2 3" xfId="26601" xr:uid="{00000000-0005-0000-0000-00000D340000}"/>
    <cellStyle name="Comma 16 3 2 2 2 3 2" xfId="31065" xr:uid="{00000000-0005-0000-0000-00000E340000}"/>
    <cellStyle name="Comma 16 3 2 2 2 3 3" xfId="32909" xr:uid="{00000000-0005-0000-0000-00000F340000}"/>
    <cellStyle name="Comma 16 3 2 2 2 4" xfId="29896" xr:uid="{00000000-0005-0000-0000-000010340000}"/>
    <cellStyle name="Comma 16 3 2 2 2 5" xfId="32047" xr:uid="{00000000-0005-0000-0000-000011340000}"/>
    <cellStyle name="Comma 16 3 2 2 3" xfId="24936" xr:uid="{00000000-0005-0000-0000-000012340000}"/>
    <cellStyle name="Comma 16 3 2 2 3 2" xfId="28023" xr:uid="{00000000-0005-0000-0000-000013340000}"/>
    <cellStyle name="Comma 16 3 2 2 3 2 2" xfId="31439" xr:uid="{00000000-0005-0000-0000-000014340000}"/>
    <cellStyle name="Comma 16 3 2 2 3 2 3" xfId="33283" xr:uid="{00000000-0005-0000-0000-000015340000}"/>
    <cellStyle name="Comma 16 3 2 2 3 3" xfId="30627" xr:uid="{00000000-0005-0000-0000-000016340000}"/>
    <cellStyle name="Comma 16 3 2 2 3 4" xfId="32471" xr:uid="{00000000-0005-0000-0000-000017340000}"/>
    <cellStyle name="Comma 16 3 2 2 4" xfId="26484" xr:uid="{00000000-0005-0000-0000-000018340000}"/>
    <cellStyle name="Comma 16 3 2 2 4 2" xfId="31035" xr:uid="{00000000-0005-0000-0000-000019340000}"/>
    <cellStyle name="Comma 16 3 2 2 4 3" xfId="32879" xr:uid="{00000000-0005-0000-0000-00001A340000}"/>
    <cellStyle name="Comma 16 3 2 2 5" xfId="29848" xr:uid="{00000000-0005-0000-0000-00001B340000}"/>
    <cellStyle name="Comma 16 3 2 2 6" xfId="32000" xr:uid="{00000000-0005-0000-0000-00001C340000}"/>
    <cellStyle name="Comma 16 3 2 3" xfId="23153" xr:uid="{00000000-0005-0000-0000-00001D340000}"/>
    <cellStyle name="Comma 16 3 2 3 2" xfId="25052" xr:uid="{00000000-0005-0000-0000-00001E340000}"/>
    <cellStyle name="Comma 16 3 2 3 2 2" xfId="28139" xr:uid="{00000000-0005-0000-0000-00001F340000}"/>
    <cellStyle name="Comma 16 3 2 3 2 2 2" xfId="31468" xr:uid="{00000000-0005-0000-0000-000020340000}"/>
    <cellStyle name="Comma 16 3 2 3 2 2 3" xfId="33312" xr:uid="{00000000-0005-0000-0000-000021340000}"/>
    <cellStyle name="Comma 16 3 2 3 2 3" xfId="30656" xr:uid="{00000000-0005-0000-0000-000022340000}"/>
    <cellStyle name="Comma 16 3 2 3 2 4" xfId="32500" xr:uid="{00000000-0005-0000-0000-000023340000}"/>
    <cellStyle name="Comma 16 3 2 3 3" xfId="26600" xr:uid="{00000000-0005-0000-0000-000024340000}"/>
    <cellStyle name="Comma 16 3 2 3 3 2" xfId="31064" xr:uid="{00000000-0005-0000-0000-000025340000}"/>
    <cellStyle name="Comma 16 3 2 3 3 3" xfId="32908" xr:uid="{00000000-0005-0000-0000-000026340000}"/>
    <cellStyle name="Comma 16 3 2 3 4" xfId="29895" xr:uid="{00000000-0005-0000-0000-000027340000}"/>
    <cellStyle name="Comma 16 3 2 3 5" xfId="32046" xr:uid="{00000000-0005-0000-0000-000028340000}"/>
    <cellStyle name="Comma 16 3 2 4" xfId="24720" xr:uid="{00000000-0005-0000-0000-000029340000}"/>
    <cellStyle name="Comma 16 3 2 4 2" xfId="27807" xr:uid="{00000000-0005-0000-0000-00002A340000}"/>
    <cellStyle name="Comma 16 3 2 4 2 2" xfId="31367" xr:uid="{00000000-0005-0000-0000-00002B340000}"/>
    <cellStyle name="Comma 16 3 2 4 2 3" xfId="33211" xr:uid="{00000000-0005-0000-0000-00002C340000}"/>
    <cellStyle name="Comma 16 3 2 4 3" xfId="30555" xr:uid="{00000000-0005-0000-0000-00002D340000}"/>
    <cellStyle name="Comma 16 3 2 4 4" xfId="32399" xr:uid="{00000000-0005-0000-0000-00002E340000}"/>
    <cellStyle name="Comma 16 3 2 5" xfId="26268" xr:uid="{00000000-0005-0000-0000-00002F340000}"/>
    <cellStyle name="Comma 16 3 2 5 2" xfId="30963" xr:uid="{00000000-0005-0000-0000-000030340000}"/>
    <cellStyle name="Comma 16 3 2 5 3" xfId="32807" xr:uid="{00000000-0005-0000-0000-000031340000}"/>
    <cellStyle name="Comma 16 3 2 6" xfId="29773" xr:uid="{00000000-0005-0000-0000-000032340000}"/>
    <cellStyle name="Comma 16 3 2 7" xfId="31925" xr:uid="{00000000-0005-0000-0000-000033340000}"/>
    <cellStyle name="Comma 16 3 3" xfId="22894" xr:uid="{00000000-0005-0000-0000-000034340000}"/>
    <cellStyle name="Comma 16 3 3 2" xfId="23155" xr:uid="{00000000-0005-0000-0000-000035340000}"/>
    <cellStyle name="Comma 16 3 3 2 2" xfId="25054" xr:uid="{00000000-0005-0000-0000-000036340000}"/>
    <cellStyle name="Comma 16 3 3 2 2 2" xfId="28141" xr:uid="{00000000-0005-0000-0000-000037340000}"/>
    <cellStyle name="Comma 16 3 3 2 2 2 2" xfId="31470" xr:uid="{00000000-0005-0000-0000-000038340000}"/>
    <cellStyle name="Comma 16 3 3 2 2 2 3" xfId="33314" xr:uid="{00000000-0005-0000-0000-000039340000}"/>
    <cellStyle name="Comma 16 3 3 2 2 3" xfId="30658" xr:uid="{00000000-0005-0000-0000-00003A340000}"/>
    <cellStyle name="Comma 16 3 3 2 2 4" xfId="32502" xr:uid="{00000000-0005-0000-0000-00003B340000}"/>
    <cellStyle name="Comma 16 3 3 2 3" xfId="26602" xr:uid="{00000000-0005-0000-0000-00003C340000}"/>
    <cellStyle name="Comma 16 3 3 2 3 2" xfId="31066" xr:uid="{00000000-0005-0000-0000-00003D340000}"/>
    <cellStyle name="Comma 16 3 3 2 3 3" xfId="32910" xr:uid="{00000000-0005-0000-0000-00003E340000}"/>
    <cellStyle name="Comma 16 3 3 2 4" xfId="29897" xr:uid="{00000000-0005-0000-0000-00003F340000}"/>
    <cellStyle name="Comma 16 3 3 2 5" xfId="32048" xr:uid="{00000000-0005-0000-0000-000040340000}"/>
    <cellStyle name="Comma 16 3 3 3" xfId="24828" xr:uid="{00000000-0005-0000-0000-000041340000}"/>
    <cellStyle name="Comma 16 3 3 3 2" xfId="27915" xr:uid="{00000000-0005-0000-0000-000042340000}"/>
    <cellStyle name="Comma 16 3 3 3 2 2" xfId="31403" xr:uid="{00000000-0005-0000-0000-000043340000}"/>
    <cellStyle name="Comma 16 3 3 3 2 3" xfId="33247" xr:uid="{00000000-0005-0000-0000-000044340000}"/>
    <cellStyle name="Comma 16 3 3 3 3" xfId="30591" xr:uid="{00000000-0005-0000-0000-000045340000}"/>
    <cellStyle name="Comma 16 3 3 3 4" xfId="32435" xr:uid="{00000000-0005-0000-0000-000046340000}"/>
    <cellStyle name="Comma 16 3 3 4" xfId="26376" xr:uid="{00000000-0005-0000-0000-000047340000}"/>
    <cellStyle name="Comma 16 3 3 4 2" xfId="30999" xr:uid="{00000000-0005-0000-0000-000048340000}"/>
    <cellStyle name="Comma 16 3 3 4 3" xfId="32843" xr:uid="{00000000-0005-0000-0000-000049340000}"/>
    <cellStyle name="Comma 16 3 3 5" xfId="29812" xr:uid="{00000000-0005-0000-0000-00004A340000}"/>
    <cellStyle name="Comma 16 3 3 6" xfId="31964" xr:uid="{00000000-0005-0000-0000-00004B340000}"/>
    <cellStyle name="Comma 16 3 4" xfId="22674" xr:uid="{00000000-0005-0000-0000-00004C340000}"/>
    <cellStyle name="Comma 16 3 4 2" xfId="24612" xr:uid="{00000000-0005-0000-0000-00004D340000}"/>
    <cellStyle name="Comma 16 3 4 2 2" xfId="27699" xr:uid="{00000000-0005-0000-0000-00004E340000}"/>
    <cellStyle name="Comma 16 3 4 2 2 2" xfId="31331" xr:uid="{00000000-0005-0000-0000-00004F340000}"/>
    <cellStyle name="Comma 16 3 4 2 2 3" xfId="33175" xr:uid="{00000000-0005-0000-0000-000050340000}"/>
    <cellStyle name="Comma 16 3 4 2 3" xfId="30519" xr:uid="{00000000-0005-0000-0000-000051340000}"/>
    <cellStyle name="Comma 16 3 4 2 4" xfId="32363" xr:uid="{00000000-0005-0000-0000-000052340000}"/>
    <cellStyle name="Comma 16 3 4 3" xfId="26160" xr:uid="{00000000-0005-0000-0000-000053340000}"/>
    <cellStyle name="Comma 16 3 4 3 2" xfId="30927" xr:uid="{00000000-0005-0000-0000-000054340000}"/>
    <cellStyle name="Comma 16 3 4 3 3" xfId="32771" xr:uid="{00000000-0005-0000-0000-000055340000}"/>
    <cellStyle name="Comma 16 3 4 4" xfId="29737" xr:uid="{00000000-0005-0000-0000-000056340000}"/>
    <cellStyle name="Comma 16 3 4 5" xfId="31889" xr:uid="{00000000-0005-0000-0000-000057340000}"/>
    <cellStyle name="Comma 16 3 5" xfId="23152" xr:uid="{00000000-0005-0000-0000-000058340000}"/>
    <cellStyle name="Comma 16 3 5 2" xfId="25051" xr:uid="{00000000-0005-0000-0000-000059340000}"/>
    <cellStyle name="Comma 16 3 5 2 2" xfId="28138" xr:uid="{00000000-0005-0000-0000-00005A340000}"/>
    <cellStyle name="Comma 16 3 5 2 2 2" xfId="31467" xr:uid="{00000000-0005-0000-0000-00005B340000}"/>
    <cellStyle name="Comma 16 3 5 2 2 3" xfId="33311" xr:uid="{00000000-0005-0000-0000-00005C340000}"/>
    <cellStyle name="Comma 16 3 5 2 3" xfId="30655" xr:uid="{00000000-0005-0000-0000-00005D340000}"/>
    <cellStyle name="Comma 16 3 5 2 4" xfId="32499" xr:uid="{00000000-0005-0000-0000-00005E340000}"/>
    <cellStyle name="Comma 16 3 5 3" xfId="26599" xr:uid="{00000000-0005-0000-0000-00005F340000}"/>
    <cellStyle name="Comma 16 3 5 3 2" xfId="31063" xr:uid="{00000000-0005-0000-0000-000060340000}"/>
    <cellStyle name="Comma 16 3 5 3 3" xfId="32907" xr:uid="{00000000-0005-0000-0000-000061340000}"/>
    <cellStyle name="Comma 16 3 5 4" xfId="29894" xr:uid="{00000000-0005-0000-0000-000062340000}"/>
    <cellStyle name="Comma 16 3 5 5" xfId="32045" xr:uid="{00000000-0005-0000-0000-000063340000}"/>
    <cellStyle name="Comma 16 3 6" xfId="24487" xr:uid="{00000000-0005-0000-0000-000064340000}"/>
    <cellStyle name="Comma 16 3 6 2" xfId="27574" xr:uid="{00000000-0005-0000-0000-000065340000}"/>
    <cellStyle name="Comma 16 3 6 2 2" xfId="31287" xr:uid="{00000000-0005-0000-0000-000066340000}"/>
    <cellStyle name="Comma 16 3 6 2 3" xfId="33131" xr:uid="{00000000-0005-0000-0000-000067340000}"/>
    <cellStyle name="Comma 16 3 6 3" xfId="30475" xr:uid="{00000000-0005-0000-0000-000068340000}"/>
    <cellStyle name="Comma 16 3 6 4" xfId="32319" xr:uid="{00000000-0005-0000-0000-000069340000}"/>
    <cellStyle name="Comma 16 3 7" xfId="26035" xr:uid="{00000000-0005-0000-0000-00006A340000}"/>
    <cellStyle name="Comma 16 3 7 2" xfId="30883" xr:uid="{00000000-0005-0000-0000-00006B340000}"/>
    <cellStyle name="Comma 16 3 7 3" xfId="32727" xr:uid="{00000000-0005-0000-0000-00006C340000}"/>
    <cellStyle name="Comma 16 3 8" xfId="29689" xr:uid="{00000000-0005-0000-0000-00006D340000}"/>
    <cellStyle name="Comma 16 3 9" xfId="31841" xr:uid="{00000000-0005-0000-0000-00006E340000}"/>
    <cellStyle name="Comma 16 4" xfId="22728" xr:uid="{00000000-0005-0000-0000-00006F340000}"/>
    <cellStyle name="Comma 16 4 2" xfId="22948" xr:uid="{00000000-0005-0000-0000-000070340000}"/>
    <cellStyle name="Comma 16 4 2 2" xfId="23157" xr:uid="{00000000-0005-0000-0000-000071340000}"/>
    <cellStyle name="Comma 16 4 2 2 2" xfId="25056" xr:uid="{00000000-0005-0000-0000-000072340000}"/>
    <cellStyle name="Comma 16 4 2 2 2 2" xfId="28143" xr:uid="{00000000-0005-0000-0000-000073340000}"/>
    <cellStyle name="Comma 16 4 2 2 2 2 2" xfId="31472" xr:uid="{00000000-0005-0000-0000-000074340000}"/>
    <cellStyle name="Comma 16 4 2 2 2 2 3" xfId="33316" xr:uid="{00000000-0005-0000-0000-000075340000}"/>
    <cellStyle name="Comma 16 4 2 2 2 3" xfId="30660" xr:uid="{00000000-0005-0000-0000-000076340000}"/>
    <cellStyle name="Comma 16 4 2 2 2 4" xfId="32504" xr:uid="{00000000-0005-0000-0000-000077340000}"/>
    <cellStyle name="Comma 16 4 2 2 3" xfId="26604" xr:uid="{00000000-0005-0000-0000-000078340000}"/>
    <cellStyle name="Comma 16 4 2 2 3 2" xfId="31068" xr:uid="{00000000-0005-0000-0000-000079340000}"/>
    <cellStyle name="Comma 16 4 2 2 3 3" xfId="32912" xr:uid="{00000000-0005-0000-0000-00007A340000}"/>
    <cellStyle name="Comma 16 4 2 2 4" xfId="29899" xr:uid="{00000000-0005-0000-0000-00007B340000}"/>
    <cellStyle name="Comma 16 4 2 2 5" xfId="32050" xr:uid="{00000000-0005-0000-0000-00007C340000}"/>
    <cellStyle name="Comma 16 4 2 3" xfId="24882" xr:uid="{00000000-0005-0000-0000-00007D340000}"/>
    <cellStyle name="Comma 16 4 2 3 2" xfId="27969" xr:uid="{00000000-0005-0000-0000-00007E340000}"/>
    <cellStyle name="Comma 16 4 2 3 2 2" xfId="31421" xr:uid="{00000000-0005-0000-0000-00007F340000}"/>
    <cellStyle name="Comma 16 4 2 3 2 3" xfId="33265" xr:uid="{00000000-0005-0000-0000-000080340000}"/>
    <cellStyle name="Comma 16 4 2 3 3" xfId="30609" xr:uid="{00000000-0005-0000-0000-000081340000}"/>
    <cellStyle name="Comma 16 4 2 3 4" xfId="32453" xr:uid="{00000000-0005-0000-0000-000082340000}"/>
    <cellStyle name="Comma 16 4 2 4" xfId="26430" xr:uid="{00000000-0005-0000-0000-000083340000}"/>
    <cellStyle name="Comma 16 4 2 4 2" xfId="31017" xr:uid="{00000000-0005-0000-0000-000084340000}"/>
    <cellStyle name="Comma 16 4 2 4 3" xfId="32861" xr:uid="{00000000-0005-0000-0000-000085340000}"/>
    <cellStyle name="Comma 16 4 2 5" xfId="29830" xr:uid="{00000000-0005-0000-0000-000086340000}"/>
    <cellStyle name="Comma 16 4 2 6" xfId="31982" xr:uid="{00000000-0005-0000-0000-000087340000}"/>
    <cellStyle name="Comma 16 4 3" xfId="23156" xr:uid="{00000000-0005-0000-0000-000088340000}"/>
    <cellStyle name="Comma 16 4 3 2" xfId="25055" xr:uid="{00000000-0005-0000-0000-000089340000}"/>
    <cellStyle name="Comma 16 4 3 2 2" xfId="28142" xr:uid="{00000000-0005-0000-0000-00008A340000}"/>
    <cellStyle name="Comma 16 4 3 2 2 2" xfId="31471" xr:uid="{00000000-0005-0000-0000-00008B340000}"/>
    <cellStyle name="Comma 16 4 3 2 2 3" xfId="33315" xr:uid="{00000000-0005-0000-0000-00008C340000}"/>
    <cellStyle name="Comma 16 4 3 2 3" xfId="30659" xr:uid="{00000000-0005-0000-0000-00008D340000}"/>
    <cellStyle name="Comma 16 4 3 2 4" xfId="32503" xr:uid="{00000000-0005-0000-0000-00008E340000}"/>
    <cellStyle name="Comma 16 4 3 3" xfId="26603" xr:uid="{00000000-0005-0000-0000-00008F340000}"/>
    <cellStyle name="Comma 16 4 3 3 2" xfId="31067" xr:uid="{00000000-0005-0000-0000-000090340000}"/>
    <cellStyle name="Comma 16 4 3 3 3" xfId="32911" xr:uid="{00000000-0005-0000-0000-000091340000}"/>
    <cellStyle name="Comma 16 4 3 4" xfId="29898" xr:uid="{00000000-0005-0000-0000-000092340000}"/>
    <cellStyle name="Comma 16 4 3 5" xfId="32049" xr:uid="{00000000-0005-0000-0000-000093340000}"/>
    <cellStyle name="Comma 16 4 4" xfId="24666" xr:uid="{00000000-0005-0000-0000-000094340000}"/>
    <cellStyle name="Comma 16 4 4 2" xfId="27753" xr:uid="{00000000-0005-0000-0000-000095340000}"/>
    <cellStyle name="Comma 16 4 4 2 2" xfId="31349" xr:uid="{00000000-0005-0000-0000-000096340000}"/>
    <cellStyle name="Comma 16 4 4 2 3" xfId="33193" xr:uid="{00000000-0005-0000-0000-000097340000}"/>
    <cellStyle name="Comma 16 4 4 3" xfId="30537" xr:uid="{00000000-0005-0000-0000-000098340000}"/>
    <cellStyle name="Comma 16 4 4 4" xfId="32381" xr:uid="{00000000-0005-0000-0000-000099340000}"/>
    <cellStyle name="Comma 16 4 5" xfId="26214" xr:uid="{00000000-0005-0000-0000-00009A340000}"/>
    <cellStyle name="Comma 16 4 5 2" xfId="30945" xr:uid="{00000000-0005-0000-0000-00009B340000}"/>
    <cellStyle name="Comma 16 4 5 3" xfId="32789" xr:uid="{00000000-0005-0000-0000-00009C340000}"/>
    <cellStyle name="Comma 16 4 6" xfId="29755" xr:uid="{00000000-0005-0000-0000-00009D340000}"/>
    <cellStyle name="Comma 16 4 7" xfId="31907" xr:uid="{00000000-0005-0000-0000-00009E340000}"/>
    <cellStyle name="Comma 16 5" xfId="22840" xr:uid="{00000000-0005-0000-0000-00009F340000}"/>
    <cellStyle name="Comma 16 5 2" xfId="23158" xr:uid="{00000000-0005-0000-0000-0000A0340000}"/>
    <cellStyle name="Comma 16 5 2 2" xfId="25057" xr:uid="{00000000-0005-0000-0000-0000A1340000}"/>
    <cellStyle name="Comma 16 5 2 2 2" xfId="28144" xr:uid="{00000000-0005-0000-0000-0000A2340000}"/>
    <cellStyle name="Comma 16 5 2 2 2 2" xfId="31473" xr:uid="{00000000-0005-0000-0000-0000A3340000}"/>
    <cellStyle name="Comma 16 5 2 2 2 3" xfId="33317" xr:uid="{00000000-0005-0000-0000-0000A4340000}"/>
    <cellStyle name="Comma 16 5 2 2 3" xfId="30661" xr:uid="{00000000-0005-0000-0000-0000A5340000}"/>
    <cellStyle name="Comma 16 5 2 2 4" xfId="32505" xr:uid="{00000000-0005-0000-0000-0000A6340000}"/>
    <cellStyle name="Comma 16 5 2 3" xfId="26605" xr:uid="{00000000-0005-0000-0000-0000A7340000}"/>
    <cellStyle name="Comma 16 5 2 3 2" xfId="31069" xr:uid="{00000000-0005-0000-0000-0000A8340000}"/>
    <cellStyle name="Comma 16 5 2 3 3" xfId="32913" xr:uid="{00000000-0005-0000-0000-0000A9340000}"/>
    <cellStyle name="Comma 16 5 2 4" xfId="29900" xr:uid="{00000000-0005-0000-0000-0000AA340000}"/>
    <cellStyle name="Comma 16 5 2 5" xfId="32051" xr:uid="{00000000-0005-0000-0000-0000AB340000}"/>
    <cellStyle name="Comma 16 5 3" xfId="24774" xr:uid="{00000000-0005-0000-0000-0000AC340000}"/>
    <cellStyle name="Comma 16 5 3 2" xfId="27861" xr:uid="{00000000-0005-0000-0000-0000AD340000}"/>
    <cellStyle name="Comma 16 5 3 2 2" xfId="31385" xr:uid="{00000000-0005-0000-0000-0000AE340000}"/>
    <cellStyle name="Comma 16 5 3 2 3" xfId="33229" xr:uid="{00000000-0005-0000-0000-0000AF340000}"/>
    <cellStyle name="Comma 16 5 3 3" xfId="30573" xr:uid="{00000000-0005-0000-0000-0000B0340000}"/>
    <cellStyle name="Comma 16 5 3 4" xfId="32417" xr:uid="{00000000-0005-0000-0000-0000B1340000}"/>
    <cellStyle name="Comma 16 5 4" xfId="26322" xr:uid="{00000000-0005-0000-0000-0000B2340000}"/>
    <cellStyle name="Comma 16 5 4 2" xfId="30981" xr:uid="{00000000-0005-0000-0000-0000B3340000}"/>
    <cellStyle name="Comma 16 5 4 3" xfId="32825" xr:uid="{00000000-0005-0000-0000-0000B4340000}"/>
    <cellStyle name="Comma 16 5 5" xfId="29794" xr:uid="{00000000-0005-0000-0000-0000B5340000}"/>
    <cellStyle name="Comma 16 5 6" xfId="31946" xr:uid="{00000000-0005-0000-0000-0000B6340000}"/>
    <cellStyle name="Comma 16 6" xfId="22620" xr:uid="{00000000-0005-0000-0000-0000B7340000}"/>
    <cellStyle name="Comma 16 6 2" xfId="24558" xr:uid="{00000000-0005-0000-0000-0000B8340000}"/>
    <cellStyle name="Comma 16 6 2 2" xfId="27645" xr:uid="{00000000-0005-0000-0000-0000B9340000}"/>
    <cellStyle name="Comma 16 6 2 2 2" xfId="31313" xr:uid="{00000000-0005-0000-0000-0000BA340000}"/>
    <cellStyle name="Comma 16 6 2 2 3" xfId="33157" xr:uid="{00000000-0005-0000-0000-0000BB340000}"/>
    <cellStyle name="Comma 16 6 2 3" xfId="30501" xr:uid="{00000000-0005-0000-0000-0000BC340000}"/>
    <cellStyle name="Comma 16 6 2 4" xfId="32345" xr:uid="{00000000-0005-0000-0000-0000BD340000}"/>
    <cellStyle name="Comma 16 6 3" xfId="26106" xr:uid="{00000000-0005-0000-0000-0000BE340000}"/>
    <cellStyle name="Comma 16 6 3 2" xfId="30909" xr:uid="{00000000-0005-0000-0000-0000BF340000}"/>
    <cellStyle name="Comma 16 6 3 3" xfId="32753" xr:uid="{00000000-0005-0000-0000-0000C0340000}"/>
    <cellStyle name="Comma 16 6 4" xfId="29719" xr:uid="{00000000-0005-0000-0000-0000C1340000}"/>
    <cellStyle name="Comma 16 6 5" xfId="31871" xr:uid="{00000000-0005-0000-0000-0000C2340000}"/>
    <cellStyle name="Comma 16 7" xfId="22487" xr:uid="{00000000-0005-0000-0000-0000C3340000}"/>
    <cellStyle name="Comma 16 7 2" xfId="24433" xr:uid="{00000000-0005-0000-0000-0000C4340000}"/>
    <cellStyle name="Comma 16 7 2 2" xfId="27520" xr:uid="{00000000-0005-0000-0000-0000C5340000}"/>
    <cellStyle name="Comma 16 7 2 2 2" xfId="31269" xr:uid="{00000000-0005-0000-0000-0000C6340000}"/>
    <cellStyle name="Comma 16 7 2 2 3" xfId="33113" xr:uid="{00000000-0005-0000-0000-0000C7340000}"/>
    <cellStyle name="Comma 16 7 2 3" xfId="30457" xr:uid="{00000000-0005-0000-0000-0000C8340000}"/>
    <cellStyle name="Comma 16 7 2 4" xfId="32301" xr:uid="{00000000-0005-0000-0000-0000C9340000}"/>
    <cellStyle name="Comma 16 7 3" xfId="25981" xr:uid="{00000000-0005-0000-0000-0000CA340000}"/>
    <cellStyle name="Comma 16 7 3 2" xfId="30865" xr:uid="{00000000-0005-0000-0000-0000CB340000}"/>
    <cellStyle name="Comma 16 7 3 3" xfId="32709" xr:uid="{00000000-0005-0000-0000-0000CC340000}"/>
    <cellStyle name="Comma 16 7 4" xfId="29671" xr:uid="{00000000-0005-0000-0000-0000CD340000}"/>
    <cellStyle name="Comma 16 7 5" xfId="31823" xr:uid="{00000000-0005-0000-0000-0000CE340000}"/>
    <cellStyle name="Comma 16 8" xfId="4757" xr:uid="{00000000-0005-0000-0000-0000CF340000}"/>
    <cellStyle name="Comma 16 9" xfId="28802" xr:uid="{00000000-0005-0000-0000-0000D0340000}"/>
    <cellStyle name="Comma 17" xfId="280" xr:uid="{00000000-0005-0000-0000-0000D1340000}"/>
    <cellStyle name="Comma 17 2" xfId="1161" xr:uid="{00000000-0005-0000-0000-0000D2340000}"/>
    <cellStyle name="Comma 17 2 2" xfId="24135" xr:uid="{00000000-0005-0000-0000-0000D3340000}"/>
    <cellStyle name="Comma 17 2 3" xfId="30408" xr:uid="{00000000-0005-0000-0000-0000D4340000}"/>
    <cellStyle name="Comma 17 2 4" xfId="32252" xr:uid="{00000000-0005-0000-0000-0000D5340000}"/>
    <cellStyle name="Comma 17 3" xfId="23104" xr:uid="{00000000-0005-0000-0000-0000D6340000}"/>
    <cellStyle name="Comma 17 3 2" xfId="29868" xr:uid="{00000000-0005-0000-0000-0000D7340000}"/>
    <cellStyle name="Comma 17 3 3" xfId="32020" xr:uid="{00000000-0005-0000-0000-0000D8340000}"/>
    <cellStyle name="Comma 17 4" xfId="5596" xr:uid="{00000000-0005-0000-0000-0000D9340000}"/>
    <cellStyle name="Comma 17 5" xfId="29407" xr:uid="{00000000-0005-0000-0000-0000DA340000}"/>
    <cellStyle name="Comma 17 6" xfId="31780" xr:uid="{00000000-0005-0000-0000-0000DB340000}"/>
    <cellStyle name="Comma 18" xfId="281" xr:uid="{00000000-0005-0000-0000-0000DC340000}"/>
    <cellStyle name="Comma 18 2" xfId="1162" xr:uid="{00000000-0005-0000-0000-0000DD340000}"/>
    <cellStyle name="Comma 18 2 2" xfId="24136" xr:uid="{00000000-0005-0000-0000-0000DE340000}"/>
    <cellStyle name="Comma 18 2 2 2" xfId="30409" xr:uid="{00000000-0005-0000-0000-0000DF340000}"/>
    <cellStyle name="Comma 18 2 2 3" xfId="32253" xr:uid="{00000000-0005-0000-0000-0000E0340000}"/>
    <cellStyle name="Comma 18 2 3" xfId="6585" xr:uid="{00000000-0005-0000-0000-0000E1340000}"/>
    <cellStyle name="Comma 18 2 4" xfId="29554" xr:uid="{00000000-0005-0000-0000-0000E2340000}"/>
    <cellStyle name="Comma 18 2 5" xfId="31799" xr:uid="{00000000-0005-0000-0000-0000E3340000}"/>
    <cellStyle name="Comma 18 3" xfId="23126" xr:uid="{00000000-0005-0000-0000-0000E4340000}"/>
    <cellStyle name="Comma 18 3 2" xfId="29880" xr:uid="{00000000-0005-0000-0000-0000E5340000}"/>
    <cellStyle name="Comma 18 3 3" xfId="32032" xr:uid="{00000000-0005-0000-0000-0000E6340000}"/>
    <cellStyle name="Comma 18 4" xfId="5597" xr:uid="{00000000-0005-0000-0000-0000E7340000}"/>
    <cellStyle name="Comma 18 5" xfId="29408" xr:uid="{00000000-0005-0000-0000-0000E8340000}"/>
    <cellStyle name="Comma 18 6" xfId="31781" xr:uid="{00000000-0005-0000-0000-0000E9340000}"/>
    <cellStyle name="Comma 19" xfId="282" xr:uid="{00000000-0005-0000-0000-0000EA340000}"/>
    <cellStyle name="Comma 19 2" xfId="1163" xr:uid="{00000000-0005-0000-0000-0000EB340000}"/>
    <cellStyle name="Comma 19 2 2" xfId="23128" xr:uid="{00000000-0005-0000-0000-0000EC340000}"/>
    <cellStyle name="Comma 19 2 3" xfId="29882" xr:uid="{00000000-0005-0000-0000-0000ED340000}"/>
    <cellStyle name="Comma 19 2 4" xfId="32034" xr:uid="{00000000-0005-0000-0000-0000EE340000}"/>
    <cellStyle name="Comma 19 3" xfId="6586" xr:uid="{00000000-0005-0000-0000-0000EF340000}"/>
    <cellStyle name="Comma 19 4" xfId="29555" xr:uid="{00000000-0005-0000-0000-0000F0340000}"/>
    <cellStyle name="Comma 19 5" xfId="31800" xr:uid="{00000000-0005-0000-0000-0000F1340000}"/>
    <cellStyle name="Comma 2" xfId="18" xr:uid="{00000000-0005-0000-0000-0000F2340000}"/>
    <cellStyle name="Comma 2 10" xfId="4078" xr:uid="{00000000-0005-0000-0000-0000F3340000}"/>
    <cellStyle name="Comma 2 10 10" xfId="31833" xr:uid="{00000000-0005-0000-0000-0000F4340000}"/>
    <cellStyle name="Comma 2 10 2" xfId="22756" xr:uid="{00000000-0005-0000-0000-0000F5340000}"/>
    <cellStyle name="Comma 2 10 2 2" xfId="22976" xr:uid="{00000000-0005-0000-0000-0000F6340000}"/>
    <cellStyle name="Comma 2 10 2 2 2" xfId="23161" xr:uid="{00000000-0005-0000-0000-0000F7340000}"/>
    <cellStyle name="Comma 2 10 2 2 2 2" xfId="25060" xr:uid="{00000000-0005-0000-0000-0000F8340000}"/>
    <cellStyle name="Comma 2 10 2 2 2 2 2" xfId="28147" xr:uid="{00000000-0005-0000-0000-0000F9340000}"/>
    <cellStyle name="Comma 2 10 2 2 2 2 2 2" xfId="31476" xr:uid="{00000000-0005-0000-0000-0000FA340000}"/>
    <cellStyle name="Comma 2 10 2 2 2 2 2 3" xfId="33320" xr:uid="{00000000-0005-0000-0000-0000FB340000}"/>
    <cellStyle name="Comma 2 10 2 2 2 2 3" xfId="30664" xr:uid="{00000000-0005-0000-0000-0000FC340000}"/>
    <cellStyle name="Comma 2 10 2 2 2 2 4" xfId="32508" xr:uid="{00000000-0005-0000-0000-0000FD340000}"/>
    <cellStyle name="Comma 2 10 2 2 2 3" xfId="26608" xr:uid="{00000000-0005-0000-0000-0000FE340000}"/>
    <cellStyle name="Comma 2 10 2 2 2 3 2" xfId="31072" xr:uid="{00000000-0005-0000-0000-0000FF340000}"/>
    <cellStyle name="Comma 2 10 2 2 2 3 3" xfId="32916" xr:uid="{00000000-0005-0000-0000-000000350000}"/>
    <cellStyle name="Comma 2 10 2 2 2 4" xfId="29903" xr:uid="{00000000-0005-0000-0000-000001350000}"/>
    <cellStyle name="Comma 2 10 2 2 2 5" xfId="32054" xr:uid="{00000000-0005-0000-0000-000002350000}"/>
    <cellStyle name="Comma 2 10 2 2 3" xfId="24910" xr:uid="{00000000-0005-0000-0000-000003350000}"/>
    <cellStyle name="Comma 2 10 2 2 3 2" xfId="27997" xr:uid="{00000000-0005-0000-0000-000004350000}"/>
    <cellStyle name="Comma 2 10 2 2 3 2 2" xfId="31431" xr:uid="{00000000-0005-0000-0000-000005350000}"/>
    <cellStyle name="Comma 2 10 2 2 3 2 3" xfId="33275" xr:uid="{00000000-0005-0000-0000-000006350000}"/>
    <cellStyle name="Comma 2 10 2 2 3 3" xfId="30619" xr:uid="{00000000-0005-0000-0000-000007350000}"/>
    <cellStyle name="Comma 2 10 2 2 3 4" xfId="32463" xr:uid="{00000000-0005-0000-0000-000008350000}"/>
    <cellStyle name="Comma 2 10 2 2 4" xfId="26458" xr:uid="{00000000-0005-0000-0000-000009350000}"/>
    <cellStyle name="Comma 2 10 2 2 4 2" xfId="31027" xr:uid="{00000000-0005-0000-0000-00000A350000}"/>
    <cellStyle name="Comma 2 10 2 2 4 3" xfId="32871" xr:uid="{00000000-0005-0000-0000-00000B350000}"/>
    <cellStyle name="Comma 2 10 2 2 5" xfId="29840" xr:uid="{00000000-0005-0000-0000-00000C350000}"/>
    <cellStyle name="Comma 2 10 2 2 6" xfId="31992" xr:uid="{00000000-0005-0000-0000-00000D350000}"/>
    <cellStyle name="Comma 2 10 2 3" xfId="23160" xr:uid="{00000000-0005-0000-0000-00000E350000}"/>
    <cellStyle name="Comma 2 10 2 3 2" xfId="25059" xr:uid="{00000000-0005-0000-0000-00000F350000}"/>
    <cellStyle name="Comma 2 10 2 3 2 2" xfId="28146" xr:uid="{00000000-0005-0000-0000-000010350000}"/>
    <cellStyle name="Comma 2 10 2 3 2 2 2" xfId="31475" xr:uid="{00000000-0005-0000-0000-000011350000}"/>
    <cellStyle name="Comma 2 10 2 3 2 2 3" xfId="33319" xr:uid="{00000000-0005-0000-0000-000012350000}"/>
    <cellStyle name="Comma 2 10 2 3 2 3" xfId="30663" xr:uid="{00000000-0005-0000-0000-000013350000}"/>
    <cellStyle name="Comma 2 10 2 3 2 4" xfId="32507" xr:uid="{00000000-0005-0000-0000-000014350000}"/>
    <cellStyle name="Comma 2 10 2 3 3" xfId="26607" xr:uid="{00000000-0005-0000-0000-000015350000}"/>
    <cellStyle name="Comma 2 10 2 3 3 2" xfId="31071" xr:uid="{00000000-0005-0000-0000-000016350000}"/>
    <cellStyle name="Comma 2 10 2 3 3 3" xfId="32915" xr:uid="{00000000-0005-0000-0000-000017350000}"/>
    <cellStyle name="Comma 2 10 2 3 4" xfId="29902" xr:uid="{00000000-0005-0000-0000-000018350000}"/>
    <cellStyle name="Comma 2 10 2 3 5" xfId="32053" xr:uid="{00000000-0005-0000-0000-000019350000}"/>
    <cellStyle name="Comma 2 10 2 4" xfId="24694" xr:uid="{00000000-0005-0000-0000-00001A350000}"/>
    <cellStyle name="Comma 2 10 2 4 2" xfId="27781" xr:uid="{00000000-0005-0000-0000-00001B350000}"/>
    <cellStyle name="Comma 2 10 2 4 2 2" xfId="31359" xr:uid="{00000000-0005-0000-0000-00001C350000}"/>
    <cellStyle name="Comma 2 10 2 4 2 3" xfId="33203" xr:uid="{00000000-0005-0000-0000-00001D350000}"/>
    <cellStyle name="Comma 2 10 2 4 3" xfId="30547" xr:uid="{00000000-0005-0000-0000-00001E350000}"/>
    <cellStyle name="Comma 2 10 2 4 4" xfId="32391" xr:uid="{00000000-0005-0000-0000-00001F350000}"/>
    <cellStyle name="Comma 2 10 2 5" xfId="26242" xr:uid="{00000000-0005-0000-0000-000020350000}"/>
    <cellStyle name="Comma 2 10 2 5 2" xfId="30955" xr:uid="{00000000-0005-0000-0000-000021350000}"/>
    <cellStyle name="Comma 2 10 2 5 3" xfId="32799" xr:uid="{00000000-0005-0000-0000-000022350000}"/>
    <cellStyle name="Comma 2 10 2 6" xfId="29765" xr:uid="{00000000-0005-0000-0000-000023350000}"/>
    <cellStyle name="Comma 2 10 2 7" xfId="31917" xr:uid="{00000000-0005-0000-0000-000024350000}"/>
    <cellStyle name="Comma 2 10 3" xfId="22868" xr:uid="{00000000-0005-0000-0000-000025350000}"/>
    <cellStyle name="Comma 2 10 3 2" xfId="23162" xr:uid="{00000000-0005-0000-0000-000026350000}"/>
    <cellStyle name="Comma 2 10 3 2 2" xfId="25061" xr:uid="{00000000-0005-0000-0000-000027350000}"/>
    <cellStyle name="Comma 2 10 3 2 2 2" xfId="28148" xr:uid="{00000000-0005-0000-0000-000028350000}"/>
    <cellStyle name="Comma 2 10 3 2 2 2 2" xfId="31477" xr:uid="{00000000-0005-0000-0000-000029350000}"/>
    <cellStyle name="Comma 2 10 3 2 2 2 3" xfId="33321" xr:uid="{00000000-0005-0000-0000-00002A350000}"/>
    <cellStyle name="Comma 2 10 3 2 2 3" xfId="30665" xr:uid="{00000000-0005-0000-0000-00002B350000}"/>
    <cellStyle name="Comma 2 10 3 2 2 4" xfId="32509" xr:uid="{00000000-0005-0000-0000-00002C350000}"/>
    <cellStyle name="Comma 2 10 3 2 3" xfId="26609" xr:uid="{00000000-0005-0000-0000-00002D350000}"/>
    <cellStyle name="Comma 2 10 3 2 3 2" xfId="31073" xr:uid="{00000000-0005-0000-0000-00002E350000}"/>
    <cellStyle name="Comma 2 10 3 2 3 3" xfId="32917" xr:uid="{00000000-0005-0000-0000-00002F350000}"/>
    <cellStyle name="Comma 2 10 3 2 4" xfId="29904" xr:uid="{00000000-0005-0000-0000-000030350000}"/>
    <cellStyle name="Comma 2 10 3 2 5" xfId="32055" xr:uid="{00000000-0005-0000-0000-000031350000}"/>
    <cellStyle name="Comma 2 10 3 3" xfId="24802" xr:uid="{00000000-0005-0000-0000-000032350000}"/>
    <cellStyle name="Comma 2 10 3 3 2" xfId="27889" xr:uid="{00000000-0005-0000-0000-000033350000}"/>
    <cellStyle name="Comma 2 10 3 3 2 2" xfId="31395" xr:uid="{00000000-0005-0000-0000-000034350000}"/>
    <cellStyle name="Comma 2 10 3 3 2 3" xfId="33239" xr:uid="{00000000-0005-0000-0000-000035350000}"/>
    <cellStyle name="Comma 2 10 3 3 3" xfId="30583" xr:uid="{00000000-0005-0000-0000-000036350000}"/>
    <cellStyle name="Comma 2 10 3 3 4" xfId="32427" xr:uid="{00000000-0005-0000-0000-000037350000}"/>
    <cellStyle name="Comma 2 10 3 4" xfId="26350" xr:uid="{00000000-0005-0000-0000-000038350000}"/>
    <cellStyle name="Comma 2 10 3 4 2" xfId="30991" xr:uid="{00000000-0005-0000-0000-000039350000}"/>
    <cellStyle name="Comma 2 10 3 4 3" xfId="32835" xr:uid="{00000000-0005-0000-0000-00003A350000}"/>
    <cellStyle name="Comma 2 10 3 5" xfId="29804" xr:uid="{00000000-0005-0000-0000-00003B350000}"/>
    <cellStyle name="Comma 2 10 3 6" xfId="31956" xr:uid="{00000000-0005-0000-0000-00003C350000}"/>
    <cellStyle name="Comma 2 10 4" xfId="22648" xr:uid="{00000000-0005-0000-0000-00003D350000}"/>
    <cellStyle name="Comma 2 10 4 2" xfId="24586" xr:uid="{00000000-0005-0000-0000-00003E350000}"/>
    <cellStyle name="Comma 2 10 4 2 2" xfId="27673" xr:uid="{00000000-0005-0000-0000-00003F350000}"/>
    <cellStyle name="Comma 2 10 4 2 2 2" xfId="31323" xr:uid="{00000000-0005-0000-0000-000040350000}"/>
    <cellStyle name="Comma 2 10 4 2 2 3" xfId="33167" xr:uid="{00000000-0005-0000-0000-000041350000}"/>
    <cellStyle name="Comma 2 10 4 2 3" xfId="30511" xr:uid="{00000000-0005-0000-0000-000042350000}"/>
    <cellStyle name="Comma 2 10 4 2 4" xfId="32355" xr:uid="{00000000-0005-0000-0000-000043350000}"/>
    <cellStyle name="Comma 2 10 4 3" xfId="26134" xr:uid="{00000000-0005-0000-0000-000044350000}"/>
    <cellStyle name="Comma 2 10 4 3 2" xfId="30919" xr:uid="{00000000-0005-0000-0000-000045350000}"/>
    <cellStyle name="Comma 2 10 4 3 3" xfId="32763" xr:uid="{00000000-0005-0000-0000-000046350000}"/>
    <cellStyle name="Comma 2 10 4 4" xfId="29729" xr:uid="{00000000-0005-0000-0000-000047350000}"/>
    <cellStyle name="Comma 2 10 4 5" xfId="31881" xr:uid="{00000000-0005-0000-0000-000048350000}"/>
    <cellStyle name="Comma 2 10 5" xfId="23159" xr:uid="{00000000-0005-0000-0000-000049350000}"/>
    <cellStyle name="Comma 2 10 5 2" xfId="25058" xr:uid="{00000000-0005-0000-0000-00004A350000}"/>
    <cellStyle name="Comma 2 10 5 2 2" xfId="28145" xr:uid="{00000000-0005-0000-0000-00004B350000}"/>
    <cellStyle name="Comma 2 10 5 2 2 2" xfId="31474" xr:uid="{00000000-0005-0000-0000-00004C350000}"/>
    <cellStyle name="Comma 2 10 5 2 2 3" xfId="33318" xr:uid="{00000000-0005-0000-0000-00004D350000}"/>
    <cellStyle name="Comma 2 10 5 2 3" xfId="30662" xr:uid="{00000000-0005-0000-0000-00004E350000}"/>
    <cellStyle name="Comma 2 10 5 2 4" xfId="32506" xr:uid="{00000000-0005-0000-0000-00004F350000}"/>
    <cellStyle name="Comma 2 10 5 3" xfId="26606" xr:uid="{00000000-0005-0000-0000-000050350000}"/>
    <cellStyle name="Comma 2 10 5 3 2" xfId="31070" xr:uid="{00000000-0005-0000-0000-000051350000}"/>
    <cellStyle name="Comma 2 10 5 3 3" xfId="32914" xr:uid="{00000000-0005-0000-0000-000052350000}"/>
    <cellStyle name="Comma 2 10 5 4" xfId="29901" xr:uid="{00000000-0005-0000-0000-000053350000}"/>
    <cellStyle name="Comma 2 10 5 5" xfId="32052" xr:uid="{00000000-0005-0000-0000-000054350000}"/>
    <cellStyle name="Comma 2 10 6" xfId="24461" xr:uid="{00000000-0005-0000-0000-000055350000}"/>
    <cellStyle name="Comma 2 10 6 2" xfId="27548" xr:uid="{00000000-0005-0000-0000-000056350000}"/>
    <cellStyle name="Comma 2 10 6 2 2" xfId="31279" xr:uid="{00000000-0005-0000-0000-000057350000}"/>
    <cellStyle name="Comma 2 10 6 2 3" xfId="33123" xr:uid="{00000000-0005-0000-0000-000058350000}"/>
    <cellStyle name="Comma 2 10 6 3" xfId="30467" xr:uid="{00000000-0005-0000-0000-000059350000}"/>
    <cellStyle name="Comma 2 10 6 4" xfId="32311" xr:uid="{00000000-0005-0000-0000-00005A350000}"/>
    <cellStyle name="Comma 2 10 7" xfId="26009" xr:uid="{00000000-0005-0000-0000-00005B350000}"/>
    <cellStyle name="Comma 2 10 7 2" xfId="30875" xr:uid="{00000000-0005-0000-0000-00005C350000}"/>
    <cellStyle name="Comma 2 10 7 3" xfId="32719" xr:uid="{00000000-0005-0000-0000-00005D350000}"/>
    <cellStyle name="Comma 2 10 8" xfId="22515" xr:uid="{00000000-0005-0000-0000-00005E350000}"/>
    <cellStyle name="Comma 2 10 9" xfId="29681" xr:uid="{00000000-0005-0000-0000-00005F350000}"/>
    <cellStyle name="Comma 2 11" xfId="22569" xr:uid="{00000000-0005-0000-0000-000060350000}"/>
    <cellStyle name="Comma 2 11 2" xfId="22922" xr:uid="{00000000-0005-0000-0000-000061350000}"/>
    <cellStyle name="Comma 2 11 2 2" xfId="23164" xr:uid="{00000000-0005-0000-0000-000062350000}"/>
    <cellStyle name="Comma 2 11 2 2 2" xfId="25063" xr:uid="{00000000-0005-0000-0000-000063350000}"/>
    <cellStyle name="Comma 2 11 2 2 2 2" xfId="28150" xr:uid="{00000000-0005-0000-0000-000064350000}"/>
    <cellStyle name="Comma 2 11 2 2 2 2 2" xfId="31479" xr:uid="{00000000-0005-0000-0000-000065350000}"/>
    <cellStyle name="Comma 2 11 2 2 2 2 3" xfId="33323" xr:uid="{00000000-0005-0000-0000-000066350000}"/>
    <cellStyle name="Comma 2 11 2 2 2 3" xfId="30667" xr:uid="{00000000-0005-0000-0000-000067350000}"/>
    <cellStyle name="Comma 2 11 2 2 2 4" xfId="32511" xr:uid="{00000000-0005-0000-0000-000068350000}"/>
    <cellStyle name="Comma 2 11 2 2 3" xfId="26611" xr:uid="{00000000-0005-0000-0000-000069350000}"/>
    <cellStyle name="Comma 2 11 2 2 3 2" xfId="31075" xr:uid="{00000000-0005-0000-0000-00006A350000}"/>
    <cellStyle name="Comma 2 11 2 2 3 3" xfId="32919" xr:uid="{00000000-0005-0000-0000-00006B350000}"/>
    <cellStyle name="Comma 2 11 2 2 4" xfId="29906" xr:uid="{00000000-0005-0000-0000-00006C350000}"/>
    <cellStyle name="Comma 2 11 2 2 5" xfId="32057" xr:uid="{00000000-0005-0000-0000-00006D350000}"/>
    <cellStyle name="Comma 2 11 2 3" xfId="24856" xr:uid="{00000000-0005-0000-0000-00006E350000}"/>
    <cellStyle name="Comma 2 11 2 3 2" xfId="27943" xr:uid="{00000000-0005-0000-0000-00006F350000}"/>
    <cellStyle name="Comma 2 11 2 3 2 2" xfId="31413" xr:uid="{00000000-0005-0000-0000-000070350000}"/>
    <cellStyle name="Comma 2 11 2 3 2 3" xfId="33257" xr:uid="{00000000-0005-0000-0000-000071350000}"/>
    <cellStyle name="Comma 2 11 2 3 3" xfId="30601" xr:uid="{00000000-0005-0000-0000-000072350000}"/>
    <cellStyle name="Comma 2 11 2 3 4" xfId="32445" xr:uid="{00000000-0005-0000-0000-000073350000}"/>
    <cellStyle name="Comma 2 11 2 4" xfId="26404" xr:uid="{00000000-0005-0000-0000-000074350000}"/>
    <cellStyle name="Comma 2 11 2 4 2" xfId="31009" xr:uid="{00000000-0005-0000-0000-000075350000}"/>
    <cellStyle name="Comma 2 11 2 4 3" xfId="32853" xr:uid="{00000000-0005-0000-0000-000076350000}"/>
    <cellStyle name="Comma 2 11 2 5" xfId="29822" xr:uid="{00000000-0005-0000-0000-000077350000}"/>
    <cellStyle name="Comma 2 11 2 6" xfId="31974" xr:uid="{00000000-0005-0000-0000-000078350000}"/>
    <cellStyle name="Comma 2 11 3" xfId="22702" xr:uid="{00000000-0005-0000-0000-000079350000}"/>
    <cellStyle name="Comma 2 11 3 2" xfId="24640" xr:uid="{00000000-0005-0000-0000-00007A350000}"/>
    <cellStyle name="Comma 2 11 3 2 2" xfId="27727" xr:uid="{00000000-0005-0000-0000-00007B350000}"/>
    <cellStyle name="Comma 2 11 3 2 2 2" xfId="31341" xr:uid="{00000000-0005-0000-0000-00007C350000}"/>
    <cellStyle name="Comma 2 11 3 2 2 3" xfId="33185" xr:uid="{00000000-0005-0000-0000-00007D350000}"/>
    <cellStyle name="Comma 2 11 3 2 3" xfId="30529" xr:uid="{00000000-0005-0000-0000-00007E350000}"/>
    <cellStyle name="Comma 2 11 3 2 4" xfId="32373" xr:uid="{00000000-0005-0000-0000-00007F350000}"/>
    <cellStyle name="Comma 2 11 3 3" xfId="26188" xr:uid="{00000000-0005-0000-0000-000080350000}"/>
    <cellStyle name="Comma 2 11 3 3 2" xfId="30937" xr:uid="{00000000-0005-0000-0000-000081350000}"/>
    <cellStyle name="Comma 2 11 3 3 3" xfId="32781" xr:uid="{00000000-0005-0000-0000-000082350000}"/>
    <cellStyle name="Comma 2 11 3 4" xfId="29747" xr:uid="{00000000-0005-0000-0000-000083350000}"/>
    <cellStyle name="Comma 2 11 3 5" xfId="31899" xr:uid="{00000000-0005-0000-0000-000084350000}"/>
    <cellStyle name="Comma 2 11 4" xfId="23163" xr:uid="{00000000-0005-0000-0000-000085350000}"/>
    <cellStyle name="Comma 2 11 4 2" xfId="25062" xr:uid="{00000000-0005-0000-0000-000086350000}"/>
    <cellStyle name="Comma 2 11 4 2 2" xfId="28149" xr:uid="{00000000-0005-0000-0000-000087350000}"/>
    <cellStyle name="Comma 2 11 4 2 2 2" xfId="31478" xr:uid="{00000000-0005-0000-0000-000088350000}"/>
    <cellStyle name="Comma 2 11 4 2 2 3" xfId="33322" xr:uid="{00000000-0005-0000-0000-000089350000}"/>
    <cellStyle name="Comma 2 11 4 2 3" xfId="30666" xr:uid="{00000000-0005-0000-0000-00008A350000}"/>
    <cellStyle name="Comma 2 11 4 2 4" xfId="32510" xr:uid="{00000000-0005-0000-0000-00008B350000}"/>
    <cellStyle name="Comma 2 11 4 3" xfId="26610" xr:uid="{00000000-0005-0000-0000-00008C350000}"/>
    <cellStyle name="Comma 2 11 4 3 2" xfId="31074" xr:uid="{00000000-0005-0000-0000-00008D350000}"/>
    <cellStyle name="Comma 2 11 4 3 3" xfId="32918" xr:uid="{00000000-0005-0000-0000-00008E350000}"/>
    <cellStyle name="Comma 2 11 4 4" xfId="29905" xr:uid="{00000000-0005-0000-0000-00008F350000}"/>
    <cellStyle name="Comma 2 11 4 5" xfId="32056" xr:uid="{00000000-0005-0000-0000-000090350000}"/>
    <cellStyle name="Comma 2 11 5" xfId="24515" xr:uid="{00000000-0005-0000-0000-000091350000}"/>
    <cellStyle name="Comma 2 11 5 2" xfId="27602" xr:uid="{00000000-0005-0000-0000-000092350000}"/>
    <cellStyle name="Comma 2 11 5 2 2" xfId="31297" xr:uid="{00000000-0005-0000-0000-000093350000}"/>
    <cellStyle name="Comma 2 11 5 2 3" xfId="33141" xr:uid="{00000000-0005-0000-0000-000094350000}"/>
    <cellStyle name="Comma 2 11 5 3" xfId="30485" xr:uid="{00000000-0005-0000-0000-000095350000}"/>
    <cellStyle name="Comma 2 11 5 4" xfId="32329" xr:uid="{00000000-0005-0000-0000-000096350000}"/>
    <cellStyle name="Comma 2 11 6" xfId="26063" xr:uid="{00000000-0005-0000-0000-000097350000}"/>
    <cellStyle name="Comma 2 11 6 2" xfId="30893" xr:uid="{00000000-0005-0000-0000-000098350000}"/>
    <cellStyle name="Comma 2 11 6 3" xfId="32737" xr:uid="{00000000-0005-0000-0000-000099350000}"/>
    <cellStyle name="Comma 2 11 7" xfId="29699" xr:uid="{00000000-0005-0000-0000-00009A350000}"/>
    <cellStyle name="Comma 2 11 8" xfId="31851" xr:uid="{00000000-0005-0000-0000-00009B350000}"/>
    <cellStyle name="Comma 2 12" xfId="22814" xr:uid="{00000000-0005-0000-0000-00009C350000}"/>
    <cellStyle name="Comma 2 12 2" xfId="23165" xr:uid="{00000000-0005-0000-0000-00009D350000}"/>
    <cellStyle name="Comma 2 12 2 2" xfId="25064" xr:uid="{00000000-0005-0000-0000-00009E350000}"/>
    <cellStyle name="Comma 2 12 2 2 2" xfId="28151" xr:uid="{00000000-0005-0000-0000-00009F350000}"/>
    <cellStyle name="Comma 2 12 2 2 2 2" xfId="31480" xr:uid="{00000000-0005-0000-0000-0000A0350000}"/>
    <cellStyle name="Comma 2 12 2 2 2 3" xfId="33324" xr:uid="{00000000-0005-0000-0000-0000A1350000}"/>
    <cellStyle name="Comma 2 12 2 2 3" xfId="30668" xr:uid="{00000000-0005-0000-0000-0000A2350000}"/>
    <cellStyle name="Comma 2 12 2 2 4" xfId="32512" xr:uid="{00000000-0005-0000-0000-0000A3350000}"/>
    <cellStyle name="Comma 2 12 2 3" xfId="26612" xr:uid="{00000000-0005-0000-0000-0000A4350000}"/>
    <cellStyle name="Comma 2 12 2 3 2" xfId="31076" xr:uid="{00000000-0005-0000-0000-0000A5350000}"/>
    <cellStyle name="Comma 2 12 2 3 3" xfId="32920" xr:uid="{00000000-0005-0000-0000-0000A6350000}"/>
    <cellStyle name="Comma 2 12 2 4" xfId="29907" xr:uid="{00000000-0005-0000-0000-0000A7350000}"/>
    <cellStyle name="Comma 2 12 2 5" xfId="32058" xr:uid="{00000000-0005-0000-0000-0000A8350000}"/>
    <cellStyle name="Comma 2 12 3" xfId="24748" xr:uid="{00000000-0005-0000-0000-0000A9350000}"/>
    <cellStyle name="Comma 2 12 3 2" xfId="27835" xr:uid="{00000000-0005-0000-0000-0000AA350000}"/>
    <cellStyle name="Comma 2 12 3 2 2" xfId="31377" xr:uid="{00000000-0005-0000-0000-0000AB350000}"/>
    <cellStyle name="Comma 2 12 3 2 3" xfId="33221" xr:uid="{00000000-0005-0000-0000-0000AC350000}"/>
    <cellStyle name="Comma 2 12 3 3" xfId="30565" xr:uid="{00000000-0005-0000-0000-0000AD350000}"/>
    <cellStyle name="Comma 2 12 3 4" xfId="32409" xr:uid="{00000000-0005-0000-0000-0000AE350000}"/>
    <cellStyle name="Comma 2 12 4" xfId="26296" xr:uid="{00000000-0005-0000-0000-0000AF350000}"/>
    <cellStyle name="Comma 2 12 4 2" xfId="30973" xr:uid="{00000000-0005-0000-0000-0000B0350000}"/>
    <cellStyle name="Comma 2 12 4 3" xfId="32817" xr:uid="{00000000-0005-0000-0000-0000B1350000}"/>
    <cellStyle name="Comma 2 12 5" xfId="29786" xr:uid="{00000000-0005-0000-0000-0000B2350000}"/>
    <cellStyle name="Comma 2 12 6" xfId="31938" xr:uid="{00000000-0005-0000-0000-0000B3350000}"/>
    <cellStyle name="Comma 2 13" xfId="22594" xr:uid="{00000000-0005-0000-0000-0000B4350000}"/>
    <cellStyle name="Comma 2 13 2" xfId="24532" xr:uid="{00000000-0005-0000-0000-0000B5350000}"/>
    <cellStyle name="Comma 2 13 2 2" xfId="27619" xr:uid="{00000000-0005-0000-0000-0000B6350000}"/>
    <cellStyle name="Comma 2 13 2 2 2" xfId="31305" xr:uid="{00000000-0005-0000-0000-0000B7350000}"/>
    <cellStyle name="Comma 2 13 2 2 3" xfId="33149" xr:uid="{00000000-0005-0000-0000-0000B8350000}"/>
    <cellStyle name="Comma 2 13 2 3" xfId="30493" xr:uid="{00000000-0005-0000-0000-0000B9350000}"/>
    <cellStyle name="Comma 2 13 2 4" xfId="32337" xr:uid="{00000000-0005-0000-0000-0000BA350000}"/>
    <cellStyle name="Comma 2 13 3" xfId="26080" xr:uid="{00000000-0005-0000-0000-0000BB350000}"/>
    <cellStyle name="Comma 2 13 3 2" xfId="30901" xr:uid="{00000000-0005-0000-0000-0000BC350000}"/>
    <cellStyle name="Comma 2 13 3 3" xfId="32745" xr:uid="{00000000-0005-0000-0000-0000BD350000}"/>
    <cellStyle name="Comma 2 13 4" xfId="29711" xr:uid="{00000000-0005-0000-0000-0000BE350000}"/>
    <cellStyle name="Comma 2 13 5" xfId="31863" xr:uid="{00000000-0005-0000-0000-0000BF350000}"/>
    <cellStyle name="Comma 2 14" xfId="5600" xr:uid="{00000000-0005-0000-0000-0000C0350000}"/>
    <cellStyle name="Comma 2 14 2" xfId="24407" xr:uid="{00000000-0005-0000-0000-0000C1350000}"/>
    <cellStyle name="Comma 2 14 2 2" xfId="27494" xr:uid="{00000000-0005-0000-0000-0000C2350000}"/>
    <cellStyle name="Comma 2 14 2 2 2" xfId="31261" xr:uid="{00000000-0005-0000-0000-0000C3350000}"/>
    <cellStyle name="Comma 2 14 2 2 3" xfId="33105" xr:uid="{00000000-0005-0000-0000-0000C4350000}"/>
    <cellStyle name="Comma 2 14 2 3" xfId="30449" xr:uid="{00000000-0005-0000-0000-0000C5350000}"/>
    <cellStyle name="Comma 2 14 2 4" xfId="32293" xr:uid="{00000000-0005-0000-0000-0000C6350000}"/>
    <cellStyle name="Comma 2 14 3" xfId="25951" xr:uid="{00000000-0005-0000-0000-0000C7350000}"/>
    <cellStyle name="Comma 2 14 3 2" xfId="30857" xr:uid="{00000000-0005-0000-0000-0000C8350000}"/>
    <cellStyle name="Comma 2 14 3 3" xfId="32701" xr:uid="{00000000-0005-0000-0000-0000C9350000}"/>
    <cellStyle name="Comma 2 14 4" xfId="29410" xr:uid="{00000000-0005-0000-0000-0000CA350000}"/>
    <cellStyle name="Comma 2 14 5" xfId="31783" xr:uid="{00000000-0005-0000-0000-0000CB350000}"/>
    <cellStyle name="Comma 2 15" xfId="24139" xr:uid="{00000000-0005-0000-0000-0000CC350000}"/>
    <cellStyle name="Comma 2 15 2" xfId="25680" xr:uid="{00000000-0005-0000-0000-0000CD350000}"/>
    <cellStyle name="Comma 2 15 2 2" xfId="28767" xr:uid="{00000000-0005-0000-0000-0000CE350000}"/>
    <cellStyle name="Comma 2 15 2 2 2" xfId="31628" xr:uid="{00000000-0005-0000-0000-0000CF350000}"/>
    <cellStyle name="Comma 2 15 2 2 3" xfId="33472" xr:uid="{00000000-0005-0000-0000-0000D0350000}"/>
    <cellStyle name="Comma 2 15 2 3" xfId="30816" xr:uid="{00000000-0005-0000-0000-0000D1350000}"/>
    <cellStyle name="Comma 2 15 2 4" xfId="32660" xr:uid="{00000000-0005-0000-0000-0000D2350000}"/>
    <cellStyle name="Comma 2 15 3" xfId="27228" xr:uid="{00000000-0005-0000-0000-0000D3350000}"/>
    <cellStyle name="Comma 2 15 3 2" xfId="31224" xr:uid="{00000000-0005-0000-0000-0000D4350000}"/>
    <cellStyle name="Comma 2 15 3 3" xfId="33068" xr:uid="{00000000-0005-0000-0000-0000D5350000}"/>
    <cellStyle name="Comma 2 15 4" xfId="30411" xr:uid="{00000000-0005-0000-0000-0000D6350000}"/>
    <cellStyle name="Comma 2 15 5" xfId="32255" xr:uid="{00000000-0005-0000-0000-0000D7350000}"/>
    <cellStyle name="Comma 2 16" xfId="4758" xr:uid="{00000000-0005-0000-0000-0000D8350000}"/>
    <cellStyle name="Comma 2 16 2" xfId="28803" xr:uid="{00000000-0005-0000-0000-0000D9350000}"/>
    <cellStyle name="Comma 2 17" xfId="4113" xr:uid="{00000000-0005-0000-0000-0000DA350000}"/>
    <cellStyle name="Comma 2 18" xfId="28782" xr:uid="{00000000-0005-0000-0000-0000DB350000}"/>
    <cellStyle name="Comma 2 19" xfId="103" xr:uid="{00000000-0005-0000-0000-0000DC350000}"/>
    <cellStyle name="Comma 2 2" xfId="104" xr:uid="{00000000-0005-0000-0000-0000DD350000}"/>
    <cellStyle name="Comma 2 2 10" xfId="31643" xr:uid="{00000000-0005-0000-0000-0000DE350000}"/>
    <cellStyle name="Comma 2 2 2" xfId="227" xr:uid="{00000000-0005-0000-0000-0000DF350000}"/>
    <cellStyle name="Comma 2 2 2 2" xfId="5644" xr:uid="{00000000-0005-0000-0000-0000E0350000}"/>
    <cellStyle name="Comma 2 2 2 2 2" xfId="29419" xr:uid="{00000000-0005-0000-0000-0000E1350000}"/>
    <cellStyle name="Comma 2 2 2 2 3" xfId="31792" xr:uid="{00000000-0005-0000-0000-0000E2350000}"/>
    <cellStyle name="Comma 2 2 2 3" xfId="5605" xr:uid="{00000000-0005-0000-0000-0000E3350000}"/>
    <cellStyle name="Comma 2 2 2 4" xfId="29413" xr:uid="{00000000-0005-0000-0000-0000E4350000}"/>
    <cellStyle name="Comma 2 2 2 5" xfId="31786" xr:uid="{00000000-0005-0000-0000-0000E5350000}"/>
    <cellStyle name="Comma 2 2 3" xfId="1165" xr:uid="{00000000-0005-0000-0000-0000E6350000}"/>
    <cellStyle name="Comma 2 2 3 2" xfId="16805" xr:uid="{00000000-0005-0000-0000-0000E7350000}"/>
    <cellStyle name="Comma 2 2 3 3" xfId="29577" xr:uid="{00000000-0005-0000-0000-0000E8350000}"/>
    <cellStyle name="Comma 2 2 3 4" xfId="31814" xr:uid="{00000000-0005-0000-0000-0000E9350000}"/>
    <cellStyle name="Comma 2 2 4" xfId="16806" xr:uid="{00000000-0005-0000-0000-0000EA350000}"/>
    <cellStyle name="Comma 2 2 4 10" xfId="29578" xr:uid="{00000000-0005-0000-0000-0000EB350000}"/>
    <cellStyle name="Comma 2 2 4 11" xfId="31815" xr:uid="{00000000-0005-0000-0000-0000EC350000}"/>
    <cellStyle name="Comma 2 2 4 2" xfId="22505" xr:uid="{00000000-0005-0000-0000-0000ED350000}"/>
    <cellStyle name="Comma 2 2 4 2 10" xfId="31830" xr:uid="{00000000-0005-0000-0000-0000EE350000}"/>
    <cellStyle name="Comma 2 2 4 2 2" xfId="22559" xr:uid="{00000000-0005-0000-0000-0000EF350000}"/>
    <cellStyle name="Comma 2 2 4 2 2 2" xfId="22800" xr:uid="{00000000-0005-0000-0000-0000F0350000}"/>
    <cellStyle name="Comma 2 2 4 2 2 2 2" xfId="23020" xr:uid="{00000000-0005-0000-0000-0000F1350000}"/>
    <cellStyle name="Comma 2 2 4 2 2 2 2 2" xfId="23170" xr:uid="{00000000-0005-0000-0000-0000F2350000}"/>
    <cellStyle name="Comma 2 2 4 2 2 2 2 2 2" xfId="25069" xr:uid="{00000000-0005-0000-0000-0000F3350000}"/>
    <cellStyle name="Comma 2 2 4 2 2 2 2 2 2 2" xfId="28156" xr:uid="{00000000-0005-0000-0000-0000F4350000}"/>
    <cellStyle name="Comma 2 2 4 2 2 2 2 2 2 2 2" xfId="31485" xr:uid="{00000000-0005-0000-0000-0000F5350000}"/>
    <cellStyle name="Comma 2 2 4 2 2 2 2 2 2 2 3" xfId="33329" xr:uid="{00000000-0005-0000-0000-0000F6350000}"/>
    <cellStyle name="Comma 2 2 4 2 2 2 2 2 2 3" xfId="30673" xr:uid="{00000000-0005-0000-0000-0000F7350000}"/>
    <cellStyle name="Comma 2 2 4 2 2 2 2 2 2 4" xfId="32517" xr:uid="{00000000-0005-0000-0000-0000F8350000}"/>
    <cellStyle name="Comma 2 2 4 2 2 2 2 2 3" xfId="26617" xr:uid="{00000000-0005-0000-0000-0000F9350000}"/>
    <cellStyle name="Comma 2 2 4 2 2 2 2 2 3 2" xfId="31081" xr:uid="{00000000-0005-0000-0000-0000FA350000}"/>
    <cellStyle name="Comma 2 2 4 2 2 2 2 2 3 3" xfId="32925" xr:uid="{00000000-0005-0000-0000-0000FB350000}"/>
    <cellStyle name="Comma 2 2 4 2 2 2 2 2 4" xfId="29912" xr:uid="{00000000-0005-0000-0000-0000FC350000}"/>
    <cellStyle name="Comma 2 2 4 2 2 2 2 2 5" xfId="32063" xr:uid="{00000000-0005-0000-0000-0000FD350000}"/>
    <cellStyle name="Comma 2 2 4 2 2 2 2 3" xfId="24954" xr:uid="{00000000-0005-0000-0000-0000FE350000}"/>
    <cellStyle name="Comma 2 2 4 2 2 2 2 3 2" xfId="28041" xr:uid="{00000000-0005-0000-0000-0000FF350000}"/>
    <cellStyle name="Comma 2 2 4 2 2 2 2 3 2 2" xfId="31446" xr:uid="{00000000-0005-0000-0000-000000360000}"/>
    <cellStyle name="Comma 2 2 4 2 2 2 2 3 2 3" xfId="33290" xr:uid="{00000000-0005-0000-0000-000001360000}"/>
    <cellStyle name="Comma 2 2 4 2 2 2 2 3 3" xfId="30634" xr:uid="{00000000-0005-0000-0000-000002360000}"/>
    <cellStyle name="Comma 2 2 4 2 2 2 2 3 4" xfId="32478" xr:uid="{00000000-0005-0000-0000-000003360000}"/>
    <cellStyle name="Comma 2 2 4 2 2 2 2 4" xfId="26502" xr:uid="{00000000-0005-0000-0000-000004360000}"/>
    <cellStyle name="Comma 2 2 4 2 2 2 2 4 2" xfId="31042" xr:uid="{00000000-0005-0000-0000-000005360000}"/>
    <cellStyle name="Comma 2 2 4 2 2 2 2 4 3" xfId="32886" xr:uid="{00000000-0005-0000-0000-000006360000}"/>
    <cellStyle name="Comma 2 2 4 2 2 2 2 5" xfId="29855" xr:uid="{00000000-0005-0000-0000-000007360000}"/>
    <cellStyle name="Comma 2 2 4 2 2 2 2 6" xfId="32007" xr:uid="{00000000-0005-0000-0000-000008360000}"/>
    <cellStyle name="Comma 2 2 4 2 2 2 3" xfId="23169" xr:uid="{00000000-0005-0000-0000-000009360000}"/>
    <cellStyle name="Comma 2 2 4 2 2 2 3 2" xfId="25068" xr:uid="{00000000-0005-0000-0000-00000A360000}"/>
    <cellStyle name="Comma 2 2 4 2 2 2 3 2 2" xfId="28155" xr:uid="{00000000-0005-0000-0000-00000B360000}"/>
    <cellStyle name="Comma 2 2 4 2 2 2 3 2 2 2" xfId="31484" xr:uid="{00000000-0005-0000-0000-00000C360000}"/>
    <cellStyle name="Comma 2 2 4 2 2 2 3 2 2 3" xfId="33328" xr:uid="{00000000-0005-0000-0000-00000D360000}"/>
    <cellStyle name="Comma 2 2 4 2 2 2 3 2 3" xfId="30672" xr:uid="{00000000-0005-0000-0000-00000E360000}"/>
    <cellStyle name="Comma 2 2 4 2 2 2 3 2 4" xfId="32516" xr:uid="{00000000-0005-0000-0000-00000F360000}"/>
    <cellStyle name="Comma 2 2 4 2 2 2 3 3" xfId="26616" xr:uid="{00000000-0005-0000-0000-000010360000}"/>
    <cellStyle name="Comma 2 2 4 2 2 2 3 3 2" xfId="31080" xr:uid="{00000000-0005-0000-0000-000011360000}"/>
    <cellStyle name="Comma 2 2 4 2 2 2 3 3 3" xfId="32924" xr:uid="{00000000-0005-0000-0000-000012360000}"/>
    <cellStyle name="Comma 2 2 4 2 2 2 3 4" xfId="29911" xr:uid="{00000000-0005-0000-0000-000013360000}"/>
    <cellStyle name="Comma 2 2 4 2 2 2 3 5" xfId="32062" xr:uid="{00000000-0005-0000-0000-000014360000}"/>
    <cellStyle name="Comma 2 2 4 2 2 2 4" xfId="24738" xr:uid="{00000000-0005-0000-0000-000015360000}"/>
    <cellStyle name="Comma 2 2 4 2 2 2 4 2" xfId="27825" xr:uid="{00000000-0005-0000-0000-000016360000}"/>
    <cellStyle name="Comma 2 2 4 2 2 2 4 2 2" xfId="31374" xr:uid="{00000000-0005-0000-0000-000017360000}"/>
    <cellStyle name="Comma 2 2 4 2 2 2 4 2 3" xfId="33218" xr:uid="{00000000-0005-0000-0000-000018360000}"/>
    <cellStyle name="Comma 2 2 4 2 2 2 4 3" xfId="30562" xr:uid="{00000000-0005-0000-0000-000019360000}"/>
    <cellStyle name="Comma 2 2 4 2 2 2 4 4" xfId="32406" xr:uid="{00000000-0005-0000-0000-00001A360000}"/>
    <cellStyle name="Comma 2 2 4 2 2 2 5" xfId="26286" xr:uid="{00000000-0005-0000-0000-00001B360000}"/>
    <cellStyle name="Comma 2 2 4 2 2 2 5 2" xfId="30970" xr:uid="{00000000-0005-0000-0000-00001C360000}"/>
    <cellStyle name="Comma 2 2 4 2 2 2 5 3" xfId="32814" xr:uid="{00000000-0005-0000-0000-00001D360000}"/>
    <cellStyle name="Comma 2 2 4 2 2 2 6" xfId="29780" xr:uid="{00000000-0005-0000-0000-00001E360000}"/>
    <cellStyle name="Comma 2 2 4 2 2 2 7" xfId="31932" xr:uid="{00000000-0005-0000-0000-00001F360000}"/>
    <cellStyle name="Comma 2 2 4 2 2 3" xfId="22912" xr:uid="{00000000-0005-0000-0000-000020360000}"/>
    <cellStyle name="Comma 2 2 4 2 2 3 2" xfId="23171" xr:uid="{00000000-0005-0000-0000-000021360000}"/>
    <cellStyle name="Comma 2 2 4 2 2 3 2 2" xfId="25070" xr:uid="{00000000-0005-0000-0000-000022360000}"/>
    <cellStyle name="Comma 2 2 4 2 2 3 2 2 2" xfId="28157" xr:uid="{00000000-0005-0000-0000-000023360000}"/>
    <cellStyle name="Comma 2 2 4 2 2 3 2 2 2 2" xfId="31486" xr:uid="{00000000-0005-0000-0000-000024360000}"/>
    <cellStyle name="Comma 2 2 4 2 2 3 2 2 2 3" xfId="33330" xr:uid="{00000000-0005-0000-0000-000025360000}"/>
    <cellStyle name="Comma 2 2 4 2 2 3 2 2 3" xfId="30674" xr:uid="{00000000-0005-0000-0000-000026360000}"/>
    <cellStyle name="Comma 2 2 4 2 2 3 2 2 4" xfId="32518" xr:uid="{00000000-0005-0000-0000-000027360000}"/>
    <cellStyle name="Comma 2 2 4 2 2 3 2 3" xfId="26618" xr:uid="{00000000-0005-0000-0000-000028360000}"/>
    <cellStyle name="Comma 2 2 4 2 2 3 2 3 2" xfId="31082" xr:uid="{00000000-0005-0000-0000-000029360000}"/>
    <cellStyle name="Comma 2 2 4 2 2 3 2 3 3" xfId="32926" xr:uid="{00000000-0005-0000-0000-00002A360000}"/>
    <cellStyle name="Comma 2 2 4 2 2 3 2 4" xfId="29913" xr:uid="{00000000-0005-0000-0000-00002B360000}"/>
    <cellStyle name="Comma 2 2 4 2 2 3 2 5" xfId="32064" xr:uid="{00000000-0005-0000-0000-00002C360000}"/>
    <cellStyle name="Comma 2 2 4 2 2 3 3" xfId="24846" xr:uid="{00000000-0005-0000-0000-00002D360000}"/>
    <cellStyle name="Comma 2 2 4 2 2 3 3 2" xfId="27933" xr:uid="{00000000-0005-0000-0000-00002E360000}"/>
    <cellStyle name="Comma 2 2 4 2 2 3 3 2 2" xfId="31410" xr:uid="{00000000-0005-0000-0000-00002F360000}"/>
    <cellStyle name="Comma 2 2 4 2 2 3 3 2 3" xfId="33254" xr:uid="{00000000-0005-0000-0000-000030360000}"/>
    <cellStyle name="Comma 2 2 4 2 2 3 3 3" xfId="30598" xr:uid="{00000000-0005-0000-0000-000031360000}"/>
    <cellStyle name="Comma 2 2 4 2 2 3 3 4" xfId="32442" xr:uid="{00000000-0005-0000-0000-000032360000}"/>
    <cellStyle name="Comma 2 2 4 2 2 3 4" xfId="26394" xr:uid="{00000000-0005-0000-0000-000033360000}"/>
    <cellStyle name="Comma 2 2 4 2 2 3 4 2" xfId="31006" xr:uid="{00000000-0005-0000-0000-000034360000}"/>
    <cellStyle name="Comma 2 2 4 2 2 3 4 3" xfId="32850" xr:uid="{00000000-0005-0000-0000-000035360000}"/>
    <cellStyle name="Comma 2 2 4 2 2 3 5" xfId="29819" xr:uid="{00000000-0005-0000-0000-000036360000}"/>
    <cellStyle name="Comma 2 2 4 2 2 3 6" xfId="31971" xr:uid="{00000000-0005-0000-0000-000037360000}"/>
    <cellStyle name="Comma 2 2 4 2 2 4" xfId="22692" xr:uid="{00000000-0005-0000-0000-000038360000}"/>
    <cellStyle name="Comma 2 2 4 2 2 4 2" xfId="24630" xr:uid="{00000000-0005-0000-0000-000039360000}"/>
    <cellStyle name="Comma 2 2 4 2 2 4 2 2" xfId="27717" xr:uid="{00000000-0005-0000-0000-00003A360000}"/>
    <cellStyle name="Comma 2 2 4 2 2 4 2 2 2" xfId="31338" xr:uid="{00000000-0005-0000-0000-00003B360000}"/>
    <cellStyle name="Comma 2 2 4 2 2 4 2 2 3" xfId="33182" xr:uid="{00000000-0005-0000-0000-00003C360000}"/>
    <cellStyle name="Comma 2 2 4 2 2 4 2 3" xfId="30526" xr:uid="{00000000-0005-0000-0000-00003D360000}"/>
    <cellStyle name="Comma 2 2 4 2 2 4 2 4" xfId="32370" xr:uid="{00000000-0005-0000-0000-00003E360000}"/>
    <cellStyle name="Comma 2 2 4 2 2 4 3" xfId="26178" xr:uid="{00000000-0005-0000-0000-00003F360000}"/>
    <cellStyle name="Comma 2 2 4 2 2 4 3 2" xfId="30934" xr:uid="{00000000-0005-0000-0000-000040360000}"/>
    <cellStyle name="Comma 2 2 4 2 2 4 3 3" xfId="32778" xr:uid="{00000000-0005-0000-0000-000041360000}"/>
    <cellStyle name="Comma 2 2 4 2 2 4 4" xfId="29744" xr:uid="{00000000-0005-0000-0000-000042360000}"/>
    <cellStyle name="Comma 2 2 4 2 2 4 5" xfId="31896" xr:uid="{00000000-0005-0000-0000-000043360000}"/>
    <cellStyle name="Comma 2 2 4 2 2 5" xfId="23168" xr:uid="{00000000-0005-0000-0000-000044360000}"/>
    <cellStyle name="Comma 2 2 4 2 2 5 2" xfId="25067" xr:uid="{00000000-0005-0000-0000-000045360000}"/>
    <cellStyle name="Comma 2 2 4 2 2 5 2 2" xfId="28154" xr:uid="{00000000-0005-0000-0000-000046360000}"/>
    <cellStyle name="Comma 2 2 4 2 2 5 2 2 2" xfId="31483" xr:uid="{00000000-0005-0000-0000-000047360000}"/>
    <cellStyle name="Comma 2 2 4 2 2 5 2 2 3" xfId="33327" xr:uid="{00000000-0005-0000-0000-000048360000}"/>
    <cellStyle name="Comma 2 2 4 2 2 5 2 3" xfId="30671" xr:uid="{00000000-0005-0000-0000-000049360000}"/>
    <cellStyle name="Comma 2 2 4 2 2 5 2 4" xfId="32515" xr:uid="{00000000-0005-0000-0000-00004A360000}"/>
    <cellStyle name="Comma 2 2 4 2 2 5 3" xfId="26615" xr:uid="{00000000-0005-0000-0000-00004B360000}"/>
    <cellStyle name="Comma 2 2 4 2 2 5 3 2" xfId="31079" xr:uid="{00000000-0005-0000-0000-00004C360000}"/>
    <cellStyle name="Comma 2 2 4 2 2 5 3 3" xfId="32923" xr:uid="{00000000-0005-0000-0000-00004D360000}"/>
    <cellStyle name="Comma 2 2 4 2 2 5 4" xfId="29910" xr:uid="{00000000-0005-0000-0000-00004E360000}"/>
    <cellStyle name="Comma 2 2 4 2 2 5 5" xfId="32061" xr:uid="{00000000-0005-0000-0000-00004F360000}"/>
    <cellStyle name="Comma 2 2 4 2 2 6" xfId="24505" xr:uid="{00000000-0005-0000-0000-000050360000}"/>
    <cellStyle name="Comma 2 2 4 2 2 6 2" xfId="27592" xr:uid="{00000000-0005-0000-0000-000051360000}"/>
    <cellStyle name="Comma 2 2 4 2 2 6 2 2" xfId="31294" xr:uid="{00000000-0005-0000-0000-000052360000}"/>
    <cellStyle name="Comma 2 2 4 2 2 6 2 3" xfId="33138" xr:uid="{00000000-0005-0000-0000-000053360000}"/>
    <cellStyle name="Comma 2 2 4 2 2 6 3" xfId="30482" xr:uid="{00000000-0005-0000-0000-000054360000}"/>
    <cellStyle name="Comma 2 2 4 2 2 6 4" xfId="32326" xr:uid="{00000000-0005-0000-0000-000055360000}"/>
    <cellStyle name="Comma 2 2 4 2 2 7" xfId="26053" xr:uid="{00000000-0005-0000-0000-000056360000}"/>
    <cellStyle name="Comma 2 2 4 2 2 7 2" xfId="30890" xr:uid="{00000000-0005-0000-0000-000057360000}"/>
    <cellStyle name="Comma 2 2 4 2 2 7 3" xfId="32734" xr:uid="{00000000-0005-0000-0000-000058360000}"/>
    <cellStyle name="Comma 2 2 4 2 2 8" xfId="29696" xr:uid="{00000000-0005-0000-0000-000059360000}"/>
    <cellStyle name="Comma 2 2 4 2 2 9" xfId="31848" xr:uid="{00000000-0005-0000-0000-00005A360000}"/>
    <cellStyle name="Comma 2 2 4 2 3" xfId="22746" xr:uid="{00000000-0005-0000-0000-00005B360000}"/>
    <cellStyle name="Comma 2 2 4 2 3 2" xfId="22966" xr:uid="{00000000-0005-0000-0000-00005C360000}"/>
    <cellStyle name="Comma 2 2 4 2 3 2 2" xfId="23173" xr:uid="{00000000-0005-0000-0000-00005D360000}"/>
    <cellStyle name="Comma 2 2 4 2 3 2 2 2" xfId="25072" xr:uid="{00000000-0005-0000-0000-00005E360000}"/>
    <cellStyle name="Comma 2 2 4 2 3 2 2 2 2" xfId="28159" xr:uid="{00000000-0005-0000-0000-00005F360000}"/>
    <cellStyle name="Comma 2 2 4 2 3 2 2 2 2 2" xfId="31488" xr:uid="{00000000-0005-0000-0000-000060360000}"/>
    <cellStyle name="Comma 2 2 4 2 3 2 2 2 2 3" xfId="33332" xr:uid="{00000000-0005-0000-0000-000061360000}"/>
    <cellStyle name="Comma 2 2 4 2 3 2 2 2 3" xfId="30676" xr:uid="{00000000-0005-0000-0000-000062360000}"/>
    <cellStyle name="Comma 2 2 4 2 3 2 2 2 4" xfId="32520" xr:uid="{00000000-0005-0000-0000-000063360000}"/>
    <cellStyle name="Comma 2 2 4 2 3 2 2 3" xfId="26620" xr:uid="{00000000-0005-0000-0000-000064360000}"/>
    <cellStyle name="Comma 2 2 4 2 3 2 2 3 2" xfId="31084" xr:uid="{00000000-0005-0000-0000-000065360000}"/>
    <cellStyle name="Comma 2 2 4 2 3 2 2 3 3" xfId="32928" xr:uid="{00000000-0005-0000-0000-000066360000}"/>
    <cellStyle name="Comma 2 2 4 2 3 2 2 4" xfId="29915" xr:uid="{00000000-0005-0000-0000-000067360000}"/>
    <cellStyle name="Comma 2 2 4 2 3 2 2 5" xfId="32066" xr:uid="{00000000-0005-0000-0000-000068360000}"/>
    <cellStyle name="Comma 2 2 4 2 3 2 3" xfId="24900" xr:uid="{00000000-0005-0000-0000-000069360000}"/>
    <cellStyle name="Comma 2 2 4 2 3 2 3 2" xfId="27987" xr:uid="{00000000-0005-0000-0000-00006A360000}"/>
    <cellStyle name="Comma 2 2 4 2 3 2 3 2 2" xfId="31428" xr:uid="{00000000-0005-0000-0000-00006B360000}"/>
    <cellStyle name="Comma 2 2 4 2 3 2 3 2 3" xfId="33272" xr:uid="{00000000-0005-0000-0000-00006C360000}"/>
    <cellStyle name="Comma 2 2 4 2 3 2 3 3" xfId="30616" xr:uid="{00000000-0005-0000-0000-00006D360000}"/>
    <cellStyle name="Comma 2 2 4 2 3 2 3 4" xfId="32460" xr:uid="{00000000-0005-0000-0000-00006E360000}"/>
    <cellStyle name="Comma 2 2 4 2 3 2 4" xfId="26448" xr:uid="{00000000-0005-0000-0000-00006F360000}"/>
    <cellStyle name="Comma 2 2 4 2 3 2 4 2" xfId="31024" xr:uid="{00000000-0005-0000-0000-000070360000}"/>
    <cellStyle name="Comma 2 2 4 2 3 2 4 3" xfId="32868" xr:uid="{00000000-0005-0000-0000-000071360000}"/>
    <cellStyle name="Comma 2 2 4 2 3 2 5" xfId="29837" xr:uid="{00000000-0005-0000-0000-000072360000}"/>
    <cellStyle name="Comma 2 2 4 2 3 2 6" xfId="31989" xr:uid="{00000000-0005-0000-0000-000073360000}"/>
    <cellStyle name="Comma 2 2 4 2 3 3" xfId="23172" xr:uid="{00000000-0005-0000-0000-000074360000}"/>
    <cellStyle name="Comma 2 2 4 2 3 3 2" xfId="25071" xr:uid="{00000000-0005-0000-0000-000075360000}"/>
    <cellStyle name="Comma 2 2 4 2 3 3 2 2" xfId="28158" xr:uid="{00000000-0005-0000-0000-000076360000}"/>
    <cellStyle name="Comma 2 2 4 2 3 3 2 2 2" xfId="31487" xr:uid="{00000000-0005-0000-0000-000077360000}"/>
    <cellStyle name="Comma 2 2 4 2 3 3 2 2 3" xfId="33331" xr:uid="{00000000-0005-0000-0000-000078360000}"/>
    <cellStyle name="Comma 2 2 4 2 3 3 2 3" xfId="30675" xr:uid="{00000000-0005-0000-0000-000079360000}"/>
    <cellStyle name="Comma 2 2 4 2 3 3 2 4" xfId="32519" xr:uid="{00000000-0005-0000-0000-00007A360000}"/>
    <cellStyle name="Comma 2 2 4 2 3 3 3" xfId="26619" xr:uid="{00000000-0005-0000-0000-00007B360000}"/>
    <cellStyle name="Comma 2 2 4 2 3 3 3 2" xfId="31083" xr:uid="{00000000-0005-0000-0000-00007C360000}"/>
    <cellStyle name="Comma 2 2 4 2 3 3 3 3" xfId="32927" xr:uid="{00000000-0005-0000-0000-00007D360000}"/>
    <cellStyle name="Comma 2 2 4 2 3 3 4" xfId="29914" xr:uid="{00000000-0005-0000-0000-00007E360000}"/>
    <cellStyle name="Comma 2 2 4 2 3 3 5" xfId="32065" xr:uid="{00000000-0005-0000-0000-00007F360000}"/>
    <cellStyle name="Comma 2 2 4 2 3 4" xfId="24684" xr:uid="{00000000-0005-0000-0000-000080360000}"/>
    <cellStyle name="Comma 2 2 4 2 3 4 2" xfId="27771" xr:uid="{00000000-0005-0000-0000-000081360000}"/>
    <cellStyle name="Comma 2 2 4 2 3 4 2 2" xfId="31356" xr:uid="{00000000-0005-0000-0000-000082360000}"/>
    <cellStyle name="Comma 2 2 4 2 3 4 2 3" xfId="33200" xr:uid="{00000000-0005-0000-0000-000083360000}"/>
    <cellStyle name="Comma 2 2 4 2 3 4 3" xfId="30544" xr:uid="{00000000-0005-0000-0000-000084360000}"/>
    <cellStyle name="Comma 2 2 4 2 3 4 4" xfId="32388" xr:uid="{00000000-0005-0000-0000-000085360000}"/>
    <cellStyle name="Comma 2 2 4 2 3 5" xfId="26232" xr:uid="{00000000-0005-0000-0000-000086360000}"/>
    <cellStyle name="Comma 2 2 4 2 3 5 2" xfId="30952" xr:uid="{00000000-0005-0000-0000-000087360000}"/>
    <cellStyle name="Comma 2 2 4 2 3 5 3" xfId="32796" xr:uid="{00000000-0005-0000-0000-000088360000}"/>
    <cellStyle name="Comma 2 2 4 2 3 6" xfId="29762" xr:uid="{00000000-0005-0000-0000-000089360000}"/>
    <cellStyle name="Comma 2 2 4 2 3 7" xfId="31914" xr:uid="{00000000-0005-0000-0000-00008A360000}"/>
    <cellStyle name="Comma 2 2 4 2 4" xfId="22858" xr:uid="{00000000-0005-0000-0000-00008B360000}"/>
    <cellStyle name="Comma 2 2 4 2 4 2" xfId="23174" xr:uid="{00000000-0005-0000-0000-00008C360000}"/>
    <cellStyle name="Comma 2 2 4 2 4 2 2" xfId="25073" xr:uid="{00000000-0005-0000-0000-00008D360000}"/>
    <cellStyle name="Comma 2 2 4 2 4 2 2 2" xfId="28160" xr:uid="{00000000-0005-0000-0000-00008E360000}"/>
    <cellStyle name="Comma 2 2 4 2 4 2 2 2 2" xfId="31489" xr:uid="{00000000-0005-0000-0000-00008F360000}"/>
    <cellStyle name="Comma 2 2 4 2 4 2 2 2 3" xfId="33333" xr:uid="{00000000-0005-0000-0000-000090360000}"/>
    <cellStyle name="Comma 2 2 4 2 4 2 2 3" xfId="30677" xr:uid="{00000000-0005-0000-0000-000091360000}"/>
    <cellStyle name="Comma 2 2 4 2 4 2 2 4" xfId="32521" xr:uid="{00000000-0005-0000-0000-000092360000}"/>
    <cellStyle name="Comma 2 2 4 2 4 2 3" xfId="26621" xr:uid="{00000000-0005-0000-0000-000093360000}"/>
    <cellStyle name="Comma 2 2 4 2 4 2 3 2" xfId="31085" xr:uid="{00000000-0005-0000-0000-000094360000}"/>
    <cellStyle name="Comma 2 2 4 2 4 2 3 3" xfId="32929" xr:uid="{00000000-0005-0000-0000-000095360000}"/>
    <cellStyle name="Comma 2 2 4 2 4 2 4" xfId="29916" xr:uid="{00000000-0005-0000-0000-000096360000}"/>
    <cellStyle name="Comma 2 2 4 2 4 2 5" xfId="32067" xr:uid="{00000000-0005-0000-0000-000097360000}"/>
    <cellStyle name="Comma 2 2 4 2 4 3" xfId="24792" xr:uid="{00000000-0005-0000-0000-000098360000}"/>
    <cellStyle name="Comma 2 2 4 2 4 3 2" xfId="27879" xr:uid="{00000000-0005-0000-0000-000099360000}"/>
    <cellStyle name="Comma 2 2 4 2 4 3 2 2" xfId="31392" xr:uid="{00000000-0005-0000-0000-00009A360000}"/>
    <cellStyle name="Comma 2 2 4 2 4 3 2 3" xfId="33236" xr:uid="{00000000-0005-0000-0000-00009B360000}"/>
    <cellStyle name="Comma 2 2 4 2 4 3 3" xfId="30580" xr:uid="{00000000-0005-0000-0000-00009C360000}"/>
    <cellStyle name="Comma 2 2 4 2 4 3 4" xfId="32424" xr:uid="{00000000-0005-0000-0000-00009D360000}"/>
    <cellStyle name="Comma 2 2 4 2 4 4" xfId="26340" xr:uid="{00000000-0005-0000-0000-00009E360000}"/>
    <cellStyle name="Comma 2 2 4 2 4 4 2" xfId="30988" xr:uid="{00000000-0005-0000-0000-00009F360000}"/>
    <cellStyle name="Comma 2 2 4 2 4 4 3" xfId="32832" xr:uid="{00000000-0005-0000-0000-0000A0360000}"/>
    <cellStyle name="Comma 2 2 4 2 4 5" xfId="29801" xr:uid="{00000000-0005-0000-0000-0000A1360000}"/>
    <cellStyle name="Comma 2 2 4 2 4 6" xfId="31953" xr:uid="{00000000-0005-0000-0000-0000A2360000}"/>
    <cellStyle name="Comma 2 2 4 2 5" xfId="22638" xr:uid="{00000000-0005-0000-0000-0000A3360000}"/>
    <cellStyle name="Comma 2 2 4 2 5 2" xfId="24576" xr:uid="{00000000-0005-0000-0000-0000A4360000}"/>
    <cellStyle name="Comma 2 2 4 2 5 2 2" xfId="27663" xr:uid="{00000000-0005-0000-0000-0000A5360000}"/>
    <cellStyle name="Comma 2 2 4 2 5 2 2 2" xfId="31320" xr:uid="{00000000-0005-0000-0000-0000A6360000}"/>
    <cellStyle name="Comma 2 2 4 2 5 2 2 3" xfId="33164" xr:uid="{00000000-0005-0000-0000-0000A7360000}"/>
    <cellStyle name="Comma 2 2 4 2 5 2 3" xfId="30508" xr:uid="{00000000-0005-0000-0000-0000A8360000}"/>
    <cellStyle name="Comma 2 2 4 2 5 2 4" xfId="32352" xr:uid="{00000000-0005-0000-0000-0000A9360000}"/>
    <cellStyle name="Comma 2 2 4 2 5 3" xfId="26124" xr:uid="{00000000-0005-0000-0000-0000AA360000}"/>
    <cellStyle name="Comma 2 2 4 2 5 3 2" xfId="30916" xr:uid="{00000000-0005-0000-0000-0000AB360000}"/>
    <cellStyle name="Comma 2 2 4 2 5 3 3" xfId="32760" xr:uid="{00000000-0005-0000-0000-0000AC360000}"/>
    <cellStyle name="Comma 2 2 4 2 5 4" xfId="29726" xr:uid="{00000000-0005-0000-0000-0000AD360000}"/>
    <cellStyle name="Comma 2 2 4 2 5 5" xfId="31878" xr:uid="{00000000-0005-0000-0000-0000AE360000}"/>
    <cellStyle name="Comma 2 2 4 2 6" xfId="23167" xr:uid="{00000000-0005-0000-0000-0000AF360000}"/>
    <cellStyle name="Comma 2 2 4 2 6 2" xfId="25066" xr:uid="{00000000-0005-0000-0000-0000B0360000}"/>
    <cellStyle name="Comma 2 2 4 2 6 2 2" xfId="28153" xr:uid="{00000000-0005-0000-0000-0000B1360000}"/>
    <cellStyle name="Comma 2 2 4 2 6 2 2 2" xfId="31482" xr:uid="{00000000-0005-0000-0000-0000B2360000}"/>
    <cellStyle name="Comma 2 2 4 2 6 2 2 3" xfId="33326" xr:uid="{00000000-0005-0000-0000-0000B3360000}"/>
    <cellStyle name="Comma 2 2 4 2 6 2 3" xfId="30670" xr:uid="{00000000-0005-0000-0000-0000B4360000}"/>
    <cellStyle name="Comma 2 2 4 2 6 2 4" xfId="32514" xr:uid="{00000000-0005-0000-0000-0000B5360000}"/>
    <cellStyle name="Comma 2 2 4 2 6 3" xfId="26614" xr:uid="{00000000-0005-0000-0000-0000B6360000}"/>
    <cellStyle name="Comma 2 2 4 2 6 3 2" xfId="31078" xr:uid="{00000000-0005-0000-0000-0000B7360000}"/>
    <cellStyle name="Comma 2 2 4 2 6 3 3" xfId="32922" xr:uid="{00000000-0005-0000-0000-0000B8360000}"/>
    <cellStyle name="Comma 2 2 4 2 6 4" xfId="29909" xr:uid="{00000000-0005-0000-0000-0000B9360000}"/>
    <cellStyle name="Comma 2 2 4 2 6 5" xfId="32060" xr:uid="{00000000-0005-0000-0000-0000BA360000}"/>
    <cellStyle name="Comma 2 2 4 2 7" xfId="24451" xr:uid="{00000000-0005-0000-0000-0000BB360000}"/>
    <cellStyle name="Comma 2 2 4 2 7 2" xfId="27538" xr:uid="{00000000-0005-0000-0000-0000BC360000}"/>
    <cellStyle name="Comma 2 2 4 2 7 2 2" xfId="31276" xr:uid="{00000000-0005-0000-0000-0000BD360000}"/>
    <cellStyle name="Comma 2 2 4 2 7 2 3" xfId="33120" xr:uid="{00000000-0005-0000-0000-0000BE360000}"/>
    <cellStyle name="Comma 2 2 4 2 7 3" xfId="30464" xr:uid="{00000000-0005-0000-0000-0000BF360000}"/>
    <cellStyle name="Comma 2 2 4 2 7 4" xfId="32308" xr:uid="{00000000-0005-0000-0000-0000C0360000}"/>
    <cellStyle name="Comma 2 2 4 2 8" xfId="25999" xr:uid="{00000000-0005-0000-0000-0000C1360000}"/>
    <cellStyle name="Comma 2 2 4 2 8 2" xfId="30872" xr:uid="{00000000-0005-0000-0000-0000C2360000}"/>
    <cellStyle name="Comma 2 2 4 2 8 3" xfId="32716" xr:uid="{00000000-0005-0000-0000-0000C3360000}"/>
    <cellStyle name="Comma 2 2 4 2 9" xfId="29678" xr:uid="{00000000-0005-0000-0000-0000C4360000}"/>
    <cellStyle name="Comma 2 2 4 3" xfId="22532" xr:uid="{00000000-0005-0000-0000-0000C5360000}"/>
    <cellStyle name="Comma 2 2 4 3 2" xfId="22773" xr:uid="{00000000-0005-0000-0000-0000C6360000}"/>
    <cellStyle name="Comma 2 2 4 3 2 2" xfId="22993" xr:uid="{00000000-0005-0000-0000-0000C7360000}"/>
    <cellStyle name="Comma 2 2 4 3 2 2 2" xfId="23177" xr:uid="{00000000-0005-0000-0000-0000C8360000}"/>
    <cellStyle name="Comma 2 2 4 3 2 2 2 2" xfId="25076" xr:uid="{00000000-0005-0000-0000-0000C9360000}"/>
    <cellStyle name="Comma 2 2 4 3 2 2 2 2 2" xfId="28163" xr:uid="{00000000-0005-0000-0000-0000CA360000}"/>
    <cellStyle name="Comma 2 2 4 3 2 2 2 2 2 2" xfId="31492" xr:uid="{00000000-0005-0000-0000-0000CB360000}"/>
    <cellStyle name="Comma 2 2 4 3 2 2 2 2 2 3" xfId="33336" xr:uid="{00000000-0005-0000-0000-0000CC360000}"/>
    <cellStyle name="Comma 2 2 4 3 2 2 2 2 3" xfId="30680" xr:uid="{00000000-0005-0000-0000-0000CD360000}"/>
    <cellStyle name="Comma 2 2 4 3 2 2 2 2 4" xfId="32524" xr:uid="{00000000-0005-0000-0000-0000CE360000}"/>
    <cellStyle name="Comma 2 2 4 3 2 2 2 3" xfId="26624" xr:uid="{00000000-0005-0000-0000-0000CF360000}"/>
    <cellStyle name="Comma 2 2 4 3 2 2 2 3 2" xfId="31088" xr:uid="{00000000-0005-0000-0000-0000D0360000}"/>
    <cellStyle name="Comma 2 2 4 3 2 2 2 3 3" xfId="32932" xr:uid="{00000000-0005-0000-0000-0000D1360000}"/>
    <cellStyle name="Comma 2 2 4 3 2 2 2 4" xfId="29919" xr:uid="{00000000-0005-0000-0000-0000D2360000}"/>
    <cellStyle name="Comma 2 2 4 3 2 2 2 5" xfId="32070" xr:uid="{00000000-0005-0000-0000-0000D3360000}"/>
    <cellStyle name="Comma 2 2 4 3 2 2 3" xfId="24927" xr:uid="{00000000-0005-0000-0000-0000D4360000}"/>
    <cellStyle name="Comma 2 2 4 3 2 2 3 2" xfId="28014" xr:uid="{00000000-0005-0000-0000-0000D5360000}"/>
    <cellStyle name="Comma 2 2 4 3 2 2 3 2 2" xfId="31437" xr:uid="{00000000-0005-0000-0000-0000D6360000}"/>
    <cellStyle name="Comma 2 2 4 3 2 2 3 2 3" xfId="33281" xr:uid="{00000000-0005-0000-0000-0000D7360000}"/>
    <cellStyle name="Comma 2 2 4 3 2 2 3 3" xfId="30625" xr:uid="{00000000-0005-0000-0000-0000D8360000}"/>
    <cellStyle name="Comma 2 2 4 3 2 2 3 4" xfId="32469" xr:uid="{00000000-0005-0000-0000-0000D9360000}"/>
    <cellStyle name="Comma 2 2 4 3 2 2 4" xfId="26475" xr:uid="{00000000-0005-0000-0000-0000DA360000}"/>
    <cellStyle name="Comma 2 2 4 3 2 2 4 2" xfId="31033" xr:uid="{00000000-0005-0000-0000-0000DB360000}"/>
    <cellStyle name="Comma 2 2 4 3 2 2 4 3" xfId="32877" xr:uid="{00000000-0005-0000-0000-0000DC360000}"/>
    <cellStyle name="Comma 2 2 4 3 2 2 5" xfId="29846" xr:uid="{00000000-0005-0000-0000-0000DD360000}"/>
    <cellStyle name="Comma 2 2 4 3 2 2 6" xfId="31998" xr:uid="{00000000-0005-0000-0000-0000DE360000}"/>
    <cellStyle name="Comma 2 2 4 3 2 3" xfId="23176" xr:uid="{00000000-0005-0000-0000-0000DF360000}"/>
    <cellStyle name="Comma 2 2 4 3 2 3 2" xfId="25075" xr:uid="{00000000-0005-0000-0000-0000E0360000}"/>
    <cellStyle name="Comma 2 2 4 3 2 3 2 2" xfId="28162" xr:uid="{00000000-0005-0000-0000-0000E1360000}"/>
    <cellStyle name="Comma 2 2 4 3 2 3 2 2 2" xfId="31491" xr:uid="{00000000-0005-0000-0000-0000E2360000}"/>
    <cellStyle name="Comma 2 2 4 3 2 3 2 2 3" xfId="33335" xr:uid="{00000000-0005-0000-0000-0000E3360000}"/>
    <cellStyle name="Comma 2 2 4 3 2 3 2 3" xfId="30679" xr:uid="{00000000-0005-0000-0000-0000E4360000}"/>
    <cellStyle name="Comma 2 2 4 3 2 3 2 4" xfId="32523" xr:uid="{00000000-0005-0000-0000-0000E5360000}"/>
    <cellStyle name="Comma 2 2 4 3 2 3 3" xfId="26623" xr:uid="{00000000-0005-0000-0000-0000E6360000}"/>
    <cellStyle name="Comma 2 2 4 3 2 3 3 2" xfId="31087" xr:uid="{00000000-0005-0000-0000-0000E7360000}"/>
    <cellStyle name="Comma 2 2 4 3 2 3 3 3" xfId="32931" xr:uid="{00000000-0005-0000-0000-0000E8360000}"/>
    <cellStyle name="Comma 2 2 4 3 2 3 4" xfId="29918" xr:uid="{00000000-0005-0000-0000-0000E9360000}"/>
    <cellStyle name="Comma 2 2 4 3 2 3 5" xfId="32069" xr:uid="{00000000-0005-0000-0000-0000EA360000}"/>
    <cellStyle name="Comma 2 2 4 3 2 4" xfId="24711" xr:uid="{00000000-0005-0000-0000-0000EB360000}"/>
    <cellStyle name="Comma 2 2 4 3 2 4 2" xfId="27798" xr:uid="{00000000-0005-0000-0000-0000EC360000}"/>
    <cellStyle name="Comma 2 2 4 3 2 4 2 2" xfId="31365" xr:uid="{00000000-0005-0000-0000-0000ED360000}"/>
    <cellStyle name="Comma 2 2 4 3 2 4 2 3" xfId="33209" xr:uid="{00000000-0005-0000-0000-0000EE360000}"/>
    <cellStyle name="Comma 2 2 4 3 2 4 3" xfId="30553" xr:uid="{00000000-0005-0000-0000-0000EF360000}"/>
    <cellStyle name="Comma 2 2 4 3 2 4 4" xfId="32397" xr:uid="{00000000-0005-0000-0000-0000F0360000}"/>
    <cellStyle name="Comma 2 2 4 3 2 5" xfId="26259" xr:uid="{00000000-0005-0000-0000-0000F1360000}"/>
    <cellStyle name="Comma 2 2 4 3 2 5 2" xfId="30961" xr:uid="{00000000-0005-0000-0000-0000F2360000}"/>
    <cellStyle name="Comma 2 2 4 3 2 5 3" xfId="32805" xr:uid="{00000000-0005-0000-0000-0000F3360000}"/>
    <cellStyle name="Comma 2 2 4 3 2 6" xfId="29771" xr:uid="{00000000-0005-0000-0000-0000F4360000}"/>
    <cellStyle name="Comma 2 2 4 3 2 7" xfId="31923" xr:uid="{00000000-0005-0000-0000-0000F5360000}"/>
    <cellStyle name="Comma 2 2 4 3 3" xfId="22885" xr:uid="{00000000-0005-0000-0000-0000F6360000}"/>
    <cellStyle name="Comma 2 2 4 3 3 2" xfId="23178" xr:uid="{00000000-0005-0000-0000-0000F7360000}"/>
    <cellStyle name="Comma 2 2 4 3 3 2 2" xfId="25077" xr:uid="{00000000-0005-0000-0000-0000F8360000}"/>
    <cellStyle name="Comma 2 2 4 3 3 2 2 2" xfId="28164" xr:uid="{00000000-0005-0000-0000-0000F9360000}"/>
    <cellStyle name="Comma 2 2 4 3 3 2 2 2 2" xfId="31493" xr:uid="{00000000-0005-0000-0000-0000FA360000}"/>
    <cellStyle name="Comma 2 2 4 3 3 2 2 2 3" xfId="33337" xr:uid="{00000000-0005-0000-0000-0000FB360000}"/>
    <cellStyle name="Comma 2 2 4 3 3 2 2 3" xfId="30681" xr:uid="{00000000-0005-0000-0000-0000FC360000}"/>
    <cellStyle name="Comma 2 2 4 3 3 2 2 4" xfId="32525" xr:uid="{00000000-0005-0000-0000-0000FD360000}"/>
    <cellStyle name="Comma 2 2 4 3 3 2 3" xfId="26625" xr:uid="{00000000-0005-0000-0000-0000FE360000}"/>
    <cellStyle name="Comma 2 2 4 3 3 2 3 2" xfId="31089" xr:uid="{00000000-0005-0000-0000-0000FF360000}"/>
    <cellStyle name="Comma 2 2 4 3 3 2 3 3" xfId="32933" xr:uid="{00000000-0005-0000-0000-000000370000}"/>
    <cellStyle name="Comma 2 2 4 3 3 2 4" xfId="29920" xr:uid="{00000000-0005-0000-0000-000001370000}"/>
    <cellStyle name="Comma 2 2 4 3 3 2 5" xfId="32071" xr:uid="{00000000-0005-0000-0000-000002370000}"/>
    <cellStyle name="Comma 2 2 4 3 3 3" xfId="24819" xr:uid="{00000000-0005-0000-0000-000003370000}"/>
    <cellStyle name="Comma 2 2 4 3 3 3 2" xfId="27906" xr:uid="{00000000-0005-0000-0000-000004370000}"/>
    <cellStyle name="Comma 2 2 4 3 3 3 2 2" xfId="31401" xr:uid="{00000000-0005-0000-0000-000005370000}"/>
    <cellStyle name="Comma 2 2 4 3 3 3 2 3" xfId="33245" xr:uid="{00000000-0005-0000-0000-000006370000}"/>
    <cellStyle name="Comma 2 2 4 3 3 3 3" xfId="30589" xr:uid="{00000000-0005-0000-0000-000007370000}"/>
    <cellStyle name="Comma 2 2 4 3 3 3 4" xfId="32433" xr:uid="{00000000-0005-0000-0000-000008370000}"/>
    <cellStyle name="Comma 2 2 4 3 3 4" xfId="26367" xr:uid="{00000000-0005-0000-0000-000009370000}"/>
    <cellStyle name="Comma 2 2 4 3 3 4 2" xfId="30997" xr:uid="{00000000-0005-0000-0000-00000A370000}"/>
    <cellStyle name="Comma 2 2 4 3 3 4 3" xfId="32841" xr:uid="{00000000-0005-0000-0000-00000B370000}"/>
    <cellStyle name="Comma 2 2 4 3 3 5" xfId="29810" xr:uid="{00000000-0005-0000-0000-00000C370000}"/>
    <cellStyle name="Comma 2 2 4 3 3 6" xfId="31962" xr:uid="{00000000-0005-0000-0000-00000D370000}"/>
    <cellStyle name="Comma 2 2 4 3 4" xfId="22665" xr:uid="{00000000-0005-0000-0000-00000E370000}"/>
    <cellStyle name="Comma 2 2 4 3 4 2" xfId="24603" xr:uid="{00000000-0005-0000-0000-00000F370000}"/>
    <cellStyle name="Comma 2 2 4 3 4 2 2" xfId="27690" xr:uid="{00000000-0005-0000-0000-000010370000}"/>
    <cellStyle name="Comma 2 2 4 3 4 2 2 2" xfId="31329" xr:uid="{00000000-0005-0000-0000-000011370000}"/>
    <cellStyle name="Comma 2 2 4 3 4 2 2 3" xfId="33173" xr:uid="{00000000-0005-0000-0000-000012370000}"/>
    <cellStyle name="Comma 2 2 4 3 4 2 3" xfId="30517" xr:uid="{00000000-0005-0000-0000-000013370000}"/>
    <cellStyle name="Comma 2 2 4 3 4 2 4" xfId="32361" xr:uid="{00000000-0005-0000-0000-000014370000}"/>
    <cellStyle name="Comma 2 2 4 3 4 3" xfId="26151" xr:uid="{00000000-0005-0000-0000-000015370000}"/>
    <cellStyle name="Comma 2 2 4 3 4 3 2" xfId="30925" xr:uid="{00000000-0005-0000-0000-000016370000}"/>
    <cellStyle name="Comma 2 2 4 3 4 3 3" xfId="32769" xr:uid="{00000000-0005-0000-0000-000017370000}"/>
    <cellStyle name="Comma 2 2 4 3 4 4" xfId="29735" xr:uid="{00000000-0005-0000-0000-000018370000}"/>
    <cellStyle name="Comma 2 2 4 3 4 5" xfId="31887" xr:uid="{00000000-0005-0000-0000-000019370000}"/>
    <cellStyle name="Comma 2 2 4 3 5" xfId="23175" xr:uid="{00000000-0005-0000-0000-00001A370000}"/>
    <cellStyle name="Comma 2 2 4 3 5 2" xfId="25074" xr:uid="{00000000-0005-0000-0000-00001B370000}"/>
    <cellStyle name="Comma 2 2 4 3 5 2 2" xfId="28161" xr:uid="{00000000-0005-0000-0000-00001C370000}"/>
    <cellStyle name="Comma 2 2 4 3 5 2 2 2" xfId="31490" xr:uid="{00000000-0005-0000-0000-00001D370000}"/>
    <cellStyle name="Comma 2 2 4 3 5 2 2 3" xfId="33334" xr:uid="{00000000-0005-0000-0000-00001E370000}"/>
    <cellStyle name="Comma 2 2 4 3 5 2 3" xfId="30678" xr:uid="{00000000-0005-0000-0000-00001F370000}"/>
    <cellStyle name="Comma 2 2 4 3 5 2 4" xfId="32522" xr:uid="{00000000-0005-0000-0000-000020370000}"/>
    <cellStyle name="Comma 2 2 4 3 5 3" xfId="26622" xr:uid="{00000000-0005-0000-0000-000021370000}"/>
    <cellStyle name="Comma 2 2 4 3 5 3 2" xfId="31086" xr:uid="{00000000-0005-0000-0000-000022370000}"/>
    <cellStyle name="Comma 2 2 4 3 5 3 3" xfId="32930" xr:uid="{00000000-0005-0000-0000-000023370000}"/>
    <cellStyle name="Comma 2 2 4 3 5 4" xfId="29917" xr:uid="{00000000-0005-0000-0000-000024370000}"/>
    <cellStyle name="Comma 2 2 4 3 5 5" xfId="32068" xr:uid="{00000000-0005-0000-0000-000025370000}"/>
    <cellStyle name="Comma 2 2 4 3 6" xfId="24478" xr:uid="{00000000-0005-0000-0000-000026370000}"/>
    <cellStyle name="Comma 2 2 4 3 6 2" xfId="27565" xr:uid="{00000000-0005-0000-0000-000027370000}"/>
    <cellStyle name="Comma 2 2 4 3 6 2 2" xfId="31285" xr:uid="{00000000-0005-0000-0000-000028370000}"/>
    <cellStyle name="Comma 2 2 4 3 6 2 3" xfId="33129" xr:uid="{00000000-0005-0000-0000-000029370000}"/>
    <cellStyle name="Comma 2 2 4 3 6 3" xfId="30473" xr:uid="{00000000-0005-0000-0000-00002A370000}"/>
    <cellStyle name="Comma 2 2 4 3 6 4" xfId="32317" xr:uid="{00000000-0005-0000-0000-00002B370000}"/>
    <cellStyle name="Comma 2 2 4 3 7" xfId="26026" xr:uid="{00000000-0005-0000-0000-00002C370000}"/>
    <cellStyle name="Comma 2 2 4 3 7 2" xfId="30881" xr:uid="{00000000-0005-0000-0000-00002D370000}"/>
    <cellStyle name="Comma 2 2 4 3 7 3" xfId="32725" xr:uid="{00000000-0005-0000-0000-00002E370000}"/>
    <cellStyle name="Comma 2 2 4 3 8" xfId="29687" xr:uid="{00000000-0005-0000-0000-00002F370000}"/>
    <cellStyle name="Comma 2 2 4 3 9" xfId="31839" xr:uid="{00000000-0005-0000-0000-000030370000}"/>
    <cellStyle name="Comma 2 2 4 4" xfId="22719" xr:uid="{00000000-0005-0000-0000-000031370000}"/>
    <cellStyle name="Comma 2 2 4 4 2" xfId="22939" xr:uid="{00000000-0005-0000-0000-000032370000}"/>
    <cellStyle name="Comma 2 2 4 4 2 2" xfId="23180" xr:uid="{00000000-0005-0000-0000-000033370000}"/>
    <cellStyle name="Comma 2 2 4 4 2 2 2" xfId="25079" xr:uid="{00000000-0005-0000-0000-000034370000}"/>
    <cellStyle name="Comma 2 2 4 4 2 2 2 2" xfId="28166" xr:uid="{00000000-0005-0000-0000-000035370000}"/>
    <cellStyle name="Comma 2 2 4 4 2 2 2 2 2" xfId="31495" xr:uid="{00000000-0005-0000-0000-000036370000}"/>
    <cellStyle name="Comma 2 2 4 4 2 2 2 2 3" xfId="33339" xr:uid="{00000000-0005-0000-0000-000037370000}"/>
    <cellStyle name="Comma 2 2 4 4 2 2 2 3" xfId="30683" xr:uid="{00000000-0005-0000-0000-000038370000}"/>
    <cellStyle name="Comma 2 2 4 4 2 2 2 4" xfId="32527" xr:uid="{00000000-0005-0000-0000-000039370000}"/>
    <cellStyle name="Comma 2 2 4 4 2 2 3" xfId="26627" xr:uid="{00000000-0005-0000-0000-00003A370000}"/>
    <cellStyle name="Comma 2 2 4 4 2 2 3 2" xfId="31091" xr:uid="{00000000-0005-0000-0000-00003B370000}"/>
    <cellStyle name="Comma 2 2 4 4 2 2 3 3" xfId="32935" xr:uid="{00000000-0005-0000-0000-00003C370000}"/>
    <cellStyle name="Comma 2 2 4 4 2 2 4" xfId="29922" xr:uid="{00000000-0005-0000-0000-00003D370000}"/>
    <cellStyle name="Comma 2 2 4 4 2 2 5" xfId="32073" xr:uid="{00000000-0005-0000-0000-00003E370000}"/>
    <cellStyle name="Comma 2 2 4 4 2 3" xfId="24873" xr:uid="{00000000-0005-0000-0000-00003F370000}"/>
    <cellStyle name="Comma 2 2 4 4 2 3 2" xfId="27960" xr:uid="{00000000-0005-0000-0000-000040370000}"/>
    <cellStyle name="Comma 2 2 4 4 2 3 2 2" xfId="31419" xr:uid="{00000000-0005-0000-0000-000041370000}"/>
    <cellStyle name="Comma 2 2 4 4 2 3 2 3" xfId="33263" xr:uid="{00000000-0005-0000-0000-000042370000}"/>
    <cellStyle name="Comma 2 2 4 4 2 3 3" xfId="30607" xr:uid="{00000000-0005-0000-0000-000043370000}"/>
    <cellStyle name="Comma 2 2 4 4 2 3 4" xfId="32451" xr:uid="{00000000-0005-0000-0000-000044370000}"/>
    <cellStyle name="Comma 2 2 4 4 2 4" xfId="26421" xr:uid="{00000000-0005-0000-0000-000045370000}"/>
    <cellStyle name="Comma 2 2 4 4 2 4 2" xfId="31015" xr:uid="{00000000-0005-0000-0000-000046370000}"/>
    <cellStyle name="Comma 2 2 4 4 2 4 3" xfId="32859" xr:uid="{00000000-0005-0000-0000-000047370000}"/>
    <cellStyle name="Comma 2 2 4 4 2 5" xfId="29828" xr:uid="{00000000-0005-0000-0000-000048370000}"/>
    <cellStyle name="Comma 2 2 4 4 2 6" xfId="31980" xr:uid="{00000000-0005-0000-0000-000049370000}"/>
    <cellStyle name="Comma 2 2 4 4 3" xfId="23179" xr:uid="{00000000-0005-0000-0000-00004A370000}"/>
    <cellStyle name="Comma 2 2 4 4 3 2" xfId="25078" xr:uid="{00000000-0005-0000-0000-00004B370000}"/>
    <cellStyle name="Comma 2 2 4 4 3 2 2" xfId="28165" xr:uid="{00000000-0005-0000-0000-00004C370000}"/>
    <cellStyle name="Comma 2 2 4 4 3 2 2 2" xfId="31494" xr:uid="{00000000-0005-0000-0000-00004D370000}"/>
    <cellStyle name="Comma 2 2 4 4 3 2 2 3" xfId="33338" xr:uid="{00000000-0005-0000-0000-00004E370000}"/>
    <cellStyle name="Comma 2 2 4 4 3 2 3" xfId="30682" xr:uid="{00000000-0005-0000-0000-00004F370000}"/>
    <cellStyle name="Comma 2 2 4 4 3 2 4" xfId="32526" xr:uid="{00000000-0005-0000-0000-000050370000}"/>
    <cellStyle name="Comma 2 2 4 4 3 3" xfId="26626" xr:uid="{00000000-0005-0000-0000-000051370000}"/>
    <cellStyle name="Comma 2 2 4 4 3 3 2" xfId="31090" xr:uid="{00000000-0005-0000-0000-000052370000}"/>
    <cellStyle name="Comma 2 2 4 4 3 3 3" xfId="32934" xr:uid="{00000000-0005-0000-0000-000053370000}"/>
    <cellStyle name="Comma 2 2 4 4 3 4" xfId="29921" xr:uid="{00000000-0005-0000-0000-000054370000}"/>
    <cellStyle name="Comma 2 2 4 4 3 5" xfId="32072" xr:uid="{00000000-0005-0000-0000-000055370000}"/>
    <cellStyle name="Comma 2 2 4 4 4" xfId="24657" xr:uid="{00000000-0005-0000-0000-000056370000}"/>
    <cellStyle name="Comma 2 2 4 4 4 2" xfId="27744" xr:uid="{00000000-0005-0000-0000-000057370000}"/>
    <cellStyle name="Comma 2 2 4 4 4 2 2" xfId="31347" xr:uid="{00000000-0005-0000-0000-000058370000}"/>
    <cellStyle name="Comma 2 2 4 4 4 2 3" xfId="33191" xr:uid="{00000000-0005-0000-0000-000059370000}"/>
    <cellStyle name="Comma 2 2 4 4 4 3" xfId="30535" xr:uid="{00000000-0005-0000-0000-00005A370000}"/>
    <cellStyle name="Comma 2 2 4 4 4 4" xfId="32379" xr:uid="{00000000-0005-0000-0000-00005B370000}"/>
    <cellStyle name="Comma 2 2 4 4 5" xfId="26205" xr:uid="{00000000-0005-0000-0000-00005C370000}"/>
    <cellStyle name="Comma 2 2 4 4 5 2" xfId="30943" xr:uid="{00000000-0005-0000-0000-00005D370000}"/>
    <cellStyle name="Comma 2 2 4 4 5 3" xfId="32787" xr:uid="{00000000-0005-0000-0000-00005E370000}"/>
    <cellStyle name="Comma 2 2 4 4 6" xfId="29753" xr:uid="{00000000-0005-0000-0000-00005F370000}"/>
    <cellStyle name="Comma 2 2 4 4 7" xfId="31905" xr:uid="{00000000-0005-0000-0000-000060370000}"/>
    <cellStyle name="Comma 2 2 4 5" xfId="22831" xr:uid="{00000000-0005-0000-0000-000061370000}"/>
    <cellStyle name="Comma 2 2 4 5 2" xfId="23181" xr:uid="{00000000-0005-0000-0000-000062370000}"/>
    <cellStyle name="Comma 2 2 4 5 2 2" xfId="25080" xr:uid="{00000000-0005-0000-0000-000063370000}"/>
    <cellStyle name="Comma 2 2 4 5 2 2 2" xfId="28167" xr:uid="{00000000-0005-0000-0000-000064370000}"/>
    <cellStyle name="Comma 2 2 4 5 2 2 2 2" xfId="31496" xr:uid="{00000000-0005-0000-0000-000065370000}"/>
    <cellStyle name="Comma 2 2 4 5 2 2 2 3" xfId="33340" xr:uid="{00000000-0005-0000-0000-000066370000}"/>
    <cellStyle name="Comma 2 2 4 5 2 2 3" xfId="30684" xr:uid="{00000000-0005-0000-0000-000067370000}"/>
    <cellStyle name="Comma 2 2 4 5 2 2 4" xfId="32528" xr:uid="{00000000-0005-0000-0000-000068370000}"/>
    <cellStyle name="Comma 2 2 4 5 2 3" xfId="26628" xr:uid="{00000000-0005-0000-0000-000069370000}"/>
    <cellStyle name="Comma 2 2 4 5 2 3 2" xfId="31092" xr:uid="{00000000-0005-0000-0000-00006A370000}"/>
    <cellStyle name="Comma 2 2 4 5 2 3 3" xfId="32936" xr:uid="{00000000-0005-0000-0000-00006B370000}"/>
    <cellStyle name="Comma 2 2 4 5 2 4" xfId="29923" xr:uid="{00000000-0005-0000-0000-00006C370000}"/>
    <cellStyle name="Comma 2 2 4 5 2 5" xfId="32074" xr:uid="{00000000-0005-0000-0000-00006D370000}"/>
    <cellStyle name="Comma 2 2 4 5 3" xfId="24765" xr:uid="{00000000-0005-0000-0000-00006E370000}"/>
    <cellStyle name="Comma 2 2 4 5 3 2" xfId="27852" xr:uid="{00000000-0005-0000-0000-00006F370000}"/>
    <cellStyle name="Comma 2 2 4 5 3 2 2" xfId="31383" xr:uid="{00000000-0005-0000-0000-000070370000}"/>
    <cellStyle name="Comma 2 2 4 5 3 2 3" xfId="33227" xr:uid="{00000000-0005-0000-0000-000071370000}"/>
    <cellStyle name="Comma 2 2 4 5 3 3" xfId="30571" xr:uid="{00000000-0005-0000-0000-000072370000}"/>
    <cellStyle name="Comma 2 2 4 5 3 4" xfId="32415" xr:uid="{00000000-0005-0000-0000-000073370000}"/>
    <cellStyle name="Comma 2 2 4 5 4" xfId="26313" xr:uid="{00000000-0005-0000-0000-000074370000}"/>
    <cellStyle name="Comma 2 2 4 5 4 2" xfId="30979" xr:uid="{00000000-0005-0000-0000-000075370000}"/>
    <cellStyle name="Comma 2 2 4 5 4 3" xfId="32823" xr:uid="{00000000-0005-0000-0000-000076370000}"/>
    <cellStyle name="Comma 2 2 4 5 5" xfId="29792" xr:uid="{00000000-0005-0000-0000-000077370000}"/>
    <cellStyle name="Comma 2 2 4 5 6" xfId="31944" xr:uid="{00000000-0005-0000-0000-000078370000}"/>
    <cellStyle name="Comma 2 2 4 6" xfId="22611" xr:uid="{00000000-0005-0000-0000-000079370000}"/>
    <cellStyle name="Comma 2 2 4 6 2" xfId="24549" xr:uid="{00000000-0005-0000-0000-00007A370000}"/>
    <cellStyle name="Comma 2 2 4 6 2 2" xfId="27636" xr:uid="{00000000-0005-0000-0000-00007B370000}"/>
    <cellStyle name="Comma 2 2 4 6 2 2 2" xfId="31311" xr:uid="{00000000-0005-0000-0000-00007C370000}"/>
    <cellStyle name="Comma 2 2 4 6 2 2 3" xfId="33155" xr:uid="{00000000-0005-0000-0000-00007D370000}"/>
    <cellStyle name="Comma 2 2 4 6 2 3" xfId="30499" xr:uid="{00000000-0005-0000-0000-00007E370000}"/>
    <cellStyle name="Comma 2 2 4 6 2 4" xfId="32343" xr:uid="{00000000-0005-0000-0000-00007F370000}"/>
    <cellStyle name="Comma 2 2 4 6 3" xfId="26097" xr:uid="{00000000-0005-0000-0000-000080370000}"/>
    <cellStyle name="Comma 2 2 4 6 3 2" xfId="30907" xr:uid="{00000000-0005-0000-0000-000081370000}"/>
    <cellStyle name="Comma 2 2 4 6 3 3" xfId="32751" xr:uid="{00000000-0005-0000-0000-000082370000}"/>
    <cellStyle name="Comma 2 2 4 6 4" xfId="29717" xr:uid="{00000000-0005-0000-0000-000083370000}"/>
    <cellStyle name="Comma 2 2 4 6 5" xfId="31869" xr:uid="{00000000-0005-0000-0000-000084370000}"/>
    <cellStyle name="Comma 2 2 4 7" xfId="23166" xr:uid="{00000000-0005-0000-0000-000085370000}"/>
    <cellStyle name="Comma 2 2 4 7 2" xfId="25065" xr:uid="{00000000-0005-0000-0000-000086370000}"/>
    <cellStyle name="Comma 2 2 4 7 2 2" xfId="28152" xr:uid="{00000000-0005-0000-0000-000087370000}"/>
    <cellStyle name="Comma 2 2 4 7 2 2 2" xfId="31481" xr:uid="{00000000-0005-0000-0000-000088370000}"/>
    <cellStyle name="Comma 2 2 4 7 2 2 3" xfId="33325" xr:uid="{00000000-0005-0000-0000-000089370000}"/>
    <cellStyle name="Comma 2 2 4 7 2 3" xfId="30669" xr:uid="{00000000-0005-0000-0000-00008A370000}"/>
    <cellStyle name="Comma 2 2 4 7 2 4" xfId="32513" xr:uid="{00000000-0005-0000-0000-00008B370000}"/>
    <cellStyle name="Comma 2 2 4 7 3" xfId="26613" xr:uid="{00000000-0005-0000-0000-00008C370000}"/>
    <cellStyle name="Comma 2 2 4 7 3 2" xfId="31077" xr:uid="{00000000-0005-0000-0000-00008D370000}"/>
    <cellStyle name="Comma 2 2 4 7 3 3" xfId="32921" xr:uid="{00000000-0005-0000-0000-00008E370000}"/>
    <cellStyle name="Comma 2 2 4 7 4" xfId="29908" xr:uid="{00000000-0005-0000-0000-00008F370000}"/>
    <cellStyle name="Comma 2 2 4 7 5" xfId="32059" xr:uid="{00000000-0005-0000-0000-000090370000}"/>
    <cellStyle name="Comma 2 2 4 8" xfId="24424" xr:uid="{00000000-0005-0000-0000-000091370000}"/>
    <cellStyle name="Comma 2 2 4 8 2" xfId="27511" xr:uid="{00000000-0005-0000-0000-000092370000}"/>
    <cellStyle name="Comma 2 2 4 8 2 2" xfId="31267" xr:uid="{00000000-0005-0000-0000-000093370000}"/>
    <cellStyle name="Comma 2 2 4 8 2 3" xfId="33111" xr:uid="{00000000-0005-0000-0000-000094370000}"/>
    <cellStyle name="Comma 2 2 4 8 3" xfId="30455" xr:uid="{00000000-0005-0000-0000-000095370000}"/>
    <cellStyle name="Comma 2 2 4 8 4" xfId="32299" xr:uid="{00000000-0005-0000-0000-000096370000}"/>
    <cellStyle name="Comma 2 2 4 9" xfId="25969" xr:uid="{00000000-0005-0000-0000-000097370000}"/>
    <cellStyle name="Comma 2 2 4 9 2" xfId="30863" xr:uid="{00000000-0005-0000-0000-000098370000}"/>
    <cellStyle name="Comma 2 2 4 9 3" xfId="32707" xr:uid="{00000000-0005-0000-0000-000099370000}"/>
    <cellStyle name="Comma 2 2 5" xfId="5643" xr:uid="{00000000-0005-0000-0000-00009A370000}"/>
    <cellStyle name="Comma 2 2 5 2" xfId="23182" xr:uid="{00000000-0005-0000-0000-00009B370000}"/>
    <cellStyle name="Comma 2 2 5 3" xfId="29418" xr:uid="{00000000-0005-0000-0000-00009C370000}"/>
    <cellStyle name="Comma 2 2 5 4" xfId="31791" xr:uid="{00000000-0005-0000-0000-00009D370000}"/>
    <cellStyle name="Comma 2 2 6" xfId="22570" xr:uid="{00000000-0005-0000-0000-00009E370000}"/>
    <cellStyle name="Comma 2 2 6 2" xfId="29700" xr:uid="{00000000-0005-0000-0000-00009F370000}"/>
    <cellStyle name="Comma 2 2 6 3" xfId="31852" xr:uid="{00000000-0005-0000-0000-0000A0370000}"/>
    <cellStyle name="Comma 2 2 7" xfId="4759" xr:uid="{00000000-0005-0000-0000-0000A1370000}"/>
    <cellStyle name="Comma 2 2 7 2" xfId="28804" xr:uid="{00000000-0005-0000-0000-0000A2370000}"/>
    <cellStyle name="Comma 2 2 8" xfId="4114" xr:uid="{00000000-0005-0000-0000-0000A3370000}"/>
    <cellStyle name="Comma 2 2 9" xfId="28783" xr:uid="{00000000-0005-0000-0000-0000A4370000}"/>
    <cellStyle name="Comma 2 2_pl20110529" xfId="5645" xr:uid="{00000000-0005-0000-0000-0000A5370000}"/>
    <cellStyle name="Comma 2 20" xfId="31642" xr:uid="{00000000-0005-0000-0000-0000A6370000}"/>
    <cellStyle name="Comma 2 3" xfId="105" xr:uid="{00000000-0005-0000-0000-0000A7370000}"/>
    <cellStyle name="Comma 2 3 10" xfId="5604" xr:uid="{00000000-0005-0000-0000-0000A8370000}"/>
    <cellStyle name="Comma 2 3 10 2" xfId="24410" xr:uid="{00000000-0005-0000-0000-0000A9370000}"/>
    <cellStyle name="Comma 2 3 10 2 2" xfId="27497" xr:uid="{00000000-0005-0000-0000-0000AA370000}"/>
    <cellStyle name="Comma 2 3 10 2 2 2" xfId="31263" xr:uid="{00000000-0005-0000-0000-0000AB370000}"/>
    <cellStyle name="Comma 2 3 10 2 2 3" xfId="33107" xr:uid="{00000000-0005-0000-0000-0000AC370000}"/>
    <cellStyle name="Comma 2 3 10 2 3" xfId="30451" xr:uid="{00000000-0005-0000-0000-0000AD370000}"/>
    <cellStyle name="Comma 2 3 10 2 4" xfId="32295" xr:uid="{00000000-0005-0000-0000-0000AE370000}"/>
    <cellStyle name="Comma 2 3 10 3" xfId="25954" xr:uid="{00000000-0005-0000-0000-0000AF370000}"/>
    <cellStyle name="Comma 2 3 10 3 2" xfId="30859" xr:uid="{00000000-0005-0000-0000-0000B0370000}"/>
    <cellStyle name="Comma 2 3 10 3 3" xfId="32703" xr:uid="{00000000-0005-0000-0000-0000B1370000}"/>
    <cellStyle name="Comma 2 3 10 4" xfId="29412" xr:uid="{00000000-0005-0000-0000-0000B2370000}"/>
    <cellStyle name="Comma 2 3 10 5" xfId="31785" xr:uid="{00000000-0005-0000-0000-0000B3370000}"/>
    <cellStyle name="Comma 2 3 11" xfId="4760" xr:uid="{00000000-0005-0000-0000-0000B4370000}"/>
    <cellStyle name="Comma 2 3 12" xfId="28805" xr:uid="{00000000-0005-0000-0000-0000B5370000}"/>
    <cellStyle name="Comma 2 3 13" xfId="31644" xr:uid="{00000000-0005-0000-0000-0000B6370000}"/>
    <cellStyle name="Comma 2 3 2" xfId="283" xr:uid="{00000000-0005-0000-0000-0000B7370000}"/>
    <cellStyle name="Comma 2 3 2 2" xfId="22587" xr:uid="{00000000-0005-0000-0000-0000B8370000}"/>
    <cellStyle name="Comma 2 3 2 2 2" xfId="24525" xr:uid="{00000000-0005-0000-0000-0000B9370000}"/>
    <cellStyle name="Comma 2 3 2 2 2 2" xfId="27612" xr:uid="{00000000-0005-0000-0000-0000BA370000}"/>
    <cellStyle name="Comma 2 3 2 2 2 2 2" xfId="31302" xr:uid="{00000000-0005-0000-0000-0000BB370000}"/>
    <cellStyle name="Comma 2 3 2 2 2 2 3" xfId="33146" xr:uid="{00000000-0005-0000-0000-0000BC370000}"/>
    <cellStyle name="Comma 2 3 2 2 2 3" xfId="30490" xr:uid="{00000000-0005-0000-0000-0000BD370000}"/>
    <cellStyle name="Comma 2 3 2 2 2 4" xfId="32334" xr:uid="{00000000-0005-0000-0000-0000BE370000}"/>
    <cellStyle name="Comma 2 3 2 2 3" xfId="26073" xr:uid="{00000000-0005-0000-0000-0000BF370000}"/>
    <cellStyle name="Comma 2 3 2 2 3 2" xfId="30898" xr:uid="{00000000-0005-0000-0000-0000C0370000}"/>
    <cellStyle name="Comma 2 3 2 2 3 3" xfId="32742" xr:uid="{00000000-0005-0000-0000-0000C1370000}"/>
    <cellStyle name="Comma 2 3 2 2 4" xfId="29708" xr:uid="{00000000-0005-0000-0000-0000C2370000}"/>
    <cellStyle name="Comma 2 3 2 2 5" xfId="31860" xr:uid="{00000000-0005-0000-0000-0000C3370000}"/>
    <cellStyle name="Comma 2 3 2 3" xfId="16807" xr:uid="{00000000-0005-0000-0000-0000C4370000}"/>
    <cellStyle name="Comma 2 3 2 4" xfId="29579" xr:uid="{00000000-0005-0000-0000-0000C5370000}"/>
    <cellStyle name="Comma 2 3 2 5" xfId="31816" xr:uid="{00000000-0005-0000-0000-0000C6370000}"/>
    <cellStyle name="Comma 2 3 3" xfId="1166" xr:uid="{00000000-0005-0000-0000-0000C7370000}"/>
    <cellStyle name="Comma 2 3 3 2" xfId="16808" xr:uid="{00000000-0005-0000-0000-0000C8370000}"/>
    <cellStyle name="Comma 2 3 3 3" xfId="29580" xr:uid="{00000000-0005-0000-0000-0000C9370000}"/>
    <cellStyle name="Comma 2 3 3 4" xfId="31817" xr:uid="{00000000-0005-0000-0000-0000CA370000}"/>
    <cellStyle name="Comma 2 3 4" xfId="3081" xr:uid="{00000000-0005-0000-0000-0000CB370000}"/>
    <cellStyle name="Comma 2 3 4 10" xfId="6587" xr:uid="{00000000-0005-0000-0000-0000CC370000}"/>
    <cellStyle name="Comma 2 3 4 11" xfId="29556" xr:uid="{00000000-0005-0000-0000-0000CD370000}"/>
    <cellStyle name="Comma 2 3 4 12" xfId="31801" xr:uid="{00000000-0005-0000-0000-0000CE370000}"/>
    <cellStyle name="Comma 2 3 4 2" xfId="22493" xr:uid="{00000000-0005-0000-0000-0000CF370000}"/>
    <cellStyle name="Comma 2 3 4 2 10" xfId="31827" xr:uid="{00000000-0005-0000-0000-0000D0370000}"/>
    <cellStyle name="Comma 2 3 4 2 2" xfId="22547" xr:uid="{00000000-0005-0000-0000-0000D1370000}"/>
    <cellStyle name="Comma 2 3 4 2 2 2" xfId="22788" xr:uid="{00000000-0005-0000-0000-0000D2370000}"/>
    <cellStyle name="Comma 2 3 4 2 2 2 2" xfId="23008" xr:uid="{00000000-0005-0000-0000-0000D3370000}"/>
    <cellStyle name="Comma 2 3 4 2 2 2 2 2" xfId="23187" xr:uid="{00000000-0005-0000-0000-0000D4370000}"/>
    <cellStyle name="Comma 2 3 4 2 2 2 2 2 2" xfId="25085" xr:uid="{00000000-0005-0000-0000-0000D5370000}"/>
    <cellStyle name="Comma 2 3 4 2 2 2 2 2 2 2" xfId="28172" xr:uid="{00000000-0005-0000-0000-0000D6370000}"/>
    <cellStyle name="Comma 2 3 4 2 2 2 2 2 2 2 2" xfId="31501" xr:uid="{00000000-0005-0000-0000-0000D7370000}"/>
    <cellStyle name="Comma 2 3 4 2 2 2 2 2 2 2 3" xfId="33345" xr:uid="{00000000-0005-0000-0000-0000D8370000}"/>
    <cellStyle name="Comma 2 3 4 2 2 2 2 2 2 3" xfId="30689" xr:uid="{00000000-0005-0000-0000-0000D9370000}"/>
    <cellStyle name="Comma 2 3 4 2 2 2 2 2 2 4" xfId="32533" xr:uid="{00000000-0005-0000-0000-0000DA370000}"/>
    <cellStyle name="Comma 2 3 4 2 2 2 2 2 3" xfId="26633" xr:uid="{00000000-0005-0000-0000-0000DB370000}"/>
    <cellStyle name="Comma 2 3 4 2 2 2 2 2 3 2" xfId="31097" xr:uid="{00000000-0005-0000-0000-0000DC370000}"/>
    <cellStyle name="Comma 2 3 4 2 2 2 2 2 3 3" xfId="32941" xr:uid="{00000000-0005-0000-0000-0000DD370000}"/>
    <cellStyle name="Comma 2 3 4 2 2 2 2 2 4" xfId="29928" xr:uid="{00000000-0005-0000-0000-0000DE370000}"/>
    <cellStyle name="Comma 2 3 4 2 2 2 2 2 5" xfId="32079" xr:uid="{00000000-0005-0000-0000-0000DF370000}"/>
    <cellStyle name="Comma 2 3 4 2 2 2 2 3" xfId="24942" xr:uid="{00000000-0005-0000-0000-0000E0370000}"/>
    <cellStyle name="Comma 2 3 4 2 2 2 2 3 2" xfId="28029" xr:uid="{00000000-0005-0000-0000-0000E1370000}"/>
    <cellStyle name="Comma 2 3 4 2 2 2 2 3 2 2" xfId="31443" xr:uid="{00000000-0005-0000-0000-0000E2370000}"/>
    <cellStyle name="Comma 2 3 4 2 2 2 2 3 2 3" xfId="33287" xr:uid="{00000000-0005-0000-0000-0000E3370000}"/>
    <cellStyle name="Comma 2 3 4 2 2 2 2 3 3" xfId="30631" xr:uid="{00000000-0005-0000-0000-0000E4370000}"/>
    <cellStyle name="Comma 2 3 4 2 2 2 2 3 4" xfId="32475" xr:uid="{00000000-0005-0000-0000-0000E5370000}"/>
    <cellStyle name="Comma 2 3 4 2 2 2 2 4" xfId="26490" xr:uid="{00000000-0005-0000-0000-0000E6370000}"/>
    <cellStyle name="Comma 2 3 4 2 2 2 2 4 2" xfId="31039" xr:uid="{00000000-0005-0000-0000-0000E7370000}"/>
    <cellStyle name="Comma 2 3 4 2 2 2 2 4 3" xfId="32883" xr:uid="{00000000-0005-0000-0000-0000E8370000}"/>
    <cellStyle name="Comma 2 3 4 2 2 2 2 5" xfId="29852" xr:uid="{00000000-0005-0000-0000-0000E9370000}"/>
    <cellStyle name="Comma 2 3 4 2 2 2 2 6" xfId="32004" xr:uid="{00000000-0005-0000-0000-0000EA370000}"/>
    <cellStyle name="Comma 2 3 4 2 2 2 3" xfId="23186" xr:uid="{00000000-0005-0000-0000-0000EB370000}"/>
    <cellStyle name="Comma 2 3 4 2 2 2 3 2" xfId="25084" xr:uid="{00000000-0005-0000-0000-0000EC370000}"/>
    <cellStyle name="Comma 2 3 4 2 2 2 3 2 2" xfId="28171" xr:uid="{00000000-0005-0000-0000-0000ED370000}"/>
    <cellStyle name="Comma 2 3 4 2 2 2 3 2 2 2" xfId="31500" xr:uid="{00000000-0005-0000-0000-0000EE370000}"/>
    <cellStyle name="Comma 2 3 4 2 2 2 3 2 2 3" xfId="33344" xr:uid="{00000000-0005-0000-0000-0000EF370000}"/>
    <cellStyle name="Comma 2 3 4 2 2 2 3 2 3" xfId="30688" xr:uid="{00000000-0005-0000-0000-0000F0370000}"/>
    <cellStyle name="Comma 2 3 4 2 2 2 3 2 4" xfId="32532" xr:uid="{00000000-0005-0000-0000-0000F1370000}"/>
    <cellStyle name="Comma 2 3 4 2 2 2 3 3" xfId="26632" xr:uid="{00000000-0005-0000-0000-0000F2370000}"/>
    <cellStyle name="Comma 2 3 4 2 2 2 3 3 2" xfId="31096" xr:uid="{00000000-0005-0000-0000-0000F3370000}"/>
    <cellStyle name="Comma 2 3 4 2 2 2 3 3 3" xfId="32940" xr:uid="{00000000-0005-0000-0000-0000F4370000}"/>
    <cellStyle name="Comma 2 3 4 2 2 2 3 4" xfId="29927" xr:uid="{00000000-0005-0000-0000-0000F5370000}"/>
    <cellStyle name="Comma 2 3 4 2 2 2 3 5" xfId="32078" xr:uid="{00000000-0005-0000-0000-0000F6370000}"/>
    <cellStyle name="Comma 2 3 4 2 2 2 4" xfId="24726" xr:uid="{00000000-0005-0000-0000-0000F7370000}"/>
    <cellStyle name="Comma 2 3 4 2 2 2 4 2" xfId="27813" xr:uid="{00000000-0005-0000-0000-0000F8370000}"/>
    <cellStyle name="Comma 2 3 4 2 2 2 4 2 2" xfId="31371" xr:uid="{00000000-0005-0000-0000-0000F9370000}"/>
    <cellStyle name="Comma 2 3 4 2 2 2 4 2 3" xfId="33215" xr:uid="{00000000-0005-0000-0000-0000FA370000}"/>
    <cellStyle name="Comma 2 3 4 2 2 2 4 3" xfId="30559" xr:uid="{00000000-0005-0000-0000-0000FB370000}"/>
    <cellStyle name="Comma 2 3 4 2 2 2 4 4" xfId="32403" xr:uid="{00000000-0005-0000-0000-0000FC370000}"/>
    <cellStyle name="Comma 2 3 4 2 2 2 5" xfId="26274" xr:uid="{00000000-0005-0000-0000-0000FD370000}"/>
    <cellStyle name="Comma 2 3 4 2 2 2 5 2" xfId="30967" xr:uid="{00000000-0005-0000-0000-0000FE370000}"/>
    <cellStyle name="Comma 2 3 4 2 2 2 5 3" xfId="32811" xr:uid="{00000000-0005-0000-0000-0000FF370000}"/>
    <cellStyle name="Comma 2 3 4 2 2 2 6" xfId="29777" xr:uid="{00000000-0005-0000-0000-000000380000}"/>
    <cellStyle name="Comma 2 3 4 2 2 2 7" xfId="31929" xr:uid="{00000000-0005-0000-0000-000001380000}"/>
    <cellStyle name="Comma 2 3 4 2 2 3" xfId="22900" xr:uid="{00000000-0005-0000-0000-000002380000}"/>
    <cellStyle name="Comma 2 3 4 2 2 3 2" xfId="23188" xr:uid="{00000000-0005-0000-0000-000003380000}"/>
    <cellStyle name="Comma 2 3 4 2 2 3 2 2" xfId="25086" xr:uid="{00000000-0005-0000-0000-000004380000}"/>
    <cellStyle name="Comma 2 3 4 2 2 3 2 2 2" xfId="28173" xr:uid="{00000000-0005-0000-0000-000005380000}"/>
    <cellStyle name="Comma 2 3 4 2 2 3 2 2 2 2" xfId="31502" xr:uid="{00000000-0005-0000-0000-000006380000}"/>
    <cellStyle name="Comma 2 3 4 2 2 3 2 2 2 3" xfId="33346" xr:uid="{00000000-0005-0000-0000-000007380000}"/>
    <cellStyle name="Comma 2 3 4 2 2 3 2 2 3" xfId="30690" xr:uid="{00000000-0005-0000-0000-000008380000}"/>
    <cellStyle name="Comma 2 3 4 2 2 3 2 2 4" xfId="32534" xr:uid="{00000000-0005-0000-0000-000009380000}"/>
    <cellStyle name="Comma 2 3 4 2 2 3 2 3" xfId="26634" xr:uid="{00000000-0005-0000-0000-00000A380000}"/>
    <cellStyle name="Comma 2 3 4 2 2 3 2 3 2" xfId="31098" xr:uid="{00000000-0005-0000-0000-00000B380000}"/>
    <cellStyle name="Comma 2 3 4 2 2 3 2 3 3" xfId="32942" xr:uid="{00000000-0005-0000-0000-00000C380000}"/>
    <cellStyle name="Comma 2 3 4 2 2 3 2 4" xfId="29929" xr:uid="{00000000-0005-0000-0000-00000D380000}"/>
    <cellStyle name="Comma 2 3 4 2 2 3 2 5" xfId="32080" xr:uid="{00000000-0005-0000-0000-00000E380000}"/>
    <cellStyle name="Comma 2 3 4 2 2 3 3" xfId="24834" xr:uid="{00000000-0005-0000-0000-00000F380000}"/>
    <cellStyle name="Comma 2 3 4 2 2 3 3 2" xfId="27921" xr:uid="{00000000-0005-0000-0000-000010380000}"/>
    <cellStyle name="Comma 2 3 4 2 2 3 3 2 2" xfId="31407" xr:uid="{00000000-0005-0000-0000-000011380000}"/>
    <cellStyle name="Comma 2 3 4 2 2 3 3 2 3" xfId="33251" xr:uid="{00000000-0005-0000-0000-000012380000}"/>
    <cellStyle name="Comma 2 3 4 2 2 3 3 3" xfId="30595" xr:uid="{00000000-0005-0000-0000-000013380000}"/>
    <cellStyle name="Comma 2 3 4 2 2 3 3 4" xfId="32439" xr:uid="{00000000-0005-0000-0000-000014380000}"/>
    <cellStyle name="Comma 2 3 4 2 2 3 4" xfId="26382" xr:uid="{00000000-0005-0000-0000-000015380000}"/>
    <cellStyle name="Comma 2 3 4 2 2 3 4 2" xfId="31003" xr:uid="{00000000-0005-0000-0000-000016380000}"/>
    <cellStyle name="Comma 2 3 4 2 2 3 4 3" xfId="32847" xr:uid="{00000000-0005-0000-0000-000017380000}"/>
    <cellStyle name="Comma 2 3 4 2 2 3 5" xfId="29816" xr:uid="{00000000-0005-0000-0000-000018380000}"/>
    <cellStyle name="Comma 2 3 4 2 2 3 6" xfId="31968" xr:uid="{00000000-0005-0000-0000-000019380000}"/>
    <cellStyle name="Comma 2 3 4 2 2 4" xfId="22680" xr:uid="{00000000-0005-0000-0000-00001A380000}"/>
    <cellStyle name="Comma 2 3 4 2 2 4 2" xfId="24618" xr:uid="{00000000-0005-0000-0000-00001B380000}"/>
    <cellStyle name="Comma 2 3 4 2 2 4 2 2" xfId="27705" xr:uid="{00000000-0005-0000-0000-00001C380000}"/>
    <cellStyle name="Comma 2 3 4 2 2 4 2 2 2" xfId="31335" xr:uid="{00000000-0005-0000-0000-00001D380000}"/>
    <cellStyle name="Comma 2 3 4 2 2 4 2 2 3" xfId="33179" xr:uid="{00000000-0005-0000-0000-00001E380000}"/>
    <cellStyle name="Comma 2 3 4 2 2 4 2 3" xfId="30523" xr:uid="{00000000-0005-0000-0000-00001F380000}"/>
    <cellStyle name="Comma 2 3 4 2 2 4 2 4" xfId="32367" xr:uid="{00000000-0005-0000-0000-000020380000}"/>
    <cellStyle name="Comma 2 3 4 2 2 4 3" xfId="26166" xr:uid="{00000000-0005-0000-0000-000021380000}"/>
    <cellStyle name="Comma 2 3 4 2 2 4 3 2" xfId="30931" xr:uid="{00000000-0005-0000-0000-000022380000}"/>
    <cellStyle name="Comma 2 3 4 2 2 4 3 3" xfId="32775" xr:uid="{00000000-0005-0000-0000-000023380000}"/>
    <cellStyle name="Comma 2 3 4 2 2 4 4" xfId="29741" xr:uid="{00000000-0005-0000-0000-000024380000}"/>
    <cellStyle name="Comma 2 3 4 2 2 4 5" xfId="31893" xr:uid="{00000000-0005-0000-0000-000025380000}"/>
    <cellStyle name="Comma 2 3 4 2 2 5" xfId="23185" xr:uid="{00000000-0005-0000-0000-000026380000}"/>
    <cellStyle name="Comma 2 3 4 2 2 5 2" xfId="25083" xr:uid="{00000000-0005-0000-0000-000027380000}"/>
    <cellStyle name="Comma 2 3 4 2 2 5 2 2" xfId="28170" xr:uid="{00000000-0005-0000-0000-000028380000}"/>
    <cellStyle name="Comma 2 3 4 2 2 5 2 2 2" xfId="31499" xr:uid="{00000000-0005-0000-0000-000029380000}"/>
    <cellStyle name="Comma 2 3 4 2 2 5 2 2 3" xfId="33343" xr:uid="{00000000-0005-0000-0000-00002A380000}"/>
    <cellStyle name="Comma 2 3 4 2 2 5 2 3" xfId="30687" xr:uid="{00000000-0005-0000-0000-00002B380000}"/>
    <cellStyle name="Comma 2 3 4 2 2 5 2 4" xfId="32531" xr:uid="{00000000-0005-0000-0000-00002C380000}"/>
    <cellStyle name="Comma 2 3 4 2 2 5 3" xfId="26631" xr:uid="{00000000-0005-0000-0000-00002D380000}"/>
    <cellStyle name="Comma 2 3 4 2 2 5 3 2" xfId="31095" xr:uid="{00000000-0005-0000-0000-00002E380000}"/>
    <cellStyle name="Comma 2 3 4 2 2 5 3 3" xfId="32939" xr:uid="{00000000-0005-0000-0000-00002F380000}"/>
    <cellStyle name="Comma 2 3 4 2 2 5 4" xfId="29926" xr:uid="{00000000-0005-0000-0000-000030380000}"/>
    <cellStyle name="Comma 2 3 4 2 2 5 5" xfId="32077" xr:uid="{00000000-0005-0000-0000-000031380000}"/>
    <cellStyle name="Comma 2 3 4 2 2 6" xfId="24493" xr:uid="{00000000-0005-0000-0000-000032380000}"/>
    <cellStyle name="Comma 2 3 4 2 2 6 2" xfId="27580" xr:uid="{00000000-0005-0000-0000-000033380000}"/>
    <cellStyle name="Comma 2 3 4 2 2 6 2 2" xfId="31291" xr:uid="{00000000-0005-0000-0000-000034380000}"/>
    <cellStyle name="Comma 2 3 4 2 2 6 2 3" xfId="33135" xr:uid="{00000000-0005-0000-0000-000035380000}"/>
    <cellStyle name="Comma 2 3 4 2 2 6 3" xfId="30479" xr:uid="{00000000-0005-0000-0000-000036380000}"/>
    <cellStyle name="Comma 2 3 4 2 2 6 4" xfId="32323" xr:uid="{00000000-0005-0000-0000-000037380000}"/>
    <cellStyle name="Comma 2 3 4 2 2 7" xfId="26041" xr:uid="{00000000-0005-0000-0000-000038380000}"/>
    <cellStyle name="Comma 2 3 4 2 2 7 2" xfId="30887" xr:uid="{00000000-0005-0000-0000-000039380000}"/>
    <cellStyle name="Comma 2 3 4 2 2 7 3" xfId="32731" xr:uid="{00000000-0005-0000-0000-00003A380000}"/>
    <cellStyle name="Comma 2 3 4 2 2 8" xfId="29693" xr:uid="{00000000-0005-0000-0000-00003B380000}"/>
    <cellStyle name="Comma 2 3 4 2 2 9" xfId="31845" xr:uid="{00000000-0005-0000-0000-00003C380000}"/>
    <cellStyle name="Comma 2 3 4 2 3" xfId="22734" xr:uid="{00000000-0005-0000-0000-00003D380000}"/>
    <cellStyle name="Comma 2 3 4 2 3 2" xfId="22954" xr:uid="{00000000-0005-0000-0000-00003E380000}"/>
    <cellStyle name="Comma 2 3 4 2 3 2 2" xfId="23190" xr:uid="{00000000-0005-0000-0000-00003F380000}"/>
    <cellStyle name="Comma 2 3 4 2 3 2 2 2" xfId="25088" xr:uid="{00000000-0005-0000-0000-000040380000}"/>
    <cellStyle name="Comma 2 3 4 2 3 2 2 2 2" xfId="28175" xr:uid="{00000000-0005-0000-0000-000041380000}"/>
    <cellStyle name="Comma 2 3 4 2 3 2 2 2 2 2" xfId="31504" xr:uid="{00000000-0005-0000-0000-000042380000}"/>
    <cellStyle name="Comma 2 3 4 2 3 2 2 2 2 3" xfId="33348" xr:uid="{00000000-0005-0000-0000-000043380000}"/>
    <cellStyle name="Comma 2 3 4 2 3 2 2 2 3" xfId="30692" xr:uid="{00000000-0005-0000-0000-000044380000}"/>
    <cellStyle name="Comma 2 3 4 2 3 2 2 2 4" xfId="32536" xr:uid="{00000000-0005-0000-0000-000045380000}"/>
    <cellStyle name="Comma 2 3 4 2 3 2 2 3" xfId="26636" xr:uid="{00000000-0005-0000-0000-000046380000}"/>
    <cellStyle name="Comma 2 3 4 2 3 2 2 3 2" xfId="31100" xr:uid="{00000000-0005-0000-0000-000047380000}"/>
    <cellStyle name="Comma 2 3 4 2 3 2 2 3 3" xfId="32944" xr:uid="{00000000-0005-0000-0000-000048380000}"/>
    <cellStyle name="Comma 2 3 4 2 3 2 2 4" xfId="29931" xr:uid="{00000000-0005-0000-0000-000049380000}"/>
    <cellStyle name="Comma 2 3 4 2 3 2 2 5" xfId="32082" xr:uid="{00000000-0005-0000-0000-00004A380000}"/>
    <cellStyle name="Comma 2 3 4 2 3 2 3" xfId="24888" xr:uid="{00000000-0005-0000-0000-00004B380000}"/>
    <cellStyle name="Comma 2 3 4 2 3 2 3 2" xfId="27975" xr:uid="{00000000-0005-0000-0000-00004C380000}"/>
    <cellStyle name="Comma 2 3 4 2 3 2 3 2 2" xfId="31425" xr:uid="{00000000-0005-0000-0000-00004D380000}"/>
    <cellStyle name="Comma 2 3 4 2 3 2 3 2 3" xfId="33269" xr:uid="{00000000-0005-0000-0000-00004E380000}"/>
    <cellStyle name="Comma 2 3 4 2 3 2 3 3" xfId="30613" xr:uid="{00000000-0005-0000-0000-00004F380000}"/>
    <cellStyle name="Comma 2 3 4 2 3 2 3 4" xfId="32457" xr:uid="{00000000-0005-0000-0000-000050380000}"/>
    <cellStyle name="Comma 2 3 4 2 3 2 4" xfId="26436" xr:uid="{00000000-0005-0000-0000-000051380000}"/>
    <cellStyle name="Comma 2 3 4 2 3 2 4 2" xfId="31021" xr:uid="{00000000-0005-0000-0000-000052380000}"/>
    <cellStyle name="Comma 2 3 4 2 3 2 4 3" xfId="32865" xr:uid="{00000000-0005-0000-0000-000053380000}"/>
    <cellStyle name="Comma 2 3 4 2 3 2 5" xfId="29834" xr:uid="{00000000-0005-0000-0000-000054380000}"/>
    <cellStyle name="Comma 2 3 4 2 3 2 6" xfId="31986" xr:uid="{00000000-0005-0000-0000-000055380000}"/>
    <cellStyle name="Comma 2 3 4 2 3 3" xfId="23189" xr:uid="{00000000-0005-0000-0000-000056380000}"/>
    <cellStyle name="Comma 2 3 4 2 3 3 2" xfId="25087" xr:uid="{00000000-0005-0000-0000-000057380000}"/>
    <cellStyle name="Comma 2 3 4 2 3 3 2 2" xfId="28174" xr:uid="{00000000-0005-0000-0000-000058380000}"/>
    <cellStyle name="Comma 2 3 4 2 3 3 2 2 2" xfId="31503" xr:uid="{00000000-0005-0000-0000-000059380000}"/>
    <cellStyle name="Comma 2 3 4 2 3 3 2 2 3" xfId="33347" xr:uid="{00000000-0005-0000-0000-00005A380000}"/>
    <cellStyle name="Comma 2 3 4 2 3 3 2 3" xfId="30691" xr:uid="{00000000-0005-0000-0000-00005B380000}"/>
    <cellStyle name="Comma 2 3 4 2 3 3 2 4" xfId="32535" xr:uid="{00000000-0005-0000-0000-00005C380000}"/>
    <cellStyle name="Comma 2 3 4 2 3 3 3" xfId="26635" xr:uid="{00000000-0005-0000-0000-00005D380000}"/>
    <cellStyle name="Comma 2 3 4 2 3 3 3 2" xfId="31099" xr:uid="{00000000-0005-0000-0000-00005E380000}"/>
    <cellStyle name="Comma 2 3 4 2 3 3 3 3" xfId="32943" xr:uid="{00000000-0005-0000-0000-00005F380000}"/>
    <cellStyle name="Comma 2 3 4 2 3 3 4" xfId="29930" xr:uid="{00000000-0005-0000-0000-000060380000}"/>
    <cellStyle name="Comma 2 3 4 2 3 3 5" xfId="32081" xr:uid="{00000000-0005-0000-0000-000061380000}"/>
    <cellStyle name="Comma 2 3 4 2 3 4" xfId="24672" xr:uid="{00000000-0005-0000-0000-000062380000}"/>
    <cellStyle name="Comma 2 3 4 2 3 4 2" xfId="27759" xr:uid="{00000000-0005-0000-0000-000063380000}"/>
    <cellStyle name="Comma 2 3 4 2 3 4 2 2" xfId="31353" xr:uid="{00000000-0005-0000-0000-000064380000}"/>
    <cellStyle name="Comma 2 3 4 2 3 4 2 3" xfId="33197" xr:uid="{00000000-0005-0000-0000-000065380000}"/>
    <cellStyle name="Comma 2 3 4 2 3 4 3" xfId="30541" xr:uid="{00000000-0005-0000-0000-000066380000}"/>
    <cellStyle name="Comma 2 3 4 2 3 4 4" xfId="32385" xr:uid="{00000000-0005-0000-0000-000067380000}"/>
    <cellStyle name="Comma 2 3 4 2 3 5" xfId="26220" xr:uid="{00000000-0005-0000-0000-000068380000}"/>
    <cellStyle name="Comma 2 3 4 2 3 5 2" xfId="30949" xr:uid="{00000000-0005-0000-0000-000069380000}"/>
    <cellStyle name="Comma 2 3 4 2 3 5 3" xfId="32793" xr:uid="{00000000-0005-0000-0000-00006A380000}"/>
    <cellStyle name="Comma 2 3 4 2 3 6" xfId="29759" xr:uid="{00000000-0005-0000-0000-00006B380000}"/>
    <cellStyle name="Comma 2 3 4 2 3 7" xfId="31911" xr:uid="{00000000-0005-0000-0000-00006C380000}"/>
    <cellStyle name="Comma 2 3 4 2 4" xfId="22846" xr:uid="{00000000-0005-0000-0000-00006D380000}"/>
    <cellStyle name="Comma 2 3 4 2 4 2" xfId="23191" xr:uid="{00000000-0005-0000-0000-00006E380000}"/>
    <cellStyle name="Comma 2 3 4 2 4 2 2" xfId="25089" xr:uid="{00000000-0005-0000-0000-00006F380000}"/>
    <cellStyle name="Comma 2 3 4 2 4 2 2 2" xfId="28176" xr:uid="{00000000-0005-0000-0000-000070380000}"/>
    <cellStyle name="Comma 2 3 4 2 4 2 2 2 2" xfId="31505" xr:uid="{00000000-0005-0000-0000-000071380000}"/>
    <cellStyle name="Comma 2 3 4 2 4 2 2 2 3" xfId="33349" xr:uid="{00000000-0005-0000-0000-000072380000}"/>
    <cellStyle name="Comma 2 3 4 2 4 2 2 3" xfId="30693" xr:uid="{00000000-0005-0000-0000-000073380000}"/>
    <cellStyle name="Comma 2 3 4 2 4 2 2 4" xfId="32537" xr:uid="{00000000-0005-0000-0000-000074380000}"/>
    <cellStyle name="Comma 2 3 4 2 4 2 3" xfId="26637" xr:uid="{00000000-0005-0000-0000-000075380000}"/>
    <cellStyle name="Comma 2 3 4 2 4 2 3 2" xfId="31101" xr:uid="{00000000-0005-0000-0000-000076380000}"/>
    <cellStyle name="Comma 2 3 4 2 4 2 3 3" xfId="32945" xr:uid="{00000000-0005-0000-0000-000077380000}"/>
    <cellStyle name="Comma 2 3 4 2 4 2 4" xfId="29932" xr:uid="{00000000-0005-0000-0000-000078380000}"/>
    <cellStyle name="Comma 2 3 4 2 4 2 5" xfId="32083" xr:uid="{00000000-0005-0000-0000-000079380000}"/>
    <cellStyle name="Comma 2 3 4 2 4 3" xfId="24780" xr:uid="{00000000-0005-0000-0000-00007A380000}"/>
    <cellStyle name="Comma 2 3 4 2 4 3 2" xfId="27867" xr:uid="{00000000-0005-0000-0000-00007B380000}"/>
    <cellStyle name="Comma 2 3 4 2 4 3 2 2" xfId="31389" xr:uid="{00000000-0005-0000-0000-00007C380000}"/>
    <cellStyle name="Comma 2 3 4 2 4 3 2 3" xfId="33233" xr:uid="{00000000-0005-0000-0000-00007D380000}"/>
    <cellStyle name="Comma 2 3 4 2 4 3 3" xfId="30577" xr:uid="{00000000-0005-0000-0000-00007E380000}"/>
    <cellStyle name="Comma 2 3 4 2 4 3 4" xfId="32421" xr:uid="{00000000-0005-0000-0000-00007F380000}"/>
    <cellStyle name="Comma 2 3 4 2 4 4" xfId="26328" xr:uid="{00000000-0005-0000-0000-000080380000}"/>
    <cellStyle name="Comma 2 3 4 2 4 4 2" xfId="30985" xr:uid="{00000000-0005-0000-0000-000081380000}"/>
    <cellStyle name="Comma 2 3 4 2 4 4 3" xfId="32829" xr:uid="{00000000-0005-0000-0000-000082380000}"/>
    <cellStyle name="Comma 2 3 4 2 4 5" xfId="29798" xr:uid="{00000000-0005-0000-0000-000083380000}"/>
    <cellStyle name="Comma 2 3 4 2 4 6" xfId="31950" xr:uid="{00000000-0005-0000-0000-000084380000}"/>
    <cellStyle name="Comma 2 3 4 2 5" xfId="22626" xr:uid="{00000000-0005-0000-0000-000085380000}"/>
    <cellStyle name="Comma 2 3 4 2 5 2" xfId="24564" xr:uid="{00000000-0005-0000-0000-000086380000}"/>
    <cellStyle name="Comma 2 3 4 2 5 2 2" xfId="27651" xr:uid="{00000000-0005-0000-0000-000087380000}"/>
    <cellStyle name="Comma 2 3 4 2 5 2 2 2" xfId="31317" xr:uid="{00000000-0005-0000-0000-000088380000}"/>
    <cellStyle name="Comma 2 3 4 2 5 2 2 3" xfId="33161" xr:uid="{00000000-0005-0000-0000-000089380000}"/>
    <cellStyle name="Comma 2 3 4 2 5 2 3" xfId="30505" xr:uid="{00000000-0005-0000-0000-00008A380000}"/>
    <cellStyle name="Comma 2 3 4 2 5 2 4" xfId="32349" xr:uid="{00000000-0005-0000-0000-00008B380000}"/>
    <cellStyle name="Comma 2 3 4 2 5 3" xfId="26112" xr:uid="{00000000-0005-0000-0000-00008C380000}"/>
    <cellStyle name="Comma 2 3 4 2 5 3 2" xfId="30913" xr:uid="{00000000-0005-0000-0000-00008D380000}"/>
    <cellStyle name="Comma 2 3 4 2 5 3 3" xfId="32757" xr:uid="{00000000-0005-0000-0000-00008E380000}"/>
    <cellStyle name="Comma 2 3 4 2 5 4" xfId="29723" xr:uid="{00000000-0005-0000-0000-00008F380000}"/>
    <cellStyle name="Comma 2 3 4 2 5 5" xfId="31875" xr:uid="{00000000-0005-0000-0000-000090380000}"/>
    <cellStyle name="Comma 2 3 4 2 6" xfId="23184" xr:uid="{00000000-0005-0000-0000-000091380000}"/>
    <cellStyle name="Comma 2 3 4 2 6 2" xfId="25082" xr:uid="{00000000-0005-0000-0000-000092380000}"/>
    <cellStyle name="Comma 2 3 4 2 6 2 2" xfId="28169" xr:uid="{00000000-0005-0000-0000-000093380000}"/>
    <cellStyle name="Comma 2 3 4 2 6 2 2 2" xfId="31498" xr:uid="{00000000-0005-0000-0000-000094380000}"/>
    <cellStyle name="Comma 2 3 4 2 6 2 2 3" xfId="33342" xr:uid="{00000000-0005-0000-0000-000095380000}"/>
    <cellStyle name="Comma 2 3 4 2 6 2 3" xfId="30686" xr:uid="{00000000-0005-0000-0000-000096380000}"/>
    <cellStyle name="Comma 2 3 4 2 6 2 4" xfId="32530" xr:uid="{00000000-0005-0000-0000-000097380000}"/>
    <cellStyle name="Comma 2 3 4 2 6 3" xfId="26630" xr:uid="{00000000-0005-0000-0000-000098380000}"/>
    <cellStyle name="Comma 2 3 4 2 6 3 2" xfId="31094" xr:uid="{00000000-0005-0000-0000-000099380000}"/>
    <cellStyle name="Comma 2 3 4 2 6 3 3" xfId="32938" xr:uid="{00000000-0005-0000-0000-00009A380000}"/>
    <cellStyle name="Comma 2 3 4 2 6 4" xfId="29925" xr:uid="{00000000-0005-0000-0000-00009B380000}"/>
    <cellStyle name="Comma 2 3 4 2 6 5" xfId="32076" xr:uid="{00000000-0005-0000-0000-00009C380000}"/>
    <cellStyle name="Comma 2 3 4 2 7" xfId="24439" xr:uid="{00000000-0005-0000-0000-00009D380000}"/>
    <cellStyle name="Comma 2 3 4 2 7 2" xfId="27526" xr:uid="{00000000-0005-0000-0000-00009E380000}"/>
    <cellStyle name="Comma 2 3 4 2 7 2 2" xfId="31273" xr:uid="{00000000-0005-0000-0000-00009F380000}"/>
    <cellStyle name="Comma 2 3 4 2 7 2 3" xfId="33117" xr:uid="{00000000-0005-0000-0000-0000A0380000}"/>
    <cellStyle name="Comma 2 3 4 2 7 3" xfId="30461" xr:uid="{00000000-0005-0000-0000-0000A1380000}"/>
    <cellStyle name="Comma 2 3 4 2 7 4" xfId="32305" xr:uid="{00000000-0005-0000-0000-0000A2380000}"/>
    <cellStyle name="Comma 2 3 4 2 8" xfId="25987" xr:uid="{00000000-0005-0000-0000-0000A3380000}"/>
    <cellStyle name="Comma 2 3 4 2 8 2" xfId="30869" xr:uid="{00000000-0005-0000-0000-0000A4380000}"/>
    <cellStyle name="Comma 2 3 4 2 8 3" xfId="32713" xr:uid="{00000000-0005-0000-0000-0000A5380000}"/>
    <cellStyle name="Comma 2 3 4 2 9" xfId="29675" xr:uid="{00000000-0005-0000-0000-0000A6380000}"/>
    <cellStyle name="Comma 2 3 4 3" xfId="22520" xr:uid="{00000000-0005-0000-0000-0000A7380000}"/>
    <cellStyle name="Comma 2 3 4 3 2" xfId="22761" xr:uid="{00000000-0005-0000-0000-0000A8380000}"/>
    <cellStyle name="Comma 2 3 4 3 2 2" xfId="22981" xr:uid="{00000000-0005-0000-0000-0000A9380000}"/>
    <cellStyle name="Comma 2 3 4 3 2 2 2" xfId="23194" xr:uid="{00000000-0005-0000-0000-0000AA380000}"/>
    <cellStyle name="Comma 2 3 4 3 2 2 2 2" xfId="25092" xr:uid="{00000000-0005-0000-0000-0000AB380000}"/>
    <cellStyle name="Comma 2 3 4 3 2 2 2 2 2" xfId="28179" xr:uid="{00000000-0005-0000-0000-0000AC380000}"/>
    <cellStyle name="Comma 2 3 4 3 2 2 2 2 2 2" xfId="31508" xr:uid="{00000000-0005-0000-0000-0000AD380000}"/>
    <cellStyle name="Comma 2 3 4 3 2 2 2 2 2 3" xfId="33352" xr:uid="{00000000-0005-0000-0000-0000AE380000}"/>
    <cellStyle name="Comma 2 3 4 3 2 2 2 2 3" xfId="30696" xr:uid="{00000000-0005-0000-0000-0000AF380000}"/>
    <cellStyle name="Comma 2 3 4 3 2 2 2 2 4" xfId="32540" xr:uid="{00000000-0005-0000-0000-0000B0380000}"/>
    <cellStyle name="Comma 2 3 4 3 2 2 2 3" xfId="26640" xr:uid="{00000000-0005-0000-0000-0000B1380000}"/>
    <cellStyle name="Comma 2 3 4 3 2 2 2 3 2" xfId="31104" xr:uid="{00000000-0005-0000-0000-0000B2380000}"/>
    <cellStyle name="Comma 2 3 4 3 2 2 2 3 3" xfId="32948" xr:uid="{00000000-0005-0000-0000-0000B3380000}"/>
    <cellStyle name="Comma 2 3 4 3 2 2 2 4" xfId="29935" xr:uid="{00000000-0005-0000-0000-0000B4380000}"/>
    <cellStyle name="Comma 2 3 4 3 2 2 2 5" xfId="32086" xr:uid="{00000000-0005-0000-0000-0000B5380000}"/>
    <cellStyle name="Comma 2 3 4 3 2 2 3" xfId="24915" xr:uid="{00000000-0005-0000-0000-0000B6380000}"/>
    <cellStyle name="Comma 2 3 4 3 2 2 3 2" xfId="28002" xr:uid="{00000000-0005-0000-0000-0000B7380000}"/>
    <cellStyle name="Comma 2 3 4 3 2 2 3 2 2" xfId="31434" xr:uid="{00000000-0005-0000-0000-0000B8380000}"/>
    <cellStyle name="Comma 2 3 4 3 2 2 3 2 3" xfId="33278" xr:uid="{00000000-0005-0000-0000-0000B9380000}"/>
    <cellStyle name="Comma 2 3 4 3 2 2 3 3" xfId="30622" xr:uid="{00000000-0005-0000-0000-0000BA380000}"/>
    <cellStyle name="Comma 2 3 4 3 2 2 3 4" xfId="32466" xr:uid="{00000000-0005-0000-0000-0000BB380000}"/>
    <cellStyle name="Comma 2 3 4 3 2 2 4" xfId="26463" xr:uid="{00000000-0005-0000-0000-0000BC380000}"/>
    <cellStyle name="Comma 2 3 4 3 2 2 4 2" xfId="31030" xr:uid="{00000000-0005-0000-0000-0000BD380000}"/>
    <cellStyle name="Comma 2 3 4 3 2 2 4 3" xfId="32874" xr:uid="{00000000-0005-0000-0000-0000BE380000}"/>
    <cellStyle name="Comma 2 3 4 3 2 2 5" xfId="29843" xr:uid="{00000000-0005-0000-0000-0000BF380000}"/>
    <cellStyle name="Comma 2 3 4 3 2 2 6" xfId="31995" xr:uid="{00000000-0005-0000-0000-0000C0380000}"/>
    <cellStyle name="Comma 2 3 4 3 2 3" xfId="23193" xr:uid="{00000000-0005-0000-0000-0000C1380000}"/>
    <cellStyle name="Comma 2 3 4 3 2 3 2" xfId="25091" xr:uid="{00000000-0005-0000-0000-0000C2380000}"/>
    <cellStyle name="Comma 2 3 4 3 2 3 2 2" xfId="28178" xr:uid="{00000000-0005-0000-0000-0000C3380000}"/>
    <cellStyle name="Comma 2 3 4 3 2 3 2 2 2" xfId="31507" xr:uid="{00000000-0005-0000-0000-0000C4380000}"/>
    <cellStyle name="Comma 2 3 4 3 2 3 2 2 3" xfId="33351" xr:uid="{00000000-0005-0000-0000-0000C5380000}"/>
    <cellStyle name="Comma 2 3 4 3 2 3 2 3" xfId="30695" xr:uid="{00000000-0005-0000-0000-0000C6380000}"/>
    <cellStyle name="Comma 2 3 4 3 2 3 2 4" xfId="32539" xr:uid="{00000000-0005-0000-0000-0000C7380000}"/>
    <cellStyle name="Comma 2 3 4 3 2 3 3" xfId="26639" xr:uid="{00000000-0005-0000-0000-0000C8380000}"/>
    <cellStyle name="Comma 2 3 4 3 2 3 3 2" xfId="31103" xr:uid="{00000000-0005-0000-0000-0000C9380000}"/>
    <cellStyle name="Comma 2 3 4 3 2 3 3 3" xfId="32947" xr:uid="{00000000-0005-0000-0000-0000CA380000}"/>
    <cellStyle name="Comma 2 3 4 3 2 3 4" xfId="29934" xr:uid="{00000000-0005-0000-0000-0000CB380000}"/>
    <cellStyle name="Comma 2 3 4 3 2 3 5" xfId="32085" xr:uid="{00000000-0005-0000-0000-0000CC380000}"/>
    <cellStyle name="Comma 2 3 4 3 2 4" xfId="24699" xr:uid="{00000000-0005-0000-0000-0000CD380000}"/>
    <cellStyle name="Comma 2 3 4 3 2 4 2" xfId="27786" xr:uid="{00000000-0005-0000-0000-0000CE380000}"/>
    <cellStyle name="Comma 2 3 4 3 2 4 2 2" xfId="31362" xr:uid="{00000000-0005-0000-0000-0000CF380000}"/>
    <cellStyle name="Comma 2 3 4 3 2 4 2 3" xfId="33206" xr:uid="{00000000-0005-0000-0000-0000D0380000}"/>
    <cellStyle name="Comma 2 3 4 3 2 4 3" xfId="30550" xr:uid="{00000000-0005-0000-0000-0000D1380000}"/>
    <cellStyle name="Comma 2 3 4 3 2 4 4" xfId="32394" xr:uid="{00000000-0005-0000-0000-0000D2380000}"/>
    <cellStyle name="Comma 2 3 4 3 2 5" xfId="26247" xr:uid="{00000000-0005-0000-0000-0000D3380000}"/>
    <cellStyle name="Comma 2 3 4 3 2 5 2" xfId="30958" xr:uid="{00000000-0005-0000-0000-0000D4380000}"/>
    <cellStyle name="Comma 2 3 4 3 2 5 3" xfId="32802" xr:uid="{00000000-0005-0000-0000-0000D5380000}"/>
    <cellStyle name="Comma 2 3 4 3 2 6" xfId="29768" xr:uid="{00000000-0005-0000-0000-0000D6380000}"/>
    <cellStyle name="Comma 2 3 4 3 2 7" xfId="31920" xr:uid="{00000000-0005-0000-0000-0000D7380000}"/>
    <cellStyle name="Comma 2 3 4 3 3" xfId="22873" xr:uid="{00000000-0005-0000-0000-0000D8380000}"/>
    <cellStyle name="Comma 2 3 4 3 3 2" xfId="23195" xr:uid="{00000000-0005-0000-0000-0000D9380000}"/>
    <cellStyle name="Comma 2 3 4 3 3 2 2" xfId="25093" xr:uid="{00000000-0005-0000-0000-0000DA380000}"/>
    <cellStyle name="Comma 2 3 4 3 3 2 2 2" xfId="28180" xr:uid="{00000000-0005-0000-0000-0000DB380000}"/>
    <cellStyle name="Comma 2 3 4 3 3 2 2 2 2" xfId="31509" xr:uid="{00000000-0005-0000-0000-0000DC380000}"/>
    <cellStyle name="Comma 2 3 4 3 3 2 2 2 3" xfId="33353" xr:uid="{00000000-0005-0000-0000-0000DD380000}"/>
    <cellStyle name="Comma 2 3 4 3 3 2 2 3" xfId="30697" xr:uid="{00000000-0005-0000-0000-0000DE380000}"/>
    <cellStyle name="Comma 2 3 4 3 3 2 2 4" xfId="32541" xr:uid="{00000000-0005-0000-0000-0000DF380000}"/>
    <cellStyle name="Comma 2 3 4 3 3 2 3" xfId="26641" xr:uid="{00000000-0005-0000-0000-0000E0380000}"/>
    <cellStyle name="Comma 2 3 4 3 3 2 3 2" xfId="31105" xr:uid="{00000000-0005-0000-0000-0000E1380000}"/>
    <cellStyle name="Comma 2 3 4 3 3 2 3 3" xfId="32949" xr:uid="{00000000-0005-0000-0000-0000E2380000}"/>
    <cellStyle name="Comma 2 3 4 3 3 2 4" xfId="29936" xr:uid="{00000000-0005-0000-0000-0000E3380000}"/>
    <cellStyle name="Comma 2 3 4 3 3 2 5" xfId="32087" xr:uid="{00000000-0005-0000-0000-0000E4380000}"/>
    <cellStyle name="Comma 2 3 4 3 3 3" xfId="24807" xr:uid="{00000000-0005-0000-0000-0000E5380000}"/>
    <cellStyle name="Comma 2 3 4 3 3 3 2" xfId="27894" xr:uid="{00000000-0005-0000-0000-0000E6380000}"/>
    <cellStyle name="Comma 2 3 4 3 3 3 2 2" xfId="31398" xr:uid="{00000000-0005-0000-0000-0000E7380000}"/>
    <cellStyle name="Comma 2 3 4 3 3 3 2 3" xfId="33242" xr:uid="{00000000-0005-0000-0000-0000E8380000}"/>
    <cellStyle name="Comma 2 3 4 3 3 3 3" xfId="30586" xr:uid="{00000000-0005-0000-0000-0000E9380000}"/>
    <cellStyle name="Comma 2 3 4 3 3 3 4" xfId="32430" xr:uid="{00000000-0005-0000-0000-0000EA380000}"/>
    <cellStyle name="Comma 2 3 4 3 3 4" xfId="26355" xr:uid="{00000000-0005-0000-0000-0000EB380000}"/>
    <cellStyle name="Comma 2 3 4 3 3 4 2" xfId="30994" xr:uid="{00000000-0005-0000-0000-0000EC380000}"/>
    <cellStyle name="Comma 2 3 4 3 3 4 3" xfId="32838" xr:uid="{00000000-0005-0000-0000-0000ED380000}"/>
    <cellStyle name="Comma 2 3 4 3 3 5" xfId="29807" xr:uid="{00000000-0005-0000-0000-0000EE380000}"/>
    <cellStyle name="Comma 2 3 4 3 3 6" xfId="31959" xr:uid="{00000000-0005-0000-0000-0000EF380000}"/>
    <cellStyle name="Comma 2 3 4 3 4" xfId="22653" xr:uid="{00000000-0005-0000-0000-0000F0380000}"/>
    <cellStyle name="Comma 2 3 4 3 4 2" xfId="24591" xr:uid="{00000000-0005-0000-0000-0000F1380000}"/>
    <cellStyle name="Comma 2 3 4 3 4 2 2" xfId="27678" xr:uid="{00000000-0005-0000-0000-0000F2380000}"/>
    <cellStyle name="Comma 2 3 4 3 4 2 2 2" xfId="31326" xr:uid="{00000000-0005-0000-0000-0000F3380000}"/>
    <cellStyle name="Comma 2 3 4 3 4 2 2 3" xfId="33170" xr:uid="{00000000-0005-0000-0000-0000F4380000}"/>
    <cellStyle name="Comma 2 3 4 3 4 2 3" xfId="30514" xr:uid="{00000000-0005-0000-0000-0000F5380000}"/>
    <cellStyle name="Comma 2 3 4 3 4 2 4" xfId="32358" xr:uid="{00000000-0005-0000-0000-0000F6380000}"/>
    <cellStyle name="Comma 2 3 4 3 4 3" xfId="26139" xr:uid="{00000000-0005-0000-0000-0000F7380000}"/>
    <cellStyle name="Comma 2 3 4 3 4 3 2" xfId="30922" xr:uid="{00000000-0005-0000-0000-0000F8380000}"/>
    <cellStyle name="Comma 2 3 4 3 4 3 3" xfId="32766" xr:uid="{00000000-0005-0000-0000-0000F9380000}"/>
    <cellStyle name="Comma 2 3 4 3 4 4" xfId="29732" xr:uid="{00000000-0005-0000-0000-0000FA380000}"/>
    <cellStyle name="Comma 2 3 4 3 4 5" xfId="31884" xr:uid="{00000000-0005-0000-0000-0000FB380000}"/>
    <cellStyle name="Comma 2 3 4 3 5" xfId="23192" xr:uid="{00000000-0005-0000-0000-0000FC380000}"/>
    <cellStyle name="Comma 2 3 4 3 5 2" xfId="25090" xr:uid="{00000000-0005-0000-0000-0000FD380000}"/>
    <cellStyle name="Comma 2 3 4 3 5 2 2" xfId="28177" xr:uid="{00000000-0005-0000-0000-0000FE380000}"/>
    <cellStyle name="Comma 2 3 4 3 5 2 2 2" xfId="31506" xr:uid="{00000000-0005-0000-0000-0000FF380000}"/>
    <cellStyle name="Comma 2 3 4 3 5 2 2 3" xfId="33350" xr:uid="{00000000-0005-0000-0000-000000390000}"/>
    <cellStyle name="Comma 2 3 4 3 5 2 3" xfId="30694" xr:uid="{00000000-0005-0000-0000-000001390000}"/>
    <cellStyle name="Comma 2 3 4 3 5 2 4" xfId="32538" xr:uid="{00000000-0005-0000-0000-000002390000}"/>
    <cellStyle name="Comma 2 3 4 3 5 3" xfId="26638" xr:uid="{00000000-0005-0000-0000-000003390000}"/>
    <cellStyle name="Comma 2 3 4 3 5 3 2" xfId="31102" xr:uid="{00000000-0005-0000-0000-000004390000}"/>
    <cellStyle name="Comma 2 3 4 3 5 3 3" xfId="32946" xr:uid="{00000000-0005-0000-0000-000005390000}"/>
    <cellStyle name="Comma 2 3 4 3 5 4" xfId="29933" xr:uid="{00000000-0005-0000-0000-000006390000}"/>
    <cellStyle name="Comma 2 3 4 3 5 5" xfId="32084" xr:uid="{00000000-0005-0000-0000-000007390000}"/>
    <cellStyle name="Comma 2 3 4 3 6" xfId="24466" xr:uid="{00000000-0005-0000-0000-000008390000}"/>
    <cellStyle name="Comma 2 3 4 3 6 2" xfId="27553" xr:uid="{00000000-0005-0000-0000-000009390000}"/>
    <cellStyle name="Comma 2 3 4 3 6 2 2" xfId="31282" xr:uid="{00000000-0005-0000-0000-00000A390000}"/>
    <cellStyle name="Comma 2 3 4 3 6 2 3" xfId="33126" xr:uid="{00000000-0005-0000-0000-00000B390000}"/>
    <cellStyle name="Comma 2 3 4 3 6 3" xfId="30470" xr:uid="{00000000-0005-0000-0000-00000C390000}"/>
    <cellStyle name="Comma 2 3 4 3 6 4" xfId="32314" xr:uid="{00000000-0005-0000-0000-00000D390000}"/>
    <cellStyle name="Comma 2 3 4 3 7" xfId="26014" xr:uid="{00000000-0005-0000-0000-00000E390000}"/>
    <cellStyle name="Comma 2 3 4 3 7 2" xfId="30878" xr:uid="{00000000-0005-0000-0000-00000F390000}"/>
    <cellStyle name="Comma 2 3 4 3 7 3" xfId="32722" xr:uid="{00000000-0005-0000-0000-000010390000}"/>
    <cellStyle name="Comma 2 3 4 3 8" xfId="29684" xr:uid="{00000000-0005-0000-0000-000011390000}"/>
    <cellStyle name="Comma 2 3 4 3 9" xfId="31836" xr:uid="{00000000-0005-0000-0000-000012390000}"/>
    <cellStyle name="Comma 2 3 4 4" xfId="22707" xr:uid="{00000000-0005-0000-0000-000013390000}"/>
    <cellStyle name="Comma 2 3 4 4 2" xfId="22927" xr:uid="{00000000-0005-0000-0000-000014390000}"/>
    <cellStyle name="Comma 2 3 4 4 2 2" xfId="23197" xr:uid="{00000000-0005-0000-0000-000015390000}"/>
    <cellStyle name="Comma 2 3 4 4 2 2 2" xfId="25095" xr:uid="{00000000-0005-0000-0000-000016390000}"/>
    <cellStyle name="Comma 2 3 4 4 2 2 2 2" xfId="28182" xr:uid="{00000000-0005-0000-0000-000017390000}"/>
    <cellStyle name="Comma 2 3 4 4 2 2 2 2 2" xfId="31511" xr:uid="{00000000-0005-0000-0000-000018390000}"/>
    <cellStyle name="Comma 2 3 4 4 2 2 2 2 3" xfId="33355" xr:uid="{00000000-0005-0000-0000-000019390000}"/>
    <cellStyle name="Comma 2 3 4 4 2 2 2 3" xfId="30699" xr:uid="{00000000-0005-0000-0000-00001A390000}"/>
    <cellStyle name="Comma 2 3 4 4 2 2 2 4" xfId="32543" xr:uid="{00000000-0005-0000-0000-00001B390000}"/>
    <cellStyle name="Comma 2 3 4 4 2 2 3" xfId="26643" xr:uid="{00000000-0005-0000-0000-00001C390000}"/>
    <cellStyle name="Comma 2 3 4 4 2 2 3 2" xfId="31107" xr:uid="{00000000-0005-0000-0000-00001D390000}"/>
    <cellStyle name="Comma 2 3 4 4 2 2 3 3" xfId="32951" xr:uid="{00000000-0005-0000-0000-00001E390000}"/>
    <cellStyle name="Comma 2 3 4 4 2 2 4" xfId="29938" xr:uid="{00000000-0005-0000-0000-00001F390000}"/>
    <cellStyle name="Comma 2 3 4 4 2 2 5" xfId="32089" xr:uid="{00000000-0005-0000-0000-000020390000}"/>
    <cellStyle name="Comma 2 3 4 4 2 3" xfId="24861" xr:uid="{00000000-0005-0000-0000-000021390000}"/>
    <cellStyle name="Comma 2 3 4 4 2 3 2" xfId="27948" xr:uid="{00000000-0005-0000-0000-000022390000}"/>
    <cellStyle name="Comma 2 3 4 4 2 3 2 2" xfId="31416" xr:uid="{00000000-0005-0000-0000-000023390000}"/>
    <cellStyle name="Comma 2 3 4 4 2 3 2 3" xfId="33260" xr:uid="{00000000-0005-0000-0000-000024390000}"/>
    <cellStyle name="Comma 2 3 4 4 2 3 3" xfId="30604" xr:uid="{00000000-0005-0000-0000-000025390000}"/>
    <cellStyle name="Comma 2 3 4 4 2 3 4" xfId="32448" xr:uid="{00000000-0005-0000-0000-000026390000}"/>
    <cellStyle name="Comma 2 3 4 4 2 4" xfId="26409" xr:uid="{00000000-0005-0000-0000-000027390000}"/>
    <cellStyle name="Comma 2 3 4 4 2 4 2" xfId="31012" xr:uid="{00000000-0005-0000-0000-000028390000}"/>
    <cellStyle name="Comma 2 3 4 4 2 4 3" xfId="32856" xr:uid="{00000000-0005-0000-0000-000029390000}"/>
    <cellStyle name="Comma 2 3 4 4 2 5" xfId="29825" xr:uid="{00000000-0005-0000-0000-00002A390000}"/>
    <cellStyle name="Comma 2 3 4 4 2 6" xfId="31977" xr:uid="{00000000-0005-0000-0000-00002B390000}"/>
    <cellStyle name="Comma 2 3 4 4 3" xfId="23196" xr:uid="{00000000-0005-0000-0000-00002C390000}"/>
    <cellStyle name="Comma 2 3 4 4 3 2" xfId="25094" xr:uid="{00000000-0005-0000-0000-00002D390000}"/>
    <cellStyle name="Comma 2 3 4 4 3 2 2" xfId="28181" xr:uid="{00000000-0005-0000-0000-00002E390000}"/>
    <cellStyle name="Comma 2 3 4 4 3 2 2 2" xfId="31510" xr:uid="{00000000-0005-0000-0000-00002F390000}"/>
    <cellStyle name="Comma 2 3 4 4 3 2 2 3" xfId="33354" xr:uid="{00000000-0005-0000-0000-000030390000}"/>
    <cellStyle name="Comma 2 3 4 4 3 2 3" xfId="30698" xr:uid="{00000000-0005-0000-0000-000031390000}"/>
    <cellStyle name="Comma 2 3 4 4 3 2 4" xfId="32542" xr:uid="{00000000-0005-0000-0000-000032390000}"/>
    <cellStyle name="Comma 2 3 4 4 3 3" xfId="26642" xr:uid="{00000000-0005-0000-0000-000033390000}"/>
    <cellStyle name="Comma 2 3 4 4 3 3 2" xfId="31106" xr:uid="{00000000-0005-0000-0000-000034390000}"/>
    <cellStyle name="Comma 2 3 4 4 3 3 3" xfId="32950" xr:uid="{00000000-0005-0000-0000-000035390000}"/>
    <cellStyle name="Comma 2 3 4 4 3 4" xfId="29937" xr:uid="{00000000-0005-0000-0000-000036390000}"/>
    <cellStyle name="Comma 2 3 4 4 3 5" xfId="32088" xr:uid="{00000000-0005-0000-0000-000037390000}"/>
    <cellStyle name="Comma 2 3 4 4 4" xfId="24645" xr:uid="{00000000-0005-0000-0000-000038390000}"/>
    <cellStyle name="Comma 2 3 4 4 4 2" xfId="27732" xr:uid="{00000000-0005-0000-0000-000039390000}"/>
    <cellStyle name="Comma 2 3 4 4 4 2 2" xfId="31344" xr:uid="{00000000-0005-0000-0000-00003A390000}"/>
    <cellStyle name="Comma 2 3 4 4 4 2 3" xfId="33188" xr:uid="{00000000-0005-0000-0000-00003B390000}"/>
    <cellStyle name="Comma 2 3 4 4 4 3" xfId="30532" xr:uid="{00000000-0005-0000-0000-00003C390000}"/>
    <cellStyle name="Comma 2 3 4 4 4 4" xfId="32376" xr:uid="{00000000-0005-0000-0000-00003D390000}"/>
    <cellStyle name="Comma 2 3 4 4 5" xfId="26193" xr:uid="{00000000-0005-0000-0000-00003E390000}"/>
    <cellStyle name="Comma 2 3 4 4 5 2" xfId="30940" xr:uid="{00000000-0005-0000-0000-00003F390000}"/>
    <cellStyle name="Comma 2 3 4 4 5 3" xfId="32784" xr:uid="{00000000-0005-0000-0000-000040390000}"/>
    <cellStyle name="Comma 2 3 4 4 6" xfId="29750" xr:uid="{00000000-0005-0000-0000-000041390000}"/>
    <cellStyle name="Comma 2 3 4 4 7" xfId="31902" xr:uid="{00000000-0005-0000-0000-000042390000}"/>
    <cellStyle name="Comma 2 3 4 5" xfId="22819" xr:uid="{00000000-0005-0000-0000-000043390000}"/>
    <cellStyle name="Comma 2 3 4 5 2" xfId="23198" xr:uid="{00000000-0005-0000-0000-000044390000}"/>
    <cellStyle name="Comma 2 3 4 5 2 2" xfId="25096" xr:uid="{00000000-0005-0000-0000-000045390000}"/>
    <cellStyle name="Comma 2 3 4 5 2 2 2" xfId="28183" xr:uid="{00000000-0005-0000-0000-000046390000}"/>
    <cellStyle name="Comma 2 3 4 5 2 2 2 2" xfId="31512" xr:uid="{00000000-0005-0000-0000-000047390000}"/>
    <cellStyle name="Comma 2 3 4 5 2 2 2 3" xfId="33356" xr:uid="{00000000-0005-0000-0000-000048390000}"/>
    <cellStyle name="Comma 2 3 4 5 2 2 3" xfId="30700" xr:uid="{00000000-0005-0000-0000-000049390000}"/>
    <cellStyle name="Comma 2 3 4 5 2 2 4" xfId="32544" xr:uid="{00000000-0005-0000-0000-00004A390000}"/>
    <cellStyle name="Comma 2 3 4 5 2 3" xfId="26644" xr:uid="{00000000-0005-0000-0000-00004B390000}"/>
    <cellStyle name="Comma 2 3 4 5 2 3 2" xfId="31108" xr:uid="{00000000-0005-0000-0000-00004C390000}"/>
    <cellStyle name="Comma 2 3 4 5 2 3 3" xfId="32952" xr:uid="{00000000-0005-0000-0000-00004D390000}"/>
    <cellStyle name="Comma 2 3 4 5 2 4" xfId="29939" xr:uid="{00000000-0005-0000-0000-00004E390000}"/>
    <cellStyle name="Comma 2 3 4 5 2 5" xfId="32090" xr:uid="{00000000-0005-0000-0000-00004F390000}"/>
    <cellStyle name="Comma 2 3 4 5 3" xfId="24753" xr:uid="{00000000-0005-0000-0000-000050390000}"/>
    <cellStyle name="Comma 2 3 4 5 3 2" xfId="27840" xr:uid="{00000000-0005-0000-0000-000051390000}"/>
    <cellStyle name="Comma 2 3 4 5 3 2 2" xfId="31380" xr:uid="{00000000-0005-0000-0000-000052390000}"/>
    <cellStyle name="Comma 2 3 4 5 3 2 3" xfId="33224" xr:uid="{00000000-0005-0000-0000-000053390000}"/>
    <cellStyle name="Comma 2 3 4 5 3 3" xfId="30568" xr:uid="{00000000-0005-0000-0000-000054390000}"/>
    <cellStyle name="Comma 2 3 4 5 3 4" xfId="32412" xr:uid="{00000000-0005-0000-0000-000055390000}"/>
    <cellStyle name="Comma 2 3 4 5 4" xfId="26301" xr:uid="{00000000-0005-0000-0000-000056390000}"/>
    <cellStyle name="Comma 2 3 4 5 4 2" xfId="30976" xr:uid="{00000000-0005-0000-0000-000057390000}"/>
    <cellStyle name="Comma 2 3 4 5 4 3" xfId="32820" xr:uid="{00000000-0005-0000-0000-000058390000}"/>
    <cellStyle name="Comma 2 3 4 5 5" xfId="29789" xr:uid="{00000000-0005-0000-0000-000059390000}"/>
    <cellStyle name="Comma 2 3 4 5 6" xfId="31941" xr:uid="{00000000-0005-0000-0000-00005A390000}"/>
    <cellStyle name="Comma 2 3 4 6" xfId="22599" xr:uid="{00000000-0005-0000-0000-00005B390000}"/>
    <cellStyle name="Comma 2 3 4 6 2" xfId="24537" xr:uid="{00000000-0005-0000-0000-00005C390000}"/>
    <cellStyle name="Comma 2 3 4 6 2 2" xfId="27624" xr:uid="{00000000-0005-0000-0000-00005D390000}"/>
    <cellStyle name="Comma 2 3 4 6 2 2 2" xfId="31308" xr:uid="{00000000-0005-0000-0000-00005E390000}"/>
    <cellStyle name="Comma 2 3 4 6 2 2 3" xfId="33152" xr:uid="{00000000-0005-0000-0000-00005F390000}"/>
    <cellStyle name="Comma 2 3 4 6 2 3" xfId="30496" xr:uid="{00000000-0005-0000-0000-000060390000}"/>
    <cellStyle name="Comma 2 3 4 6 2 4" xfId="32340" xr:uid="{00000000-0005-0000-0000-000061390000}"/>
    <cellStyle name="Comma 2 3 4 6 3" xfId="26085" xr:uid="{00000000-0005-0000-0000-000062390000}"/>
    <cellStyle name="Comma 2 3 4 6 3 2" xfId="30904" xr:uid="{00000000-0005-0000-0000-000063390000}"/>
    <cellStyle name="Comma 2 3 4 6 3 3" xfId="32748" xr:uid="{00000000-0005-0000-0000-000064390000}"/>
    <cellStyle name="Comma 2 3 4 6 4" xfId="29714" xr:uid="{00000000-0005-0000-0000-000065390000}"/>
    <cellStyle name="Comma 2 3 4 6 5" xfId="31866" xr:uid="{00000000-0005-0000-0000-000066390000}"/>
    <cellStyle name="Comma 2 3 4 7" xfId="23183" xr:uid="{00000000-0005-0000-0000-000067390000}"/>
    <cellStyle name="Comma 2 3 4 7 2" xfId="25081" xr:uid="{00000000-0005-0000-0000-000068390000}"/>
    <cellStyle name="Comma 2 3 4 7 2 2" xfId="28168" xr:uid="{00000000-0005-0000-0000-000069390000}"/>
    <cellStyle name="Comma 2 3 4 7 2 2 2" xfId="31497" xr:uid="{00000000-0005-0000-0000-00006A390000}"/>
    <cellStyle name="Comma 2 3 4 7 2 2 3" xfId="33341" xr:uid="{00000000-0005-0000-0000-00006B390000}"/>
    <cellStyle name="Comma 2 3 4 7 2 3" xfId="30685" xr:uid="{00000000-0005-0000-0000-00006C390000}"/>
    <cellStyle name="Comma 2 3 4 7 2 4" xfId="32529" xr:uid="{00000000-0005-0000-0000-00006D390000}"/>
    <cellStyle name="Comma 2 3 4 7 3" xfId="26629" xr:uid="{00000000-0005-0000-0000-00006E390000}"/>
    <cellStyle name="Comma 2 3 4 7 3 2" xfId="31093" xr:uid="{00000000-0005-0000-0000-00006F390000}"/>
    <cellStyle name="Comma 2 3 4 7 3 3" xfId="32937" xr:uid="{00000000-0005-0000-0000-000070390000}"/>
    <cellStyle name="Comma 2 3 4 7 4" xfId="29924" xr:uid="{00000000-0005-0000-0000-000071390000}"/>
    <cellStyle name="Comma 2 3 4 7 5" xfId="32075" xr:uid="{00000000-0005-0000-0000-000072390000}"/>
    <cellStyle name="Comma 2 3 4 8" xfId="24412" xr:uid="{00000000-0005-0000-0000-000073390000}"/>
    <cellStyle name="Comma 2 3 4 8 2" xfId="27499" xr:uid="{00000000-0005-0000-0000-000074390000}"/>
    <cellStyle name="Comma 2 3 4 8 2 2" xfId="31264" xr:uid="{00000000-0005-0000-0000-000075390000}"/>
    <cellStyle name="Comma 2 3 4 8 2 3" xfId="33108" xr:uid="{00000000-0005-0000-0000-000076390000}"/>
    <cellStyle name="Comma 2 3 4 8 3" xfId="30452" xr:uid="{00000000-0005-0000-0000-000077390000}"/>
    <cellStyle name="Comma 2 3 4 8 4" xfId="32296" xr:uid="{00000000-0005-0000-0000-000078390000}"/>
    <cellStyle name="Comma 2 3 4 9" xfId="25957" xr:uid="{00000000-0005-0000-0000-000079390000}"/>
    <cellStyle name="Comma 2 3 4 9 2" xfId="30860" xr:uid="{00000000-0005-0000-0000-00007A390000}"/>
    <cellStyle name="Comma 2 3 4 9 3" xfId="32704" xr:uid="{00000000-0005-0000-0000-00007B390000}"/>
    <cellStyle name="Comma 2 3 5" xfId="22491" xr:uid="{00000000-0005-0000-0000-00007C390000}"/>
    <cellStyle name="Comma 2 3 5 10" xfId="31826" xr:uid="{00000000-0005-0000-0000-00007D390000}"/>
    <cellStyle name="Comma 2 3 5 2" xfId="22545" xr:uid="{00000000-0005-0000-0000-00007E390000}"/>
    <cellStyle name="Comma 2 3 5 2 2" xfId="22786" xr:uid="{00000000-0005-0000-0000-00007F390000}"/>
    <cellStyle name="Comma 2 3 5 2 2 2" xfId="23006" xr:uid="{00000000-0005-0000-0000-000080390000}"/>
    <cellStyle name="Comma 2 3 5 2 2 2 2" xfId="23202" xr:uid="{00000000-0005-0000-0000-000081390000}"/>
    <cellStyle name="Comma 2 3 5 2 2 2 2 2" xfId="25100" xr:uid="{00000000-0005-0000-0000-000082390000}"/>
    <cellStyle name="Comma 2 3 5 2 2 2 2 2 2" xfId="28187" xr:uid="{00000000-0005-0000-0000-000083390000}"/>
    <cellStyle name="Comma 2 3 5 2 2 2 2 2 2 2" xfId="31516" xr:uid="{00000000-0005-0000-0000-000084390000}"/>
    <cellStyle name="Comma 2 3 5 2 2 2 2 2 2 3" xfId="33360" xr:uid="{00000000-0005-0000-0000-000085390000}"/>
    <cellStyle name="Comma 2 3 5 2 2 2 2 2 3" xfId="30704" xr:uid="{00000000-0005-0000-0000-000086390000}"/>
    <cellStyle name="Comma 2 3 5 2 2 2 2 2 4" xfId="32548" xr:uid="{00000000-0005-0000-0000-000087390000}"/>
    <cellStyle name="Comma 2 3 5 2 2 2 2 3" xfId="26648" xr:uid="{00000000-0005-0000-0000-000088390000}"/>
    <cellStyle name="Comma 2 3 5 2 2 2 2 3 2" xfId="31112" xr:uid="{00000000-0005-0000-0000-000089390000}"/>
    <cellStyle name="Comma 2 3 5 2 2 2 2 3 3" xfId="32956" xr:uid="{00000000-0005-0000-0000-00008A390000}"/>
    <cellStyle name="Comma 2 3 5 2 2 2 2 4" xfId="29943" xr:uid="{00000000-0005-0000-0000-00008B390000}"/>
    <cellStyle name="Comma 2 3 5 2 2 2 2 5" xfId="32094" xr:uid="{00000000-0005-0000-0000-00008C390000}"/>
    <cellStyle name="Comma 2 3 5 2 2 2 3" xfId="24940" xr:uid="{00000000-0005-0000-0000-00008D390000}"/>
    <cellStyle name="Comma 2 3 5 2 2 2 3 2" xfId="28027" xr:uid="{00000000-0005-0000-0000-00008E390000}"/>
    <cellStyle name="Comma 2 3 5 2 2 2 3 2 2" xfId="31442" xr:uid="{00000000-0005-0000-0000-00008F390000}"/>
    <cellStyle name="Comma 2 3 5 2 2 2 3 2 3" xfId="33286" xr:uid="{00000000-0005-0000-0000-000090390000}"/>
    <cellStyle name="Comma 2 3 5 2 2 2 3 3" xfId="30630" xr:uid="{00000000-0005-0000-0000-000091390000}"/>
    <cellStyle name="Comma 2 3 5 2 2 2 3 4" xfId="32474" xr:uid="{00000000-0005-0000-0000-000092390000}"/>
    <cellStyle name="Comma 2 3 5 2 2 2 4" xfId="26488" xr:uid="{00000000-0005-0000-0000-000093390000}"/>
    <cellStyle name="Comma 2 3 5 2 2 2 4 2" xfId="31038" xr:uid="{00000000-0005-0000-0000-000094390000}"/>
    <cellStyle name="Comma 2 3 5 2 2 2 4 3" xfId="32882" xr:uid="{00000000-0005-0000-0000-000095390000}"/>
    <cellStyle name="Comma 2 3 5 2 2 2 5" xfId="29851" xr:uid="{00000000-0005-0000-0000-000096390000}"/>
    <cellStyle name="Comma 2 3 5 2 2 2 6" xfId="32003" xr:uid="{00000000-0005-0000-0000-000097390000}"/>
    <cellStyle name="Comma 2 3 5 2 2 3" xfId="23201" xr:uid="{00000000-0005-0000-0000-000098390000}"/>
    <cellStyle name="Comma 2 3 5 2 2 3 2" xfId="25099" xr:uid="{00000000-0005-0000-0000-000099390000}"/>
    <cellStyle name="Comma 2 3 5 2 2 3 2 2" xfId="28186" xr:uid="{00000000-0005-0000-0000-00009A390000}"/>
    <cellStyle name="Comma 2 3 5 2 2 3 2 2 2" xfId="31515" xr:uid="{00000000-0005-0000-0000-00009B390000}"/>
    <cellStyle name="Comma 2 3 5 2 2 3 2 2 3" xfId="33359" xr:uid="{00000000-0005-0000-0000-00009C390000}"/>
    <cellStyle name="Comma 2 3 5 2 2 3 2 3" xfId="30703" xr:uid="{00000000-0005-0000-0000-00009D390000}"/>
    <cellStyle name="Comma 2 3 5 2 2 3 2 4" xfId="32547" xr:uid="{00000000-0005-0000-0000-00009E390000}"/>
    <cellStyle name="Comma 2 3 5 2 2 3 3" xfId="26647" xr:uid="{00000000-0005-0000-0000-00009F390000}"/>
    <cellStyle name="Comma 2 3 5 2 2 3 3 2" xfId="31111" xr:uid="{00000000-0005-0000-0000-0000A0390000}"/>
    <cellStyle name="Comma 2 3 5 2 2 3 3 3" xfId="32955" xr:uid="{00000000-0005-0000-0000-0000A1390000}"/>
    <cellStyle name="Comma 2 3 5 2 2 3 4" xfId="29942" xr:uid="{00000000-0005-0000-0000-0000A2390000}"/>
    <cellStyle name="Comma 2 3 5 2 2 3 5" xfId="32093" xr:uid="{00000000-0005-0000-0000-0000A3390000}"/>
    <cellStyle name="Comma 2 3 5 2 2 4" xfId="24724" xr:uid="{00000000-0005-0000-0000-0000A4390000}"/>
    <cellStyle name="Comma 2 3 5 2 2 4 2" xfId="27811" xr:uid="{00000000-0005-0000-0000-0000A5390000}"/>
    <cellStyle name="Comma 2 3 5 2 2 4 2 2" xfId="31370" xr:uid="{00000000-0005-0000-0000-0000A6390000}"/>
    <cellStyle name="Comma 2 3 5 2 2 4 2 3" xfId="33214" xr:uid="{00000000-0005-0000-0000-0000A7390000}"/>
    <cellStyle name="Comma 2 3 5 2 2 4 3" xfId="30558" xr:uid="{00000000-0005-0000-0000-0000A8390000}"/>
    <cellStyle name="Comma 2 3 5 2 2 4 4" xfId="32402" xr:uid="{00000000-0005-0000-0000-0000A9390000}"/>
    <cellStyle name="Comma 2 3 5 2 2 5" xfId="26272" xr:uid="{00000000-0005-0000-0000-0000AA390000}"/>
    <cellStyle name="Comma 2 3 5 2 2 5 2" xfId="30966" xr:uid="{00000000-0005-0000-0000-0000AB390000}"/>
    <cellStyle name="Comma 2 3 5 2 2 5 3" xfId="32810" xr:uid="{00000000-0005-0000-0000-0000AC390000}"/>
    <cellStyle name="Comma 2 3 5 2 2 6" xfId="29776" xr:uid="{00000000-0005-0000-0000-0000AD390000}"/>
    <cellStyle name="Comma 2 3 5 2 2 7" xfId="31928" xr:uid="{00000000-0005-0000-0000-0000AE390000}"/>
    <cellStyle name="Comma 2 3 5 2 3" xfId="22898" xr:uid="{00000000-0005-0000-0000-0000AF390000}"/>
    <cellStyle name="Comma 2 3 5 2 3 2" xfId="23203" xr:uid="{00000000-0005-0000-0000-0000B0390000}"/>
    <cellStyle name="Comma 2 3 5 2 3 2 2" xfId="25101" xr:uid="{00000000-0005-0000-0000-0000B1390000}"/>
    <cellStyle name="Comma 2 3 5 2 3 2 2 2" xfId="28188" xr:uid="{00000000-0005-0000-0000-0000B2390000}"/>
    <cellStyle name="Comma 2 3 5 2 3 2 2 2 2" xfId="31517" xr:uid="{00000000-0005-0000-0000-0000B3390000}"/>
    <cellStyle name="Comma 2 3 5 2 3 2 2 2 3" xfId="33361" xr:uid="{00000000-0005-0000-0000-0000B4390000}"/>
    <cellStyle name="Comma 2 3 5 2 3 2 2 3" xfId="30705" xr:uid="{00000000-0005-0000-0000-0000B5390000}"/>
    <cellStyle name="Comma 2 3 5 2 3 2 2 4" xfId="32549" xr:uid="{00000000-0005-0000-0000-0000B6390000}"/>
    <cellStyle name="Comma 2 3 5 2 3 2 3" xfId="26649" xr:uid="{00000000-0005-0000-0000-0000B7390000}"/>
    <cellStyle name="Comma 2 3 5 2 3 2 3 2" xfId="31113" xr:uid="{00000000-0005-0000-0000-0000B8390000}"/>
    <cellStyle name="Comma 2 3 5 2 3 2 3 3" xfId="32957" xr:uid="{00000000-0005-0000-0000-0000B9390000}"/>
    <cellStyle name="Comma 2 3 5 2 3 2 4" xfId="29944" xr:uid="{00000000-0005-0000-0000-0000BA390000}"/>
    <cellStyle name="Comma 2 3 5 2 3 2 5" xfId="32095" xr:uid="{00000000-0005-0000-0000-0000BB390000}"/>
    <cellStyle name="Comma 2 3 5 2 3 3" xfId="24832" xr:uid="{00000000-0005-0000-0000-0000BC390000}"/>
    <cellStyle name="Comma 2 3 5 2 3 3 2" xfId="27919" xr:uid="{00000000-0005-0000-0000-0000BD390000}"/>
    <cellStyle name="Comma 2 3 5 2 3 3 2 2" xfId="31406" xr:uid="{00000000-0005-0000-0000-0000BE390000}"/>
    <cellStyle name="Comma 2 3 5 2 3 3 2 3" xfId="33250" xr:uid="{00000000-0005-0000-0000-0000BF390000}"/>
    <cellStyle name="Comma 2 3 5 2 3 3 3" xfId="30594" xr:uid="{00000000-0005-0000-0000-0000C0390000}"/>
    <cellStyle name="Comma 2 3 5 2 3 3 4" xfId="32438" xr:uid="{00000000-0005-0000-0000-0000C1390000}"/>
    <cellStyle name="Comma 2 3 5 2 3 4" xfId="26380" xr:uid="{00000000-0005-0000-0000-0000C2390000}"/>
    <cellStyle name="Comma 2 3 5 2 3 4 2" xfId="31002" xr:uid="{00000000-0005-0000-0000-0000C3390000}"/>
    <cellStyle name="Comma 2 3 5 2 3 4 3" xfId="32846" xr:uid="{00000000-0005-0000-0000-0000C4390000}"/>
    <cellStyle name="Comma 2 3 5 2 3 5" xfId="29815" xr:uid="{00000000-0005-0000-0000-0000C5390000}"/>
    <cellStyle name="Comma 2 3 5 2 3 6" xfId="31967" xr:uid="{00000000-0005-0000-0000-0000C6390000}"/>
    <cellStyle name="Comma 2 3 5 2 4" xfId="22678" xr:uid="{00000000-0005-0000-0000-0000C7390000}"/>
    <cellStyle name="Comma 2 3 5 2 4 2" xfId="24616" xr:uid="{00000000-0005-0000-0000-0000C8390000}"/>
    <cellStyle name="Comma 2 3 5 2 4 2 2" xfId="27703" xr:uid="{00000000-0005-0000-0000-0000C9390000}"/>
    <cellStyle name="Comma 2 3 5 2 4 2 2 2" xfId="31334" xr:uid="{00000000-0005-0000-0000-0000CA390000}"/>
    <cellStyle name="Comma 2 3 5 2 4 2 2 3" xfId="33178" xr:uid="{00000000-0005-0000-0000-0000CB390000}"/>
    <cellStyle name="Comma 2 3 5 2 4 2 3" xfId="30522" xr:uid="{00000000-0005-0000-0000-0000CC390000}"/>
    <cellStyle name="Comma 2 3 5 2 4 2 4" xfId="32366" xr:uid="{00000000-0005-0000-0000-0000CD390000}"/>
    <cellStyle name="Comma 2 3 5 2 4 3" xfId="26164" xr:uid="{00000000-0005-0000-0000-0000CE390000}"/>
    <cellStyle name="Comma 2 3 5 2 4 3 2" xfId="30930" xr:uid="{00000000-0005-0000-0000-0000CF390000}"/>
    <cellStyle name="Comma 2 3 5 2 4 3 3" xfId="32774" xr:uid="{00000000-0005-0000-0000-0000D0390000}"/>
    <cellStyle name="Comma 2 3 5 2 4 4" xfId="29740" xr:uid="{00000000-0005-0000-0000-0000D1390000}"/>
    <cellStyle name="Comma 2 3 5 2 4 5" xfId="31892" xr:uid="{00000000-0005-0000-0000-0000D2390000}"/>
    <cellStyle name="Comma 2 3 5 2 5" xfId="23200" xr:uid="{00000000-0005-0000-0000-0000D3390000}"/>
    <cellStyle name="Comma 2 3 5 2 5 2" xfId="25098" xr:uid="{00000000-0005-0000-0000-0000D4390000}"/>
    <cellStyle name="Comma 2 3 5 2 5 2 2" xfId="28185" xr:uid="{00000000-0005-0000-0000-0000D5390000}"/>
    <cellStyle name="Comma 2 3 5 2 5 2 2 2" xfId="31514" xr:uid="{00000000-0005-0000-0000-0000D6390000}"/>
    <cellStyle name="Comma 2 3 5 2 5 2 2 3" xfId="33358" xr:uid="{00000000-0005-0000-0000-0000D7390000}"/>
    <cellStyle name="Comma 2 3 5 2 5 2 3" xfId="30702" xr:uid="{00000000-0005-0000-0000-0000D8390000}"/>
    <cellStyle name="Comma 2 3 5 2 5 2 4" xfId="32546" xr:uid="{00000000-0005-0000-0000-0000D9390000}"/>
    <cellStyle name="Comma 2 3 5 2 5 3" xfId="26646" xr:uid="{00000000-0005-0000-0000-0000DA390000}"/>
    <cellStyle name="Comma 2 3 5 2 5 3 2" xfId="31110" xr:uid="{00000000-0005-0000-0000-0000DB390000}"/>
    <cellStyle name="Comma 2 3 5 2 5 3 3" xfId="32954" xr:uid="{00000000-0005-0000-0000-0000DC390000}"/>
    <cellStyle name="Comma 2 3 5 2 5 4" xfId="29941" xr:uid="{00000000-0005-0000-0000-0000DD390000}"/>
    <cellStyle name="Comma 2 3 5 2 5 5" xfId="32092" xr:uid="{00000000-0005-0000-0000-0000DE390000}"/>
    <cellStyle name="Comma 2 3 5 2 6" xfId="24491" xr:uid="{00000000-0005-0000-0000-0000DF390000}"/>
    <cellStyle name="Comma 2 3 5 2 6 2" xfId="27578" xr:uid="{00000000-0005-0000-0000-0000E0390000}"/>
    <cellStyle name="Comma 2 3 5 2 6 2 2" xfId="31290" xr:uid="{00000000-0005-0000-0000-0000E1390000}"/>
    <cellStyle name="Comma 2 3 5 2 6 2 3" xfId="33134" xr:uid="{00000000-0005-0000-0000-0000E2390000}"/>
    <cellStyle name="Comma 2 3 5 2 6 3" xfId="30478" xr:uid="{00000000-0005-0000-0000-0000E3390000}"/>
    <cellStyle name="Comma 2 3 5 2 6 4" xfId="32322" xr:uid="{00000000-0005-0000-0000-0000E4390000}"/>
    <cellStyle name="Comma 2 3 5 2 7" xfId="26039" xr:uid="{00000000-0005-0000-0000-0000E5390000}"/>
    <cellStyle name="Comma 2 3 5 2 7 2" xfId="30886" xr:uid="{00000000-0005-0000-0000-0000E6390000}"/>
    <cellStyle name="Comma 2 3 5 2 7 3" xfId="32730" xr:uid="{00000000-0005-0000-0000-0000E7390000}"/>
    <cellStyle name="Comma 2 3 5 2 8" xfId="29692" xr:uid="{00000000-0005-0000-0000-0000E8390000}"/>
    <cellStyle name="Comma 2 3 5 2 9" xfId="31844" xr:uid="{00000000-0005-0000-0000-0000E9390000}"/>
    <cellStyle name="Comma 2 3 5 3" xfId="22732" xr:uid="{00000000-0005-0000-0000-0000EA390000}"/>
    <cellStyle name="Comma 2 3 5 3 2" xfId="22952" xr:uid="{00000000-0005-0000-0000-0000EB390000}"/>
    <cellStyle name="Comma 2 3 5 3 2 2" xfId="23205" xr:uid="{00000000-0005-0000-0000-0000EC390000}"/>
    <cellStyle name="Comma 2 3 5 3 2 2 2" xfId="25103" xr:uid="{00000000-0005-0000-0000-0000ED390000}"/>
    <cellStyle name="Comma 2 3 5 3 2 2 2 2" xfId="28190" xr:uid="{00000000-0005-0000-0000-0000EE390000}"/>
    <cellStyle name="Comma 2 3 5 3 2 2 2 2 2" xfId="31519" xr:uid="{00000000-0005-0000-0000-0000EF390000}"/>
    <cellStyle name="Comma 2 3 5 3 2 2 2 2 3" xfId="33363" xr:uid="{00000000-0005-0000-0000-0000F0390000}"/>
    <cellStyle name="Comma 2 3 5 3 2 2 2 3" xfId="30707" xr:uid="{00000000-0005-0000-0000-0000F1390000}"/>
    <cellStyle name="Comma 2 3 5 3 2 2 2 4" xfId="32551" xr:uid="{00000000-0005-0000-0000-0000F2390000}"/>
    <cellStyle name="Comma 2 3 5 3 2 2 3" xfId="26651" xr:uid="{00000000-0005-0000-0000-0000F3390000}"/>
    <cellStyle name="Comma 2 3 5 3 2 2 3 2" xfId="31115" xr:uid="{00000000-0005-0000-0000-0000F4390000}"/>
    <cellStyle name="Comma 2 3 5 3 2 2 3 3" xfId="32959" xr:uid="{00000000-0005-0000-0000-0000F5390000}"/>
    <cellStyle name="Comma 2 3 5 3 2 2 4" xfId="29946" xr:uid="{00000000-0005-0000-0000-0000F6390000}"/>
    <cellStyle name="Comma 2 3 5 3 2 2 5" xfId="32097" xr:uid="{00000000-0005-0000-0000-0000F7390000}"/>
    <cellStyle name="Comma 2 3 5 3 2 3" xfId="24886" xr:uid="{00000000-0005-0000-0000-0000F8390000}"/>
    <cellStyle name="Comma 2 3 5 3 2 3 2" xfId="27973" xr:uid="{00000000-0005-0000-0000-0000F9390000}"/>
    <cellStyle name="Comma 2 3 5 3 2 3 2 2" xfId="31424" xr:uid="{00000000-0005-0000-0000-0000FA390000}"/>
    <cellStyle name="Comma 2 3 5 3 2 3 2 3" xfId="33268" xr:uid="{00000000-0005-0000-0000-0000FB390000}"/>
    <cellStyle name="Comma 2 3 5 3 2 3 3" xfId="30612" xr:uid="{00000000-0005-0000-0000-0000FC390000}"/>
    <cellStyle name="Comma 2 3 5 3 2 3 4" xfId="32456" xr:uid="{00000000-0005-0000-0000-0000FD390000}"/>
    <cellStyle name="Comma 2 3 5 3 2 4" xfId="26434" xr:uid="{00000000-0005-0000-0000-0000FE390000}"/>
    <cellStyle name="Comma 2 3 5 3 2 4 2" xfId="31020" xr:uid="{00000000-0005-0000-0000-0000FF390000}"/>
    <cellStyle name="Comma 2 3 5 3 2 4 3" xfId="32864" xr:uid="{00000000-0005-0000-0000-0000003A0000}"/>
    <cellStyle name="Comma 2 3 5 3 2 5" xfId="29833" xr:uid="{00000000-0005-0000-0000-0000013A0000}"/>
    <cellStyle name="Comma 2 3 5 3 2 6" xfId="31985" xr:uid="{00000000-0005-0000-0000-0000023A0000}"/>
    <cellStyle name="Comma 2 3 5 3 3" xfId="23204" xr:uid="{00000000-0005-0000-0000-0000033A0000}"/>
    <cellStyle name="Comma 2 3 5 3 3 2" xfId="25102" xr:uid="{00000000-0005-0000-0000-0000043A0000}"/>
    <cellStyle name="Comma 2 3 5 3 3 2 2" xfId="28189" xr:uid="{00000000-0005-0000-0000-0000053A0000}"/>
    <cellStyle name="Comma 2 3 5 3 3 2 2 2" xfId="31518" xr:uid="{00000000-0005-0000-0000-0000063A0000}"/>
    <cellStyle name="Comma 2 3 5 3 3 2 2 3" xfId="33362" xr:uid="{00000000-0005-0000-0000-0000073A0000}"/>
    <cellStyle name="Comma 2 3 5 3 3 2 3" xfId="30706" xr:uid="{00000000-0005-0000-0000-0000083A0000}"/>
    <cellStyle name="Comma 2 3 5 3 3 2 4" xfId="32550" xr:uid="{00000000-0005-0000-0000-0000093A0000}"/>
    <cellStyle name="Comma 2 3 5 3 3 3" xfId="26650" xr:uid="{00000000-0005-0000-0000-00000A3A0000}"/>
    <cellStyle name="Comma 2 3 5 3 3 3 2" xfId="31114" xr:uid="{00000000-0005-0000-0000-00000B3A0000}"/>
    <cellStyle name="Comma 2 3 5 3 3 3 3" xfId="32958" xr:uid="{00000000-0005-0000-0000-00000C3A0000}"/>
    <cellStyle name="Comma 2 3 5 3 3 4" xfId="29945" xr:uid="{00000000-0005-0000-0000-00000D3A0000}"/>
    <cellStyle name="Comma 2 3 5 3 3 5" xfId="32096" xr:uid="{00000000-0005-0000-0000-00000E3A0000}"/>
    <cellStyle name="Comma 2 3 5 3 4" xfId="24670" xr:uid="{00000000-0005-0000-0000-00000F3A0000}"/>
    <cellStyle name="Comma 2 3 5 3 4 2" xfId="27757" xr:uid="{00000000-0005-0000-0000-0000103A0000}"/>
    <cellStyle name="Comma 2 3 5 3 4 2 2" xfId="31352" xr:uid="{00000000-0005-0000-0000-0000113A0000}"/>
    <cellStyle name="Comma 2 3 5 3 4 2 3" xfId="33196" xr:uid="{00000000-0005-0000-0000-0000123A0000}"/>
    <cellStyle name="Comma 2 3 5 3 4 3" xfId="30540" xr:uid="{00000000-0005-0000-0000-0000133A0000}"/>
    <cellStyle name="Comma 2 3 5 3 4 4" xfId="32384" xr:uid="{00000000-0005-0000-0000-0000143A0000}"/>
    <cellStyle name="Comma 2 3 5 3 5" xfId="26218" xr:uid="{00000000-0005-0000-0000-0000153A0000}"/>
    <cellStyle name="Comma 2 3 5 3 5 2" xfId="30948" xr:uid="{00000000-0005-0000-0000-0000163A0000}"/>
    <cellStyle name="Comma 2 3 5 3 5 3" xfId="32792" xr:uid="{00000000-0005-0000-0000-0000173A0000}"/>
    <cellStyle name="Comma 2 3 5 3 6" xfId="29758" xr:uid="{00000000-0005-0000-0000-0000183A0000}"/>
    <cellStyle name="Comma 2 3 5 3 7" xfId="31910" xr:uid="{00000000-0005-0000-0000-0000193A0000}"/>
    <cellStyle name="Comma 2 3 5 4" xfId="22844" xr:uid="{00000000-0005-0000-0000-00001A3A0000}"/>
    <cellStyle name="Comma 2 3 5 4 2" xfId="23206" xr:uid="{00000000-0005-0000-0000-00001B3A0000}"/>
    <cellStyle name="Comma 2 3 5 4 2 2" xfId="25104" xr:uid="{00000000-0005-0000-0000-00001C3A0000}"/>
    <cellStyle name="Comma 2 3 5 4 2 2 2" xfId="28191" xr:uid="{00000000-0005-0000-0000-00001D3A0000}"/>
    <cellStyle name="Comma 2 3 5 4 2 2 2 2" xfId="31520" xr:uid="{00000000-0005-0000-0000-00001E3A0000}"/>
    <cellStyle name="Comma 2 3 5 4 2 2 2 3" xfId="33364" xr:uid="{00000000-0005-0000-0000-00001F3A0000}"/>
    <cellStyle name="Comma 2 3 5 4 2 2 3" xfId="30708" xr:uid="{00000000-0005-0000-0000-0000203A0000}"/>
    <cellStyle name="Comma 2 3 5 4 2 2 4" xfId="32552" xr:uid="{00000000-0005-0000-0000-0000213A0000}"/>
    <cellStyle name="Comma 2 3 5 4 2 3" xfId="26652" xr:uid="{00000000-0005-0000-0000-0000223A0000}"/>
    <cellStyle name="Comma 2 3 5 4 2 3 2" xfId="31116" xr:uid="{00000000-0005-0000-0000-0000233A0000}"/>
    <cellStyle name="Comma 2 3 5 4 2 3 3" xfId="32960" xr:uid="{00000000-0005-0000-0000-0000243A0000}"/>
    <cellStyle name="Comma 2 3 5 4 2 4" xfId="29947" xr:uid="{00000000-0005-0000-0000-0000253A0000}"/>
    <cellStyle name="Comma 2 3 5 4 2 5" xfId="32098" xr:uid="{00000000-0005-0000-0000-0000263A0000}"/>
    <cellStyle name="Comma 2 3 5 4 3" xfId="24778" xr:uid="{00000000-0005-0000-0000-0000273A0000}"/>
    <cellStyle name="Comma 2 3 5 4 3 2" xfId="27865" xr:uid="{00000000-0005-0000-0000-0000283A0000}"/>
    <cellStyle name="Comma 2 3 5 4 3 2 2" xfId="31388" xr:uid="{00000000-0005-0000-0000-0000293A0000}"/>
    <cellStyle name="Comma 2 3 5 4 3 2 3" xfId="33232" xr:uid="{00000000-0005-0000-0000-00002A3A0000}"/>
    <cellStyle name="Comma 2 3 5 4 3 3" xfId="30576" xr:uid="{00000000-0005-0000-0000-00002B3A0000}"/>
    <cellStyle name="Comma 2 3 5 4 3 4" xfId="32420" xr:uid="{00000000-0005-0000-0000-00002C3A0000}"/>
    <cellStyle name="Comma 2 3 5 4 4" xfId="26326" xr:uid="{00000000-0005-0000-0000-00002D3A0000}"/>
    <cellStyle name="Comma 2 3 5 4 4 2" xfId="30984" xr:uid="{00000000-0005-0000-0000-00002E3A0000}"/>
    <cellStyle name="Comma 2 3 5 4 4 3" xfId="32828" xr:uid="{00000000-0005-0000-0000-00002F3A0000}"/>
    <cellStyle name="Comma 2 3 5 4 5" xfId="29797" xr:uid="{00000000-0005-0000-0000-0000303A0000}"/>
    <cellStyle name="Comma 2 3 5 4 6" xfId="31949" xr:uid="{00000000-0005-0000-0000-0000313A0000}"/>
    <cellStyle name="Comma 2 3 5 5" xfId="22624" xr:uid="{00000000-0005-0000-0000-0000323A0000}"/>
    <cellStyle name="Comma 2 3 5 5 2" xfId="24562" xr:uid="{00000000-0005-0000-0000-0000333A0000}"/>
    <cellStyle name="Comma 2 3 5 5 2 2" xfId="27649" xr:uid="{00000000-0005-0000-0000-0000343A0000}"/>
    <cellStyle name="Comma 2 3 5 5 2 2 2" xfId="31316" xr:uid="{00000000-0005-0000-0000-0000353A0000}"/>
    <cellStyle name="Comma 2 3 5 5 2 2 3" xfId="33160" xr:uid="{00000000-0005-0000-0000-0000363A0000}"/>
    <cellStyle name="Comma 2 3 5 5 2 3" xfId="30504" xr:uid="{00000000-0005-0000-0000-0000373A0000}"/>
    <cellStyle name="Comma 2 3 5 5 2 4" xfId="32348" xr:uid="{00000000-0005-0000-0000-0000383A0000}"/>
    <cellStyle name="Comma 2 3 5 5 3" xfId="26110" xr:uid="{00000000-0005-0000-0000-0000393A0000}"/>
    <cellStyle name="Comma 2 3 5 5 3 2" xfId="30912" xr:uid="{00000000-0005-0000-0000-00003A3A0000}"/>
    <cellStyle name="Comma 2 3 5 5 3 3" xfId="32756" xr:uid="{00000000-0005-0000-0000-00003B3A0000}"/>
    <cellStyle name="Comma 2 3 5 5 4" xfId="29722" xr:uid="{00000000-0005-0000-0000-00003C3A0000}"/>
    <cellStyle name="Comma 2 3 5 5 5" xfId="31874" xr:uid="{00000000-0005-0000-0000-00003D3A0000}"/>
    <cellStyle name="Comma 2 3 5 6" xfId="23199" xr:uid="{00000000-0005-0000-0000-00003E3A0000}"/>
    <cellStyle name="Comma 2 3 5 6 2" xfId="25097" xr:uid="{00000000-0005-0000-0000-00003F3A0000}"/>
    <cellStyle name="Comma 2 3 5 6 2 2" xfId="28184" xr:uid="{00000000-0005-0000-0000-0000403A0000}"/>
    <cellStyle name="Comma 2 3 5 6 2 2 2" xfId="31513" xr:uid="{00000000-0005-0000-0000-0000413A0000}"/>
    <cellStyle name="Comma 2 3 5 6 2 2 3" xfId="33357" xr:uid="{00000000-0005-0000-0000-0000423A0000}"/>
    <cellStyle name="Comma 2 3 5 6 2 3" xfId="30701" xr:uid="{00000000-0005-0000-0000-0000433A0000}"/>
    <cellStyle name="Comma 2 3 5 6 2 4" xfId="32545" xr:uid="{00000000-0005-0000-0000-0000443A0000}"/>
    <cellStyle name="Comma 2 3 5 6 3" xfId="26645" xr:uid="{00000000-0005-0000-0000-0000453A0000}"/>
    <cellStyle name="Comma 2 3 5 6 3 2" xfId="31109" xr:uid="{00000000-0005-0000-0000-0000463A0000}"/>
    <cellStyle name="Comma 2 3 5 6 3 3" xfId="32953" xr:uid="{00000000-0005-0000-0000-0000473A0000}"/>
    <cellStyle name="Comma 2 3 5 6 4" xfId="29940" xr:uid="{00000000-0005-0000-0000-0000483A0000}"/>
    <cellStyle name="Comma 2 3 5 6 5" xfId="32091" xr:uid="{00000000-0005-0000-0000-0000493A0000}"/>
    <cellStyle name="Comma 2 3 5 7" xfId="24437" xr:uid="{00000000-0005-0000-0000-00004A3A0000}"/>
    <cellStyle name="Comma 2 3 5 7 2" xfId="27524" xr:uid="{00000000-0005-0000-0000-00004B3A0000}"/>
    <cellStyle name="Comma 2 3 5 7 2 2" xfId="31272" xr:uid="{00000000-0005-0000-0000-00004C3A0000}"/>
    <cellStyle name="Comma 2 3 5 7 2 3" xfId="33116" xr:uid="{00000000-0005-0000-0000-00004D3A0000}"/>
    <cellStyle name="Comma 2 3 5 7 3" xfId="30460" xr:uid="{00000000-0005-0000-0000-00004E3A0000}"/>
    <cellStyle name="Comma 2 3 5 7 4" xfId="32304" xr:uid="{00000000-0005-0000-0000-00004F3A0000}"/>
    <cellStyle name="Comma 2 3 5 8" xfId="25985" xr:uid="{00000000-0005-0000-0000-0000503A0000}"/>
    <cellStyle name="Comma 2 3 5 8 2" xfId="30868" xr:uid="{00000000-0005-0000-0000-0000513A0000}"/>
    <cellStyle name="Comma 2 3 5 8 3" xfId="32712" xr:uid="{00000000-0005-0000-0000-0000523A0000}"/>
    <cellStyle name="Comma 2 3 5 9" xfId="29674" xr:uid="{00000000-0005-0000-0000-0000533A0000}"/>
    <cellStyle name="Comma 2 3 6" xfId="22518" xr:uid="{00000000-0005-0000-0000-0000543A0000}"/>
    <cellStyle name="Comma 2 3 6 2" xfId="22759" xr:uid="{00000000-0005-0000-0000-0000553A0000}"/>
    <cellStyle name="Comma 2 3 6 2 2" xfId="22979" xr:uid="{00000000-0005-0000-0000-0000563A0000}"/>
    <cellStyle name="Comma 2 3 6 2 2 2" xfId="23209" xr:uid="{00000000-0005-0000-0000-0000573A0000}"/>
    <cellStyle name="Comma 2 3 6 2 2 2 2" xfId="25107" xr:uid="{00000000-0005-0000-0000-0000583A0000}"/>
    <cellStyle name="Comma 2 3 6 2 2 2 2 2" xfId="28194" xr:uid="{00000000-0005-0000-0000-0000593A0000}"/>
    <cellStyle name="Comma 2 3 6 2 2 2 2 2 2" xfId="31523" xr:uid="{00000000-0005-0000-0000-00005A3A0000}"/>
    <cellStyle name="Comma 2 3 6 2 2 2 2 2 3" xfId="33367" xr:uid="{00000000-0005-0000-0000-00005B3A0000}"/>
    <cellStyle name="Comma 2 3 6 2 2 2 2 3" xfId="30711" xr:uid="{00000000-0005-0000-0000-00005C3A0000}"/>
    <cellStyle name="Comma 2 3 6 2 2 2 2 4" xfId="32555" xr:uid="{00000000-0005-0000-0000-00005D3A0000}"/>
    <cellStyle name="Comma 2 3 6 2 2 2 3" xfId="26655" xr:uid="{00000000-0005-0000-0000-00005E3A0000}"/>
    <cellStyle name="Comma 2 3 6 2 2 2 3 2" xfId="31119" xr:uid="{00000000-0005-0000-0000-00005F3A0000}"/>
    <cellStyle name="Comma 2 3 6 2 2 2 3 3" xfId="32963" xr:uid="{00000000-0005-0000-0000-0000603A0000}"/>
    <cellStyle name="Comma 2 3 6 2 2 2 4" xfId="29950" xr:uid="{00000000-0005-0000-0000-0000613A0000}"/>
    <cellStyle name="Comma 2 3 6 2 2 2 5" xfId="32101" xr:uid="{00000000-0005-0000-0000-0000623A0000}"/>
    <cellStyle name="Comma 2 3 6 2 2 3" xfId="24913" xr:uid="{00000000-0005-0000-0000-0000633A0000}"/>
    <cellStyle name="Comma 2 3 6 2 2 3 2" xfId="28000" xr:uid="{00000000-0005-0000-0000-0000643A0000}"/>
    <cellStyle name="Comma 2 3 6 2 2 3 2 2" xfId="31433" xr:uid="{00000000-0005-0000-0000-0000653A0000}"/>
    <cellStyle name="Comma 2 3 6 2 2 3 2 3" xfId="33277" xr:uid="{00000000-0005-0000-0000-0000663A0000}"/>
    <cellStyle name="Comma 2 3 6 2 2 3 3" xfId="30621" xr:uid="{00000000-0005-0000-0000-0000673A0000}"/>
    <cellStyle name="Comma 2 3 6 2 2 3 4" xfId="32465" xr:uid="{00000000-0005-0000-0000-0000683A0000}"/>
    <cellStyle name="Comma 2 3 6 2 2 4" xfId="26461" xr:uid="{00000000-0005-0000-0000-0000693A0000}"/>
    <cellStyle name="Comma 2 3 6 2 2 4 2" xfId="31029" xr:uid="{00000000-0005-0000-0000-00006A3A0000}"/>
    <cellStyle name="Comma 2 3 6 2 2 4 3" xfId="32873" xr:uid="{00000000-0005-0000-0000-00006B3A0000}"/>
    <cellStyle name="Comma 2 3 6 2 2 5" xfId="29842" xr:uid="{00000000-0005-0000-0000-00006C3A0000}"/>
    <cellStyle name="Comma 2 3 6 2 2 6" xfId="31994" xr:uid="{00000000-0005-0000-0000-00006D3A0000}"/>
    <cellStyle name="Comma 2 3 6 2 3" xfId="23208" xr:uid="{00000000-0005-0000-0000-00006E3A0000}"/>
    <cellStyle name="Comma 2 3 6 2 3 2" xfId="25106" xr:uid="{00000000-0005-0000-0000-00006F3A0000}"/>
    <cellStyle name="Comma 2 3 6 2 3 2 2" xfId="28193" xr:uid="{00000000-0005-0000-0000-0000703A0000}"/>
    <cellStyle name="Comma 2 3 6 2 3 2 2 2" xfId="31522" xr:uid="{00000000-0005-0000-0000-0000713A0000}"/>
    <cellStyle name="Comma 2 3 6 2 3 2 2 3" xfId="33366" xr:uid="{00000000-0005-0000-0000-0000723A0000}"/>
    <cellStyle name="Comma 2 3 6 2 3 2 3" xfId="30710" xr:uid="{00000000-0005-0000-0000-0000733A0000}"/>
    <cellStyle name="Comma 2 3 6 2 3 2 4" xfId="32554" xr:uid="{00000000-0005-0000-0000-0000743A0000}"/>
    <cellStyle name="Comma 2 3 6 2 3 3" xfId="26654" xr:uid="{00000000-0005-0000-0000-0000753A0000}"/>
    <cellStyle name="Comma 2 3 6 2 3 3 2" xfId="31118" xr:uid="{00000000-0005-0000-0000-0000763A0000}"/>
    <cellStyle name="Comma 2 3 6 2 3 3 3" xfId="32962" xr:uid="{00000000-0005-0000-0000-0000773A0000}"/>
    <cellStyle name="Comma 2 3 6 2 3 4" xfId="29949" xr:uid="{00000000-0005-0000-0000-0000783A0000}"/>
    <cellStyle name="Comma 2 3 6 2 3 5" xfId="32100" xr:uid="{00000000-0005-0000-0000-0000793A0000}"/>
    <cellStyle name="Comma 2 3 6 2 4" xfId="24697" xr:uid="{00000000-0005-0000-0000-00007A3A0000}"/>
    <cellStyle name="Comma 2 3 6 2 4 2" xfId="27784" xr:uid="{00000000-0005-0000-0000-00007B3A0000}"/>
    <cellStyle name="Comma 2 3 6 2 4 2 2" xfId="31361" xr:uid="{00000000-0005-0000-0000-00007C3A0000}"/>
    <cellStyle name="Comma 2 3 6 2 4 2 3" xfId="33205" xr:uid="{00000000-0005-0000-0000-00007D3A0000}"/>
    <cellStyle name="Comma 2 3 6 2 4 3" xfId="30549" xr:uid="{00000000-0005-0000-0000-00007E3A0000}"/>
    <cellStyle name="Comma 2 3 6 2 4 4" xfId="32393" xr:uid="{00000000-0005-0000-0000-00007F3A0000}"/>
    <cellStyle name="Comma 2 3 6 2 5" xfId="26245" xr:uid="{00000000-0005-0000-0000-0000803A0000}"/>
    <cellStyle name="Comma 2 3 6 2 5 2" xfId="30957" xr:uid="{00000000-0005-0000-0000-0000813A0000}"/>
    <cellStyle name="Comma 2 3 6 2 5 3" xfId="32801" xr:uid="{00000000-0005-0000-0000-0000823A0000}"/>
    <cellStyle name="Comma 2 3 6 2 6" xfId="29767" xr:uid="{00000000-0005-0000-0000-0000833A0000}"/>
    <cellStyle name="Comma 2 3 6 2 7" xfId="31919" xr:uid="{00000000-0005-0000-0000-0000843A0000}"/>
    <cellStyle name="Comma 2 3 6 3" xfId="22871" xr:uid="{00000000-0005-0000-0000-0000853A0000}"/>
    <cellStyle name="Comma 2 3 6 3 2" xfId="23210" xr:uid="{00000000-0005-0000-0000-0000863A0000}"/>
    <cellStyle name="Comma 2 3 6 3 2 2" xfId="25108" xr:uid="{00000000-0005-0000-0000-0000873A0000}"/>
    <cellStyle name="Comma 2 3 6 3 2 2 2" xfId="28195" xr:uid="{00000000-0005-0000-0000-0000883A0000}"/>
    <cellStyle name="Comma 2 3 6 3 2 2 2 2" xfId="31524" xr:uid="{00000000-0005-0000-0000-0000893A0000}"/>
    <cellStyle name="Comma 2 3 6 3 2 2 2 3" xfId="33368" xr:uid="{00000000-0005-0000-0000-00008A3A0000}"/>
    <cellStyle name="Comma 2 3 6 3 2 2 3" xfId="30712" xr:uid="{00000000-0005-0000-0000-00008B3A0000}"/>
    <cellStyle name="Comma 2 3 6 3 2 2 4" xfId="32556" xr:uid="{00000000-0005-0000-0000-00008C3A0000}"/>
    <cellStyle name="Comma 2 3 6 3 2 3" xfId="26656" xr:uid="{00000000-0005-0000-0000-00008D3A0000}"/>
    <cellStyle name="Comma 2 3 6 3 2 3 2" xfId="31120" xr:uid="{00000000-0005-0000-0000-00008E3A0000}"/>
    <cellStyle name="Comma 2 3 6 3 2 3 3" xfId="32964" xr:uid="{00000000-0005-0000-0000-00008F3A0000}"/>
    <cellStyle name="Comma 2 3 6 3 2 4" xfId="29951" xr:uid="{00000000-0005-0000-0000-0000903A0000}"/>
    <cellStyle name="Comma 2 3 6 3 2 5" xfId="32102" xr:uid="{00000000-0005-0000-0000-0000913A0000}"/>
    <cellStyle name="Comma 2 3 6 3 3" xfId="24805" xr:uid="{00000000-0005-0000-0000-0000923A0000}"/>
    <cellStyle name="Comma 2 3 6 3 3 2" xfId="27892" xr:uid="{00000000-0005-0000-0000-0000933A0000}"/>
    <cellStyle name="Comma 2 3 6 3 3 2 2" xfId="31397" xr:uid="{00000000-0005-0000-0000-0000943A0000}"/>
    <cellStyle name="Comma 2 3 6 3 3 2 3" xfId="33241" xr:uid="{00000000-0005-0000-0000-0000953A0000}"/>
    <cellStyle name="Comma 2 3 6 3 3 3" xfId="30585" xr:uid="{00000000-0005-0000-0000-0000963A0000}"/>
    <cellStyle name="Comma 2 3 6 3 3 4" xfId="32429" xr:uid="{00000000-0005-0000-0000-0000973A0000}"/>
    <cellStyle name="Comma 2 3 6 3 4" xfId="26353" xr:uid="{00000000-0005-0000-0000-0000983A0000}"/>
    <cellStyle name="Comma 2 3 6 3 4 2" xfId="30993" xr:uid="{00000000-0005-0000-0000-0000993A0000}"/>
    <cellStyle name="Comma 2 3 6 3 4 3" xfId="32837" xr:uid="{00000000-0005-0000-0000-00009A3A0000}"/>
    <cellStyle name="Comma 2 3 6 3 5" xfId="29806" xr:uid="{00000000-0005-0000-0000-00009B3A0000}"/>
    <cellStyle name="Comma 2 3 6 3 6" xfId="31958" xr:uid="{00000000-0005-0000-0000-00009C3A0000}"/>
    <cellStyle name="Comma 2 3 6 4" xfId="22651" xr:uid="{00000000-0005-0000-0000-00009D3A0000}"/>
    <cellStyle name="Comma 2 3 6 4 2" xfId="24589" xr:uid="{00000000-0005-0000-0000-00009E3A0000}"/>
    <cellStyle name="Comma 2 3 6 4 2 2" xfId="27676" xr:uid="{00000000-0005-0000-0000-00009F3A0000}"/>
    <cellStyle name="Comma 2 3 6 4 2 2 2" xfId="31325" xr:uid="{00000000-0005-0000-0000-0000A03A0000}"/>
    <cellStyle name="Comma 2 3 6 4 2 2 3" xfId="33169" xr:uid="{00000000-0005-0000-0000-0000A13A0000}"/>
    <cellStyle name="Comma 2 3 6 4 2 3" xfId="30513" xr:uid="{00000000-0005-0000-0000-0000A23A0000}"/>
    <cellStyle name="Comma 2 3 6 4 2 4" xfId="32357" xr:uid="{00000000-0005-0000-0000-0000A33A0000}"/>
    <cellStyle name="Comma 2 3 6 4 3" xfId="26137" xr:uid="{00000000-0005-0000-0000-0000A43A0000}"/>
    <cellStyle name="Comma 2 3 6 4 3 2" xfId="30921" xr:uid="{00000000-0005-0000-0000-0000A53A0000}"/>
    <cellStyle name="Comma 2 3 6 4 3 3" xfId="32765" xr:uid="{00000000-0005-0000-0000-0000A63A0000}"/>
    <cellStyle name="Comma 2 3 6 4 4" xfId="29731" xr:uid="{00000000-0005-0000-0000-0000A73A0000}"/>
    <cellStyle name="Comma 2 3 6 4 5" xfId="31883" xr:uid="{00000000-0005-0000-0000-0000A83A0000}"/>
    <cellStyle name="Comma 2 3 6 5" xfId="23207" xr:uid="{00000000-0005-0000-0000-0000A93A0000}"/>
    <cellStyle name="Comma 2 3 6 5 2" xfId="25105" xr:uid="{00000000-0005-0000-0000-0000AA3A0000}"/>
    <cellStyle name="Comma 2 3 6 5 2 2" xfId="28192" xr:uid="{00000000-0005-0000-0000-0000AB3A0000}"/>
    <cellStyle name="Comma 2 3 6 5 2 2 2" xfId="31521" xr:uid="{00000000-0005-0000-0000-0000AC3A0000}"/>
    <cellStyle name="Comma 2 3 6 5 2 2 3" xfId="33365" xr:uid="{00000000-0005-0000-0000-0000AD3A0000}"/>
    <cellStyle name="Comma 2 3 6 5 2 3" xfId="30709" xr:uid="{00000000-0005-0000-0000-0000AE3A0000}"/>
    <cellStyle name="Comma 2 3 6 5 2 4" xfId="32553" xr:uid="{00000000-0005-0000-0000-0000AF3A0000}"/>
    <cellStyle name="Comma 2 3 6 5 3" xfId="26653" xr:uid="{00000000-0005-0000-0000-0000B03A0000}"/>
    <cellStyle name="Comma 2 3 6 5 3 2" xfId="31117" xr:uid="{00000000-0005-0000-0000-0000B13A0000}"/>
    <cellStyle name="Comma 2 3 6 5 3 3" xfId="32961" xr:uid="{00000000-0005-0000-0000-0000B23A0000}"/>
    <cellStyle name="Comma 2 3 6 5 4" xfId="29948" xr:uid="{00000000-0005-0000-0000-0000B33A0000}"/>
    <cellStyle name="Comma 2 3 6 5 5" xfId="32099" xr:uid="{00000000-0005-0000-0000-0000B43A0000}"/>
    <cellStyle name="Comma 2 3 6 6" xfId="24464" xr:uid="{00000000-0005-0000-0000-0000B53A0000}"/>
    <cellStyle name="Comma 2 3 6 6 2" xfId="27551" xr:uid="{00000000-0005-0000-0000-0000B63A0000}"/>
    <cellStyle name="Comma 2 3 6 6 2 2" xfId="31281" xr:uid="{00000000-0005-0000-0000-0000B73A0000}"/>
    <cellStyle name="Comma 2 3 6 6 2 3" xfId="33125" xr:uid="{00000000-0005-0000-0000-0000B83A0000}"/>
    <cellStyle name="Comma 2 3 6 6 3" xfId="30469" xr:uid="{00000000-0005-0000-0000-0000B93A0000}"/>
    <cellStyle name="Comma 2 3 6 6 4" xfId="32313" xr:uid="{00000000-0005-0000-0000-0000BA3A0000}"/>
    <cellStyle name="Comma 2 3 6 7" xfId="26012" xr:uid="{00000000-0005-0000-0000-0000BB3A0000}"/>
    <cellStyle name="Comma 2 3 6 7 2" xfId="30877" xr:uid="{00000000-0005-0000-0000-0000BC3A0000}"/>
    <cellStyle name="Comma 2 3 6 7 3" xfId="32721" xr:uid="{00000000-0005-0000-0000-0000BD3A0000}"/>
    <cellStyle name="Comma 2 3 6 8" xfId="29683" xr:uid="{00000000-0005-0000-0000-0000BE3A0000}"/>
    <cellStyle name="Comma 2 3 6 9" xfId="31835" xr:uid="{00000000-0005-0000-0000-0000BF3A0000}"/>
    <cellStyle name="Comma 2 3 7" xfId="22575" xr:uid="{00000000-0005-0000-0000-0000C03A0000}"/>
    <cellStyle name="Comma 2 3 7 2" xfId="22925" xr:uid="{00000000-0005-0000-0000-0000C13A0000}"/>
    <cellStyle name="Comma 2 3 7 2 2" xfId="23212" xr:uid="{00000000-0005-0000-0000-0000C23A0000}"/>
    <cellStyle name="Comma 2 3 7 2 2 2" xfId="25110" xr:uid="{00000000-0005-0000-0000-0000C33A0000}"/>
    <cellStyle name="Comma 2 3 7 2 2 2 2" xfId="28197" xr:uid="{00000000-0005-0000-0000-0000C43A0000}"/>
    <cellStyle name="Comma 2 3 7 2 2 2 2 2" xfId="31526" xr:uid="{00000000-0005-0000-0000-0000C53A0000}"/>
    <cellStyle name="Comma 2 3 7 2 2 2 2 3" xfId="33370" xr:uid="{00000000-0005-0000-0000-0000C63A0000}"/>
    <cellStyle name="Comma 2 3 7 2 2 2 3" xfId="30714" xr:uid="{00000000-0005-0000-0000-0000C73A0000}"/>
    <cellStyle name="Comma 2 3 7 2 2 2 4" xfId="32558" xr:uid="{00000000-0005-0000-0000-0000C83A0000}"/>
    <cellStyle name="Comma 2 3 7 2 2 3" xfId="26658" xr:uid="{00000000-0005-0000-0000-0000C93A0000}"/>
    <cellStyle name="Comma 2 3 7 2 2 3 2" xfId="31122" xr:uid="{00000000-0005-0000-0000-0000CA3A0000}"/>
    <cellStyle name="Comma 2 3 7 2 2 3 3" xfId="32966" xr:uid="{00000000-0005-0000-0000-0000CB3A0000}"/>
    <cellStyle name="Comma 2 3 7 2 2 4" xfId="29953" xr:uid="{00000000-0005-0000-0000-0000CC3A0000}"/>
    <cellStyle name="Comma 2 3 7 2 2 5" xfId="32104" xr:uid="{00000000-0005-0000-0000-0000CD3A0000}"/>
    <cellStyle name="Comma 2 3 7 2 3" xfId="24859" xr:uid="{00000000-0005-0000-0000-0000CE3A0000}"/>
    <cellStyle name="Comma 2 3 7 2 3 2" xfId="27946" xr:uid="{00000000-0005-0000-0000-0000CF3A0000}"/>
    <cellStyle name="Comma 2 3 7 2 3 2 2" xfId="31415" xr:uid="{00000000-0005-0000-0000-0000D03A0000}"/>
    <cellStyle name="Comma 2 3 7 2 3 2 3" xfId="33259" xr:uid="{00000000-0005-0000-0000-0000D13A0000}"/>
    <cellStyle name="Comma 2 3 7 2 3 3" xfId="30603" xr:uid="{00000000-0005-0000-0000-0000D23A0000}"/>
    <cellStyle name="Comma 2 3 7 2 3 4" xfId="32447" xr:uid="{00000000-0005-0000-0000-0000D33A0000}"/>
    <cellStyle name="Comma 2 3 7 2 4" xfId="26407" xr:uid="{00000000-0005-0000-0000-0000D43A0000}"/>
    <cellStyle name="Comma 2 3 7 2 4 2" xfId="31011" xr:uid="{00000000-0005-0000-0000-0000D53A0000}"/>
    <cellStyle name="Comma 2 3 7 2 4 3" xfId="32855" xr:uid="{00000000-0005-0000-0000-0000D63A0000}"/>
    <cellStyle name="Comma 2 3 7 2 5" xfId="29824" xr:uid="{00000000-0005-0000-0000-0000D73A0000}"/>
    <cellStyle name="Comma 2 3 7 2 6" xfId="31976" xr:uid="{00000000-0005-0000-0000-0000D83A0000}"/>
    <cellStyle name="Comma 2 3 7 3" xfId="22705" xr:uid="{00000000-0005-0000-0000-0000D93A0000}"/>
    <cellStyle name="Comma 2 3 7 3 2" xfId="24643" xr:uid="{00000000-0005-0000-0000-0000DA3A0000}"/>
    <cellStyle name="Comma 2 3 7 3 2 2" xfId="27730" xr:uid="{00000000-0005-0000-0000-0000DB3A0000}"/>
    <cellStyle name="Comma 2 3 7 3 2 2 2" xfId="31343" xr:uid="{00000000-0005-0000-0000-0000DC3A0000}"/>
    <cellStyle name="Comma 2 3 7 3 2 2 3" xfId="33187" xr:uid="{00000000-0005-0000-0000-0000DD3A0000}"/>
    <cellStyle name="Comma 2 3 7 3 2 3" xfId="30531" xr:uid="{00000000-0005-0000-0000-0000DE3A0000}"/>
    <cellStyle name="Comma 2 3 7 3 2 4" xfId="32375" xr:uid="{00000000-0005-0000-0000-0000DF3A0000}"/>
    <cellStyle name="Comma 2 3 7 3 3" xfId="26191" xr:uid="{00000000-0005-0000-0000-0000E03A0000}"/>
    <cellStyle name="Comma 2 3 7 3 3 2" xfId="30939" xr:uid="{00000000-0005-0000-0000-0000E13A0000}"/>
    <cellStyle name="Comma 2 3 7 3 3 3" xfId="32783" xr:uid="{00000000-0005-0000-0000-0000E23A0000}"/>
    <cellStyle name="Comma 2 3 7 3 4" xfId="29749" xr:uid="{00000000-0005-0000-0000-0000E33A0000}"/>
    <cellStyle name="Comma 2 3 7 3 5" xfId="31901" xr:uid="{00000000-0005-0000-0000-0000E43A0000}"/>
    <cellStyle name="Comma 2 3 7 4" xfId="23211" xr:uid="{00000000-0005-0000-0000-0000E53A0000}"/>
    <cellStyle name="Comma 2 3 7 4 2" xfId="25109" xr:uid="{00000000-0005-0000-0000-0000E63A0000}"/>
    <cellStyle name="Comma 2 3 7 4 2 2" xfId="28196" xr:uid="{00000000-0005-0000-0000-0000E73A0000}"/>
    <cellStyle name="Comma 2 3 7 4 2 2 2" xfId="31525" xr:uid="{00000000-0005-0000-0000-0000E83A0000}"/>
    <cellStyle name="Comma 2 3 7 4 2 2 3" xfId="33369" xr:uid="{00000000-0005-0000-0000-0000E93A0000}"/>
    <cellStyle name="Comma 2 3 7 4 2 3" xfId="30713" xr:uid="{00000000-0005-0000-0000-0000EA3A0000}"/>
    <cellStyle name="Comma 2 3 7 4 2 4" xfId="32557" xr:uid="{00000000-0005-0000-0000-0000EB3A0000}"/>
    <cellStyle name="Comma 2 3 7 4 3" xfId="26657" xr:uid="{00000000-0005-0000-0000-0000EC3A0000}"/>
    <cellStyle name="Comma 2 3 7 4 3 2" xfId="31121" xr:uid="{00000000-0005-0000-0000-0000ED3A0000}"/>
    <cellStyle name="Comma 2 3 7 4 3 3" xfId="32965" xr:uid="{00000000-0005-0000-0000-0000EE3A0000}"/>
    <cellStyle name="Comma 2 3 7 4 4" xfId="29952" xr:uid="{00000000-0005-0000-0000-0000EF3A0000}"/>
    <cellStyle name="Comma 2 3 7 4 5" xfId="32103" xr:uid="{00000000-0005-0000-0000-0000F03A0000}"/>
    <cellStyle name="Comma 2 3 7 5" xfId="24517" xr:uid="{00000000-0005-0000-0000-0000F13A0000}"/>
    <cellStyle name="Comma 2 3 7 5 2" xfId="27604" xr:uid="{00000000-0005-0000-0000-0000F23A0000}"/>
    <cellStyle name="Comma 2 3 7 5 2 2" xfId="31298" xr:uid="{00000000-0005-0000-0000-0000F33A0000}"/>
    <cellStyle name="Comma 2 3 7 5 2 3" xfId="33142" xr:uid="{00000000-0005-0000-0000-0000F43A0000}"/>
    <cellStyle name="Comma 2 3 7 5 3" xfId="30486" xr:uid="{00000000-0005-0000-0000-0000F53A0000}"/>
    <cellStyle name="Comma 2 3 7 5 4" xfId="32330" xr:uid="{00000000-0005-0000-0000-0000F63A0000}"/>
    <cellStyle name="Comma 2 3 7 6" xfId="26065" xr:uid="{00000000-0005-0000-0000-0000F73A0000}"/>
    <cellStyle name="Comma 2 3 7 6 2" xfId="30894" xr:uid="{00000000-0005-0000-0000-0000F83A0000}"/>
    <cellStyle name="Comma 2 3 7 6 3" xfId="32738" xr:uid="{00000000-0005-0000-0000-0000F93A0000}"/>
    <cellStyle name="Comma 2 3 7 7" xfId="29703" xr:uid="{00000000-0005-0000-0000-0000FA3A0000}"/>
    <cellStyle name="Comma 2 3 7 8" xfId="31855" xr:uid="{00000000-0005-0000-0000-0000FB3A0000}"/>
    <cellStyle name="Comma 2 3 8" xfId="22817" xr:uid="{00000000-0005-0000-0000-0000FC3A0000}"/>
    <cellStyle name="Comma 2 3 8 2" xfId="23213" xr:uid="{00000000-0005-0000-0000-0000FD3A0000}"/>
    <cellStyle name="Comma 2 3 8 2 2" xfId="25111" xr:uid="{00000000-0005-0000-0000-0000FE3A0000}"/>
    <cellStyle name="Comma 2 3 8 2 2 2" xfId="28198" xr:uid="{00000000-0005-0000-0000-0000FF3A0000}"/>
    <cellStyle name="Comma 2 3 8 2 2 2 2" xfId="31527" xr:uid="{00000000-0005-0000-0000-0000003B0000}"/>
    <cellStyle name="Comma 2 3 8 2 2 2 3" xfId="33371" xr:uid="{00000000-0005-0000-0000-0000013B0000}"/>
    <cellStyle name="Comma 2 3 8 2 2 3" xfId="30715" xr:uid="{00000000-0005-0000-0000-0000023B0000}"/>
    <cellStyle name="Comma 2 3 8 2 2 4" xfId="32559" xr:uid="{00000000-0005-0000-0000-0000033B0000}"/>
    <cellStyle name="Comma 2 3 8 2 3" xfId="26659" xr:uid="{00000000-0005-0000-0000-0000043B0000}"/>
    <cellStyle name="Comma 2 3 8 2 3 2" xfId="31123" xr:uid="{00000000-0005-0000-0000-0000053B0000}"/>
    <cellStyle name="Comma 2 3 8 2 3 3" xfId="32967" xr:uid="{00000000-0005-0000-0000-0000063B0000}"/>
    <cellStyle name="Comma 2 3 8 2 4" xfId="29954" xr:uid="{00000000-0005-0000-0000-0000073B0000}"/>
    <cellStyle name="Comma 2 3 8 2 5" xfId="32105" xr:uid="{00000000-0005-0000-0000-0000083B0000}"/>
    <cellStyle name="Comma 2 3 8 3" xfId="24751" xr:uid="{00000000-0005-0000-0000-0000093B0000}"/>
    <cellStyle name="Comma 2 3 8 3 2" xfId="27838" xr:uid="{00000000-0005-0000-0000-00000A3B0000}"/>
    <cellStyle name="Comma 2 3 8 3 2 2" xfId="31379" xr:uid="{00000000-0005-0000-0000-00000B3B0000}"/>
    <cellStyle name="Comma 2 3 8 3 2 3" xfId="33223" xr:uid="{00000000-0005-0000-0000-00000C3B0000}"/>
    <cellStyle name="Comma 2 3 8 3 3" xfId="30567" xr:uid="{00000000-0005-0000-0000-00000D3B0000}"/>
    <cellStyle name="Comma 2 3 8 3 4" xfId="32411" xr:uid="{00000000-0005-0000-0000-00000E3B0000}"/>
    <cellStyle name="Comma 2 3 8 4" xfId="26299" xr:uid="{00000000-0005-0000-0000-00000F3B0000}"/>
    <cellStyle name="Comma 2 3 8 4 2" xfId="30975" xr:uid="{00000000-0005-0000-0000-0000103B0000}"/>
    <cellStyle name="Comma 2 3 8 4 3" xfId="32819" xr:uid="{00000000-0005-0000-0000-0000113B0000}"/>
    <cellStyle name="Comma 2 3 8 5" xfId="29788" xr:uid="{00000000-0005-0000-0000-0000123B0000}"/>
    <cellStyle name="Comma 2 3 8 6" xfId="31940" xr:uid="{00000000-0005-0000-0000-0000133B0000}"/>
    <cellStyle name="Comma 2 3 9" xfId="22597" xr:uid="{00000000-0005-0000-0000-0000143B0000}"/>
    <cellStyle name="Comma 2 3 9 2" xfId="24535" xr:uid="{00000000-0005-0000-0000-0000153B0000}"/>
    <cellStyle name="Comma 2 3 9 2 2" xfId="27622" xr:uid="{00000000-0005-0000-0000-0000163B0000}"/>
    <cellStyle name="Comma 2 3 9 2 2 2" xfId="31307" xr:uid="{00000000-0005-0000-0000-0000173B0000}"/>
    <cellStyle name="Comma 2 3 9 2 2 3" xfId="33151" xr:uid="{00000000-0005-0000-0000-0000183B0000}"/>
    <cellStyle name="Comma 2 3 9 2 3" xfId="30495" xr:uid="{00000000-0005-0000-0000-0000193B0000}"/>
    <cellStyle name="Comma 2 3 9 2 4" xfId="32339" xr:uid="{00000000-0005-0000-0000-00001A3B0000}"/>
    <cellStyle name="Comma 2 3 9 3" xfId="26083" xr:uid="{00000000-0005-0000-0000-00001B3B0000}"/>
    <cellStyle name="Comma 2 3 9 3 2" xfId="30903" xr:uid="{00000000-0005-0000-0000-00001C3B0000}"/>
    <cellStyle name="Comma 2 3 9 3 3" xfId="32747" xr:uid="{00000000-0005-0000-0000-00001D3B0000}"/>
    <cellStyle name="Comma 2 3 9 4" xfId="29713" xr:uid="{00000000-0005-0000-0000-00001E3B0000}"/>
    <cellStyle name="Comma 2 3 9 5" xfId="31865" xr:uid="{00000000-0005-0000-0000-00001F3B0000}"/>
    <cellStyle name="Comma 2 4" xfId="176" xr:uid="{00000000-0005-0000-0000-0000203B0000}"/>
    <cellStyle name="Comma 2 4 10" xfId="25683" xr:uid="{00000000-0005-0000-0000-0000213B0000}"/>
    <cellStyle name="Comma 2 4 10 2" xfId="30817" xr:uid="{00000000-0005-0000-0000-0000223B0000}"/>
    <cellStyle name="Comma 2 4 10 3" xfId="32661" xr:uid="{00000000-0005-0000-0000-0000233B0000}"/>
    <cellStyle name="Comma 2 4 11" xfId="4761" xr:uid="{00000000-0005-0000-0000-0000243B0000}"/>
    <cellStyle name="Comma 2 4 12" xfId="28806" xr:uid="{00000000-0005-0000-0000-0000253B0000}"/>
    <cellStyle name="Comma 2 4 13" xfId="31645" xr:uid="{00000000-0005-0000-0000-0000263B0000}"/>
    <cellStyle name="Comma 2 4 2" xfId="1167" xr:uid="{00000000-0005-0000-0000-0000273B0000}"/>
    <cellStyle name="Comma 2 4 2 10" xfId="4762" xr:uid="{00000000-0005-0000-0000-0000283B0000}"/>
    <cellStyle name="Comma 2 4 2 11" xfId="28807" xr:uid="{00000000-0005-0000-0000-0000293B0000}"/>
    <cellStyle name="Comma 2 4 2 12" xfId="31646" xr:uid="{00000000-0005-0000-0000-00002A3B0000}"/>
    <cellStyle name="Comma 2 4 2 2" xfId="5129" xr:uid="{00000000-0005-0000-0000-00002B3B0000}"/>
    <cellStyle name="Comma 2 4 2 2 10" xfId="31717" xr:uid="{00000000-0005-0000-0000-00002C3B0000}"/>
    <cellStyle name="Comma 2 4 2 2 2" xfId="5531" xr:uid="{00000000-0005-0000-0000-00002D3B0000}"/>
    <cellStyle name="Comma 2 4 2 2 2 2" xfId="23009" xr:uid="{00000000-0005-0000-0000-00002E3B0000}"/>
    <cellStyle name="Comma 2 4 2 2 2 2 2" xfId="23216" xr:uid="{00000000-0005-0000-0000-00002F3B0000}"/>
    <cellStyle name="Comma 2 4 2 2 2 2 2 2" xfId="25114" xr:uid="{00000000-0005-0000-0000-0000303B0000}"/>
    <cellStyle name="Comma 2 4 2 2 2 2 2 2 2" xfId="28201" xr:uid="{00000000-0005-0000-0000-0000313B0000}"/>
    <cellStyle name="Comma 2 4 2 2 2 2 2 2 2 2" xfId="31530" xr:uid="{00000000-0005-0000-0000-0000323B0000}"/>
    <cellStyle name="Comma 2 4 2 2 2 2 2 2 2 3" xfId="33374" xr:uid="{00000000-0005-0000-0000-0000333B0000}"/>
    <cellStyle name="Comma 2 4 2 2 2 2 2 2 3" xfId="30718" xr:uid="{00000000-0005-0000-0000-0000343B0000}"/>
    <cellStyle name="Comma 2 4 2 2 2 2 2 2 4" xfId="32562" xr:uid="{00000000-0005-0000-0000-0000353B0000}"/>
    <cellStyle name="Comma 2 4 2 2 2 2 2 3" xfId="26662" xr:uid="{00000000-0005-0000-0000-0000363B0000}"/>
    <cellStyle name="Comma 2 4 2 2 2 2 2 3 2" xfId="31126" xr:uid="{00000000-0005-0000-0000-0000373B0000}"/>
    <cellStyle name="Comma 2 4 2 2 2 2 2 3 3" xfId="32970" xr:uid="{00000000-0005-0000-0000-0000383B0000}"/>
    <cellStyle name="Comma 2 4 2 2 2 2 2 4" xfId="29957" xr:uid="{00000000-0005-0000-0000-0000393B0000}"/>
    <cellStyle name="Comma 2 4 2 2 2 2 2 5" xfId="32108" xr:uid="{00000000-0005-0000-0000-00003A3B0000}"/>
    <cellStyle name="Comma 2 4 2 2 2 2 3" xfId="24943" xr:uid="{00000000-0005-0000-0000-00003B3B0000}"/>
    <cellStyle name="Comma 2 4 2 2 2 2 3 2" xfId="28030" xr:uid="{00000000-0005-0000-0000-00003C3B0000}"/>
    <cellStyle name="Comma 2 4 2 2 2 2 3 2 2" xfId="31444" xr:uid="{00000000-0005-0000-0000-00003D3B0000}"/>
    <cellStyle name="Comma 2 4 2 2 2 2 3 2 3" xfId="33288" xr:uid="{00000000-0005-0000-0000-00003E3B0000}"/>
    <cellStyle name="Comma 2 4 2 2 2 2 3 3" xfId="30632" xr:uid="{00000000-0005-0000-0000-00003F3B0000}"/>
    <cellStyle name="Comma 2 4 2 2 2 2 3 4" xfId="32476" xr:uid="{00000000-0005-0000-0000-0000403B0000}"/>
    <cellStyle name="Comma 2 4 2 2 2 2 4" xfId="26491" xr:uid="{00000000-0005-0000-0000-0000413B0000}"/>
    <cellStyle name="Comma 2 4 2 2 2 2 4 2" xfId="31040" xr:uid="{00000000-0005-0000-0000-0000423B0000}"/>
    <cellStyle name="Comma 2 4 2 2 2 2 4 3" xfId="32884" xr:uid="{00000000-0005-0000-0000-0000433B0000}"/>
    <cellStyle name="Comma 2 4 2 2 2 2 5" xfId="29853" xr:uid="{00000000-0005-0000-0000-0000443B0000}"/>
    <cellStyle name="Comma 2 4 2 2 2 2 6" xfId="32005" xr:uid="{00000000-0005-0000-0000-0000453B0000}"/>
    <cellStyle name="Comma 2 4 2 2 2 3" xfId="22789" xr:uid="{00000000-0005-0000-0000-0000463B0000}"/>
    <cellStyle name="Comma 2 4 2 2 2 3 2" xfId="24070" xr:uid="{00000000-0005-0000-0000-0000473B0000}"/>
    <cellStyle name="Comma 2 4 2 2 2 3 2 2" xfId="25615" xr:uid="{00000000-0005-0000-0000-0000483B0000}"/>
    <cellStyle name="Comma 2 4 2 2 2 3 2 2 2" xfId="28702" xr:uid="{00000000-0005-0000-0000-0000493B0000}"/>
    <cellStyle name="Comma 2 4 2 2 2 3 2 2 2 2" xfId="31620" xr:uid="{00000000-0005-0000-0000-00004A3B0000}"/>
    <cellStyle name="Comma 2 4 2 2 2 3 2 2 2 3" xfId="33464" xr:uid="{00000000-0005-0000-0000-00004B3B0000}"/>
    <cellStyle name="Comma 2 4 2 2 2 3 2 2 3" xfId="30808" xr:uid="{00000000-0005-0000-0000-00004C3B0000}"/>
    <cellStyle name="Comma 2 4 2 2 2 3 2 2 4" xfId="32652" xr:uid="{00000000-0005-0000-0000-00004D3B0000}"/>
    <cellStyle name="Comma 2 4 2 2 2 3 2 3" xfId="27163" xr:uid="{00000000-0005-0000-0000-00004E3B0000}"/>
    <cellStyle name="Comma 2 4 2 2 2 3 2 3 2" xfId="31216" xr:uid="{00000000-0005-0000-0000-00004F3B0000}"/>
    <cellStyle name="Comma 2 4 2 2 2 3 2 3 3" xfId="33060" xr:uid="{00000000-0005-0000-0000-0000503B0000}"/>
    <cellStyle name="Comma 2 4 2 2 2 3 2 4" xfId="30400" xr:uid="{00000000-0005-0000-0000-0000513B0000}"/>
    <cellStyle name="Comma 2 4 2 2 2 3 2 5" xfId="32244" xr:uid="{00000000-0005-0000-0000-0000523B0000}"/>
    <cellStyle name="Comma 2 4 2 2 2 3 3" xfId="24727" xr:uid="{00000000-0005-0000-0000-0000533B0000}"/>
    <cellStyle name="Comma 2 4 2 2 2 3 3 2" xfId="27814" xr:uid="{00000000-0005-0000-0000-0000543B0000}"/>
    <cellStyle name="Comma 2 4 2 2 2 3 3 2 2" xfId="31372" xr:uid="{00000000-0005-0000-0000-0000553B0000}"/>
    <cellStyle name="Comma 2 4 2 2 2 3 3 2 3" xfId="33216" xr:uid="{00000000-0005-0000-0000-0000563B0000}"/>
    <cellStyle name="Comma 2 4 2 2 2 3 3 3" xfId="30560" xr:uid="{00000000-0005-0000-0000-0000573B0000}"/>
    <cellStyle name="Comma 2 4 2 2 2 3 3 4" xfId="32404" xr:uid="{00000000-0005-0000-0000-0000583B0000}"/>
    <cellStyle name="Comma 2 4 2 2 2 3 4" xfId="26275" xr:uid="{00000000-0005-0000-0000-0000593B0000}"/>
    <cellStyle name="Comma 2 4 2 2 2 3 4 2" xfId="30968" xr:uid="{00000000-0005-0000-0000-00005A3B0000}"/>
    <cellStyle name="Comma 2 4 2 2 2 3 4 3" xfId="32812" xr:uid="{00000000-0005-0000-0000-00005B3B0000}"/>
    <cellStyle name="Comma 2 4 2 2 2 3 5" xfId="29778" xr:uid="{00000000-0005-0000-0000-00005C3B0000}"/>
    <cellStyle name="Comma 2 4 2 2 2 3 6" xfId="31930" xr:uid="{00000000-0005-0000-0000-00005D3B0000}"/>
    <cellStyle name="Comma 2 4 2 2 2 4" xfId="23215" xr:uid="{00000000-0005-0000-0000-00005E3B0000}"/>
    <cellStyle name="Comma 2 4 2 2 2 4 2" xfId="25113" xr:uid="{00000000-0005-0000-0000-00005F3B0000}"/>
    <cellStyle name="Comma 2 4 2 2 2 4 2 2" xfId="28200" xr:uid="{00000000-0005-0000-0000-0000603B0000}"/>
    <cellStyle name="Comma 2 4 2 2 2 4 2 2 2" xfId="31529" xr:uid="{00000000-0005-0000-0000-0000613B0000}"/>
    <cellStyle name="Comma 2 4 2 2 2 4 2 2 3" xfId="33373" xr:uid="{00000000-0005-0000-0000-0000623B0000}"/>
    <cellStyle name="Comma 2 4 2 2 2 4 2 3" xfId="30717" xr:uid="{00000000-0005-0000-0000-0000633B0000}"/>
    <cellStyle name="Comma 2 4 2 2 2 4 2 4" xfId="32561" xr:uid="{00000000-0005-0000-0000-0000643B0000}"/>
    <cellStyle name="Comma 2 4 2 2 2 4 3" xfId="26661" xr:uid="{00000000-0005-0000-0000-0000653B0000}"/>
    <cellStyle name="Comma 2 4 2 2 2 4 3 2" xfId="31125" xr:uid="{00000000-0005-0000-0000-0000663B0000}"/>
    <cellStyle name="Comma 2 4 2 2 2 4 3 3" xfId="32969" xr:uid="{00000000-0005-0000-0000-0000673B0000}"/>
    <cellStyle name="Comma 2 4 2 2 2 4 4" xfId="29956" xr:uid="{00000000-0005-0000-0000-0000683B0000}"/>
    <cellStyle name="Comma 2 4 2 2 2 4 5" xfId="32107" xr:uid="{00000000-0005-0000-0000-0000693B0000}"/>
    <cellStyle name="Comma 2 4 2 2 2 5" xfId="24342" xr:uid="{00000000-0005-0000-0000-00006A3B0000}"/>
    <cellStyle name="Comma 2 4 2 2 2 5 2" xfId="27429" xr:uid="{00000000-0005-0000-0000-00006B3B0000}"/>
    <cellStyle name="Comma 2 4 2 2 2 5 2 2" xfId="31253" xr:uid="{00000000-0005-0000-0000-00006C3B0000}"/>
    <cellStyle name="Comma 2 4 2 2 2 5 2 3" xfId="33097" xr:uid="{00000000-0005-0000-0000-00006D3B0000}"/>
    <cellStyle name="Comma 2 4 2 2 2 5 3" xfId="30441" xr:uid="{00000000-0005-0000-0000-00006E3B0000}"/>
    <cellStyle name="Comma 2 4 2 2 2 5 4" xfId="32285" xr:uid="{00000000-0005-0000-0000-00006F3B0000}"/>
    <cellStyle name="Comma 2 4 2 2 2 6" xfId="25886" xr:uid="{00000000-0005-0000-0000-0000703B0000}"/>
    <cellStyle name="Comma 2 4 2 2 2 6 2" xfId="30849" xr:uid="{00000000-0005-0000-0000-0000713B0000}"/>
    <cellStyle name="Comma 2 4 2 2 2 6 3" xfId="32693" xr:uid="{00000000-0005-0000-0000-0000723B0000}"/>
    <cellStyle name="Comma 2 4 2 2 2 7" xfId="29399" xr:uid="{00000000-0005-0000-0000-0000733B0000}"/>
    <cellStyle name="Comma 2 4 2 2 2 8" xfId="31772" xr:uid="{00000000-0005-0000-0000-0000743B0000}"/>
    <cellStyle name="Comma 2 4 2 2 3" xfId="22901" xr:uid="{00000000-0005-0000-0000-0000753B0000}"/>
    <cellStyle name="Comma 2 4 2 2 3 2" xfId="23217" xr:uid="{00000000-0005-0000-0000-0000763B0000}"/>
    <cellStyle name="Comma 2 4 2 2 3 2 2" xfId="25115" xr:uid="{00000000-0005-0000-0000-0000773B0000}"/>
    <cellStyle name="Comma 2 4 2 2 3 2 2 2" xfId="28202" xr:uid="{00000000-0005-0000-0000-0000783B0000}"/>
    <cellStyle name="Comma 2 4 2 2 3 2 2 2 2" xfId="31531" xr:uid="{00000000-0005-0000-0000-0000793B0000}"/>
    <cellStyle name="Comma 2 4 2 2 3 2 2 2 3" xfId="33375" xr:uid="{00000000-0005-0000-0000-00007A3B0000}"/>
    <cellStyle name="Comma 2 4 2 2 3 2 2 3" xfId="30719" xr:uid="{00000000-0005-0000-0000-00007B3B0000}"/>
    <cellStyle name="Comma 2 4 2 2 3 2 2 4" xfId="32563" xr:uid="{00000000-0005-0000-0000-00007C3B0000}"/>
    <cellStyle name="Comma 2 4 2 2 3 2 3" xfId="26663" xr:uid="{00000000-0005-0000-0000-00007D3B0000}"/>
    <cellStyle name="Comma 2 4 2 2 3 2 3 2" xfId="31127" xr:uid="{00000000-0005-0000-0000-00007E3B0000}"/>
    <cellStyle name="Comma 2 4 2 2 3 2 3 3" xfId="32971" xr:uid="{00000000-0005-0000-0000-00007F3B0000}"/>
    <cellStyle name="Comma 2 4 2 2 3 2 4" xfId="29958" xr:uid="{00000000-0005-0000-0000-0000803B0000}"/>
    <cellStyle name="Comma 2 4 2 2 3 2 5" xfId="32109" xr:uid="{00000000-0005-0000-0000-0000813B0000}"/>
    <cellStyle name="Comma 2 4 2 2 3 3" xfId="24835" xr:uid="{00000000-0005-0000-0000-0000823B0000}"/>
    <cellStyle name="Comma 2 4 2 2 3 3 2" xfId="27922" xr:uid="{00000000-0005-0000-0000-0000833B0000}"/>
    <cellStyle name="Comma 2 4 2 2 3 3 2 2" xfId="31408" xr:uid="{00000000-0005-0000-0000-0000843B0000}"/>
    <cellStyle name="Comma 2 4 2 2 3 3 2 3" xfId="33252" xr:uid="{00000000-0005-0000-0000-0000853B0000}"/>
    <cellStyle name="Comma 2 4 2 2 3 3 3" xfId="30596" xr:uid="{00000000-0005-0000-0000-0000863B0000}"/>
    <cellStyle name="Comma 2 4 2 2 3 3 4" xfId="32440" xr:uid="{00000000-0005-0000-0000-0000873B0000}"/>
    <cellStyle name="Comma 2 4 2 2 3 4" xfId="26383" xr:uid="{00000000-0005-0000-0000-0000883B0000}"/>
    <cellStyle name="Comma 2 4 2 2 3 4 2" xfId="31004" xr:uid="{00000000-0005-0000-0000-0000893B0000}"/>
    <cellStyle name="Comma 2 4 2 2 3 4 3" xfId="32848" xr:uid="{00000000-0005-0000-0000-00008A3B0000}"/>
    <cellStyle name="Comma 2 4 2 2 3 5" xfId="29817" xr:uid="{00000000-0005-0000-0000-00008B3B0000}"/>
    <cellStyle name="Comma 2 4 2 2 3 6" xfId="31969" xr:uid="{00000000-0005-0000-0000-00008C3B0000}"/>
    <cellStyle name="Comma 2 4 2 2 4" xfId="22681" xr:uid="{00000000-0005-0000-0000-00008D3B0000}"/>
    <cellStyle name="Comma 2 4 2 2 4 2" xfId="23850" xr:uid="{00000000-0005-0000-0000-00008E3B0000}"/>
    <cellStyle name="Comma 2 4 2 2 4 2 2" xfId="25483" xr:uid="{00000000-0005-0000-0000-00008F3B0000}"/>
    <cellStyle name="Comma 2 4 2 2 4 2 2 2" xfId="28570" xr:uid="{00000000-0005-0000-0000-0000903B0000}"/>
    <cellStyle name="Comma 2 4 2 2 4 2 2 2 2" xfId="31602" xr:uid="{00000000-0005-0000-0000-0000913B0000}"/>
    <cellStyle name="Comma 2 4 2 2 4 2 2 2 3" xfId="33446" xr:uid="{00000000-0005-0000-0000-0000923B0000}"/>
    <cellStyle name="Comma 2 4 2 2 4 2 2 3" xfId="30790" xr:uid="{00000000-0005-0000-0000-0000933B0000}"/>
    <cellStyle name="Comma 2 4 2 2 4 2 2 4" xfId="32634" xr:uid="{00000000-0005-0000-0000-0000943B0000}"/>
    <cellStyle name="Comma 2 4 2 2 4 2 3" xfId="27031" xr:uid="{00000000-0005-0000-0000-0000953B0000}"/>
    <cellStyle name="Comma 2 4 2 2 4 2 3 2" xfId="31198" xr:uid="{00000000-0005-0000-0000-0000963B0000}"/>
    <cellStyle name="Comma 2 4 2 2 4 2 3 3" xfId="33042" xr:uid="{00000000-0005-0000-0000-0000973B0000}"/>
    <cellStyle name="Comma 2 4 2 2 4 2 4" xfId="30294" xr:uid="{00000000-0005-0000-0000-0000983B0000}"/>
    <cellStyle name="Comma 2 4 2 2 4 2 5" xfId="32216" xr:uid="{00000000-0005-0000-0000-0000993B0000}"/>
    <cellStyle name="Comma 2 4 2 2 4 3" xfId="24619" xr:uid="{00000000-0005-0000-0000-00009A3B0000}"/>
    <cellStyle name="Comma 2 4 2 2 4 3 2" xfId="27706" xr:uid="{00000000-0005-0000-0000-00009B3B0000}"/>
    <cellStyle name="Comma 2 4 2 2 4 3 2 2" xfId="31336" xr:uid="{00000000-0005-0000-0000-00009C3B0000}"/>
    <cellStyle name="Comma 2 4 2 2 4 3 2 3" xfId="33180" xr:uid="{00000000-0005-0000-0000-00009D3B0000}"/>
    <cellStyle name="Comma 2 4 2 2 4 3 3" xfId="30524" xr:uid="{00000000-0005-0000-0000-00009E3B0000}"/>
    <cellStyle name="Comma 2 4 2 2 4 3 4" xfId="32368" xr:uid="{00000000-0005-0000-0000-00009F3B0000}"/>
    <cellStyle name="Comma 2 4 2 2 4 4" xfId="26167" xr:uid="{00000000-0005-0000-0000-0000A03B0000}"/>
    <cellStyle name="Comma 2 4 2 2 4 4 2" xfId="30932" xr:uid="{00000000-0005-0000-0000-0000A13B0000}"/>
    <cellStyle name="Comma 2 4 2 2 4 4 3" xfId="32776" xr:uid="{00000000-0005-0000-0000-0000A23B0000}"/>
    <cellStyle name="Comma 2 4 2 2 4 5" xfId="29742" xr:uid="{00000000-0005-0000-0000-0000A33B0000}"/>
    <cellStyle name="Comma 2 4 2 2 4 6" xfId="31894" xr:uid="{00000000-0005-0000-0000-0000A43B0000}"/>
    <cellStyle name="Comma 2 4 2 2 5" xfId="22548" xr:uid="{00000000-0005-0000-0000-0000A53B0000}"/>
    <cellStyle name="Comma 2 4 2 2 5 2" xfId="24494" xr:uid="{00000000-0005-0000-0000-0000A63B0000}"/>
    <cellStyle name="Comma 2 4 2 2 5 2 2" xfId="27581" xr:uid="{00000000-0005-0000-0000-0000A73B0000}"/>
    <cellStyle name="Comma 2 4 2 2 5 2 2 2" xfId="31292" xr:uid="{00000000-0005-0000-0000-0000A83B0000}"/>
    <cellStyle name="Comma 2 4 2 2 5 2 2 3" xfId="33136" xr:uid="{00000000-0005-0000-0000-0000A93B0000}"/>
    <cellStyle name="Comma 2 4 2 2 5 2 3" xfId="30480" xr:uid="{00000000-0005-0000-0000-0000AA3B0000}"/>
    <cellStyle name="Comma 2 4 2 2 5 2 4" xfId="32324" xr:uid="{00000000-0005-0000-0000-0000AB3B0000}"/>
    <cellStyle name="Comma 2 4 2 2 5 3" xfId="26042" xr:uid="{00000000-0005-0000-0000-0000AC3B0000}"/>
    <cellStyle name="Comma 2 4 2 2 5 3 2" xfId="30888" xr:uid="{00000000-0005-0000-0000-0000AD3B0000}"/>
    <cellStyle name="Comma 2 4 2 2 5 3 3" xfId="32732" xr:uid="{00000000-0005-0000-0000-0000AE3B0000}"/>
    <cellStyle name="Comma 2 4 2 2 5 4" xfId="29694" xr:uid="{00000000-0005-0000-0000-0000AF3B0000}"/>
    <cellStyle name="Comma 2 4 2 2 5 5" xfId="31846" xr:uid="{00000000-0005-0000-0000-0000B03B0000}"/>
    <cellStyle name="Comma 2 4 2 2 6" xfId="23214" xr:uid="{00000000-0005-0000-0000-0000B13B0000}"/>
    <cellStyle name="Comma 2 4 2 2 6 2" xfId="25112" xr:uid="{00000000-0005-0000-0000-0000B23B0000}"/>
    <cellStyle name="Comma 2 4 2 2 6 2 2" xfId="28199" xr:uid="{00000000-0005-0000-0000-0000B33B0000}"/>
    <cellStyle name="Comma 2 4 2 2 6 2 2 2" xfId="31528" xr:uid="{00000000-0005-0000-0000-0000B43B0000}"/>
    <cellStyle name="Comma 2 4 2 2 6 2 2 3" xfId="33372" xr:uid="{00000000-0005-0000-0000-0000B53B0000}"/>
    <cellStyle name="Comma 2 4 2 2 6 2 3" xfId="30716" xr:uid="{00000000-0005-0000-0000-0000B63B0000}"/>
    <cellStyle name="Comma 2 4 2 2 6 2 4" xfId="32560" xr:uid="{00000000-0005-0000-0000-0000B73B0000}"/>
    <cellStyle name="Comma 2 4 2 2 6 3" xfId="26660" xr:uid="{00000000-0005-0000-0000-0000B83B0000}"/>
    <cellStyle name="Comma 2 4 2 2 6 3 2" xfId="31124" xr:uid="{00000000-0005-0000-0000-0000B93B0000}"/>
    <cellStyle name="Comma 2 4 2 2 6 3 3" xfId="32968" xr:uid="{00000000-0005-0000-0000-0000BA3B0000}"/>
    <cellStyle name="Comma 2 4 2 2 6 4" xfId="29955" xr:uid="{00000000-0005-0000-0000-0000BB3B0000}"/>
    <cellStyle name="Comma 2 4 2 2 6 5" xfId="32106" xr:uid="{00000000-0005-0000-0000-0000BC3B0000}"/>
    <cellStyle name="Comma 2 4 2 2 7" xfId="24209" xr:uid="{00000000-0005-0000-0000-0000BD3B0000}"/>
    <cellStyle name="Comma 2 4 2 2 7 2" xfId="27297" xr:uid="{00000000-0005-0000-0000-0000BE3B0000}"/>
    <cellStyle name="Comma 2 4 2 2 7 2 2" xfId="31235" xr:uid="{00000000-0005-0000-0000-0000BF3B0000}"/>
    <cellStyle name="Comma 2 4 2 2 7 2 3" xfId="33079" xr:uid="{00000000-0005-0000-0000-0000C03B0000}"/>
    <cellStyle name="Comma 2 4 2 2 7 3" xfId="30422" xr:uid="{00000000-0005-0000-0000-0000C13B0000}"/>
    <cellStyle name="Comma 2 4 2 2 7 4" xfId="32266" xr:uid="{00000000-0005-0000-0000-0000C23B0000}"/>
    <cellStyle name="Comma 2 4 2 2 8" xfId="25753" xr:uid="{00000000-0005-0000-0000-0000C33B0000}"/>
    <cellStyle name="Comma 2 4 2 2 8 2" xfId="30830" xr:uid="{00000000-0005-0000-0000-0000C43B0000}"/>
    <cellStyle name="Comma 2 4 2 2 8 3" xfId="32674" xr:uid="{00000000-0005-0000-0000-0000C53B0000}"/>
    <cellStyle name="Comma 2 4 2 2 9" xfId="29111" xr:uid="{00000000-0005-0000-0000-0000C63B0000}"/>
    <cellStyle name="Comma 2 4 2 3" xfId="5196" xr:uid="{00000000-0005-0000-0000-0000C73B0000}"/>
    <cellStyle name="Comma 2 4 2 3 2" xfId="22955" xr:uid="{00000000-0005-0000-0000-0000C83B0000}"/>
    <cellStyle name="Comma 2 4 2 3 2 2" xfId="23219" xr:uid="{00000000-0005-0000-0000-0000C93B0000}"/>
    <cellStyle name="Comma 2 4 2 3 2 2 2" xfId="25117" xr:uid="{00000000-0005-0000-0000-0000CA3B0000}"/>
    <cellStyle name="Comma 2 4 2 3 2 2 2 2" xfId="28204" xr:uid="{00000000-0005-0000-0000-0000CB3B0000}"/>
    <cellStyle name="Comma 2 4 2 3 2 2 2 2 2" xfId="31533" xr:uid="{00000000-0005-0000-0000-0000CC3B0000}"/>
    <cellStyle name="Comma 2 4 2 3 2 2 2 2 3" xfId="33377" xr:uid="{00000000-0005-0000-0000-0000CD3B0000}"/>
    <cellStyle name="Comma 2 4 2 3 2 2 2 3" xfId="30721" xr:uid="{00000000-0005-0000-0000-0000CE3B0000}"/>
    <cellStyle name="Comma 2 4 2 3 2 2 2 4" xfId="32565" xr:uid="{00000000-0005-0000-0000-0000CF3B0000}"/>
    <cellStyle name="Comma 2 4 2 3 2 2 3" xfId="26665" xr:uid="{00000000-0005-0000-0000-0000D03B0000}"/>
    <cellStyle name="Comma 2 4 2 3 2 2 3 2" xfId="31129" xr:uid="{00000000-0005-0000-0000-0000D13B0000}"/>
    <cellStyle name="Comma 2 4 2 3 2 2 3 3" xfId="32973" xr:uid="{00000000-0005-0000-0000-0000D23B0000}"/>
    <cellStyle name="Comma 2 4 2 3 2 2 4" xfId="29960" xr:uid="{00000000-0005-0000-0000-0000D33B0000}"/>
    <cellStyle name="Comma 2 4 2 3 2 2 5" xfId="32111" xr:uid="{00000000-0005-0000-0000-0000D43B0000}"/>
    <cellStyle name="Comma 2 4 2 3 2 3" xfId="24889" xr:uid="{00000000-0005-0000-0000-0000D53B0000}"/>
    <cellStyle name="Comma 2 4 2 3 2 3 2" xfId="27976" xr:uid="{00000000-0005-0000-0000-0000D63B0000}"/>
    <cellStyle name="Comma 2 4 2 3 2 3 2 2" xfId="31426" xr:uid="{00000000-0005-0000-0000-0000D73B0000}"/>
    <cellStyle name="Comma 2 4 2 3 2 3 2 3" xfId="33270" xr:uid="{00000000-0005-0000-0000-0000D83B0000}"/>
    <cellStyle name="Comma 2 4 2 3 2 3 3" xfId="30614" xr:uid="{00000000-0005-0000-0000-0000D93B0000}"/>
    <cellStyle name="Comma 2 4 2 3 2 3 4" xfId="32458" xr:uid="{00000000-0005-0000-0000-0000DA3B0000}"/>
    <cellStyle name="Comma 2 4 2 3 2 4" xfId="26437" xr:uid="{00000000-0005-0000-0000-0000DB3B0000}"/>
    <cellStyle name="Comma 2 4 2 3 2 4 2" xfId="31022" xr:uid="{00000000-0005-0000-0000-0000DC3B0000}"/>
    <cellStyle name="Comma 2 4 2 3 2 4 3" xfId="32866" xr:uid="{00000000-0005-0000-0000-0000DD3B0000}"/>
    <cellStyle name="Comma 2 4 2 3 2 5" xfId="29835" xr:uid="{00000000-0005-0000-0000-0000DE3B0000}"/>
    <cellStyle name="Comma 2 4 2 3 2 6" xfId="31987" xr:uid="{00000000-0005-0000-0000-0000DF3B0000}"/>
    <cellStyle name="Comma 2 4 2 3 3" xfId="22735" xr:uid="{00000000-0005-0000-0000-0000E03B0000}"/>
    <cellStyle name="Comma 2 4 2 3 3 2" xfId="23916" xr:uid="{00000000-0005-0000-0000-0000E13B0000}"/>
    <cellStyle name="Comma 2 4 2 3 3 2 2" xfId="25549" xr:uid="{00000000-0005-0000-0000-0000E23B0000}"/>
    <cellStyle name="Comma 2 4 2 3 3 2 2 2" xfId="28636" xr:uid="{00000000-0005-0000-0000-0000E33B0000}"/>
    <cellStyle name="Comma 2 4 2 3 3 2 2 2 2" xfId="31611" xr:uid="{00000000-0005-0000-0000-0000E43B0000}"/>
    <cellStyle name="Comma 2 4 2 3 3 2 2 2 3" xfId="33455" xr:uid="{00000000-0005-0000-0000-0000E53B0000}"/>
    <cellStyle name="Comma 2 4 2 3 3 2 2 3" xfId="30799" xr:uid="{00000000-0005-0000-0000-0000E63B0000}"/>
    <cellStyle name="Comma 2 4 2 3 3 2 2 4" xfId="32643" xr:uid="{00000000-0005-0000-0000-0000E73B0000}"/>
    <cellStyle name="Comma 2 4 2 3 3 2 3" xfId="27097" xr:uid="{00000000-0005-0000-0000-0000E83B0000}"/>
    <cellStyle name="Comma 2 4 2 3 3 2 3 2" xfId="31207" xr:uid="{00000000-0005-0000-0000-0000E93B0000}"/>
    <cellStyle name="Comma 2 4 2 3 3 2 3 3" xfId="33051" xr:uid="{00000000-0005-0000-0000-0000EA3B0000}"/>
    <cellStyle name="Comma 2 4 2 3 3 2 4" xfId="30303" xr:uid="{00000000-0005-0000-0000-0000EB3B0000}"/>
    <cellStyle name="Comma 2 4 2 3 3 2 5" xfId="32225" xr:uid="{00000000-0005-0000-0000-0000EC3B0000}"/>
    <cellStyle name="Comma 2 4 2 3 3 3" xfId="24673" xr:uid="{00000000-0005-0000-0000-0000ED3B0000}"/>
    <cellStyle name="Comma 2 4 2 3 3 3 2" xfId="27760" xr:uid="{00000000-0005-0000-0000-0000EE3B0000}"/>
    <cellStyle name="Comma 2 4 2 3 3 3 2 2" xfId="31354" xr:uid="{00000000-0005-0000-0000-0000EF3B0000}"/>
    <cellStyle name="Comma 2 4 2 3 3 3 2 3" xfId="33198" xr:uid="{00000000-0005-0000-0000-0000F03B0000}"/>
    <cellStyle name="Comma 2 4 2 3 3 3 3" xfId="30542" xr:uid="{00000000-0005-0000-0000-0000F13B0000}"/>
    <cellStyle name="Comma 2 4 2 3 3 3 4" xfId="32386" xr:uid="{00000000-0005-0000-0000-0000F23B0000}"/>
    <cellStyle name="Comma 2 4 2 3 3 4" xfId="26221" xr:uid="{00000000-0005-0000-0000-0000F33B0000}"/>
    <cellStyle name="Comma 2 4 2 3 3 4 2" xfId="30950" xr:uid="{00000000-0005-0000-0000-0000F43B0000}"/>
    <cellStyle name="Comma 2 4 2 3 3 4 3" xfId="32794" xr:uid="{00000000-0005-0000-0000-0000F53B0000}"/>
    <cellStyle name="Comma 2 4 2 3 3 5" xfId="29760" xr:uid="{00000000-0005-0000-0000-0000F63B0000}"/>
    <cellStyle name="Comma 2 4 2 3 3 6" xfId="31912" xr:uid="{00000000-0005-0000-0000-0000F73B0000}"/>
    <cellStyle name="Comma 2 4 2 3 4" xfId="22588" xr:uid="{00000000-0005-0000-0000-0000F83B0000}"/>
    <cellStyle name="Comma 2 4 2 3 4 2" xfId="24526" xr:uid="{00000000-0005-0000-0000-0000F93B0000}"/>
    <cellStyle name="Comma 2 4 2 3 4 2 2" xfId="27613" xr:uid="{00000000-0005-0000-0000-0000FA3B0000}"/>
    <cellStyle name="Comma 2 4 2 3 4 2 2 2" xfId="31303" xr:uid="{00000000-0005-0000-0000-0000FB3B0000}"/>
    <cellStyle name="Comma 2 4 2 3 4 2 2 3" xfId="33147" xr:uid="{00000000-0005-0000-0000-0000FC3B0000}"/>
    <cellStyle name="Comma 2 4 2 3 4 2 3" xfId="30491" xr:uid="{00000000-0005-0000-0000-0000FD3B0000}"/>
    <cellStyle name="Comma 2 4 2 3 4 2 4" xfId="32335" xr:uid="{00000000-0005-0000-0000-0000FE3B0000}"/>
    <cellStyle name="Comma 2 4 2 3 4 3" xfId="26074" xr:uid="{00000000-0005-0000-0000-0000FF3B0000}"/>
    <cellStyle name="Comma 2 4 2 3 4 3 2" xfId="30899" xr:uid="{00000000-0005-0000-0000-0000003C0000}"/>
    <cellStyle name="Comma 2 4 2 3 4 3 3" xfId="32743" xr:uid="{00000000-0005-0000-0000-0000013C0000}"/>
    <cellStyle name="Comma 2 4 2 3 4 4" xfId="29709" xr:uid="{00000000-0005-0000-0000-0000023C0000}"/>
    <cellStyle name="Comma 2 4 2 3 4 5" xfId="31861" xr:uid="{00000000-0005-0000-0000-0000033C0000}"/>
    <cellStyle name="Comma 2 4 2 3 5" xfId="23218" xr:uid="{00000000-0005-0000-0000-0000043C0000}"/>
    <cellStyle name="Comma 2 4 2 3 5 2" xfId="25116" xr:uid="{00000000-0005-0000-0000-0000053C0000}"/>
    <cellStyle name="Comma 2 4 2 3 5 2 2" xfId="28203" xr:uid="{00000000-0005-0000-0000-0000063C0000}"/>
    <cellStyle name="Comma 2 4 2 3 5 2 2 2" xfId="31532" xr:uid="{00000000-0005-0000-0000-0000073C0000}"/>
    <cellStyle name="Comma 2 4 2 3 5 2 2 3" xfId="33376" xr:uid="{00000000-0005-0000-0000-0000083C0000}"/>
    <cellStyle name="Comma 2 4 2 3 5 2 3" xfId="30720" xr:uid="{00000000-0005-0000-0000-0000093C0000}"/>
    <cellStyle name="Comma 2 4 2 3 5 2 4" xfId="32564" xr:uid="{00000000-0005-0000-0000-00000A3C0000}"/>
    <cellStyle name="Comma 2 4 2 3 5 3" xfId="26664" xr:uid="{00000000-0005-0000-0000-00000B3C0000}"/>
    <cellStyle name="Comma 2 4 2 3 5 3 2" xfId="31128" xr:uid="{00000000-0005-0000-0000-00000C3C0000}"/>
    <cellStyle name="Comma 2 4 2 3 5 3 3" xfId="32972" xr:uid="{00000000-0005-0000-0000-00000D3C0000}"/>
    <cellStyle name="Comma 2 4 2 3 5 4" xfId="29959" xr:uid="{00000000-0005-0000-0000-00000E3C0000}"/>
    <cellStyle name="Comma 2 4 2 3 5 5" xfId="32110" xr:uid="{00000000-0005-0000-0000-00000F3C0000}"/>
    <cellStyle name="Comma 2 4 2 3 6" xfId="24276" xr:uid="{00000000-0005-0000-0000-0000103C0000}"/>
    <cellStyle name="Comma 2 4 2 3 6 2" xfId="27363" xr:uid="{00000000-0005-0000-0000-0000113C0000}"/>
    <cellStyle name="Comma 2 4 2 3 6 2 2" xfId="31244" xr:uid="{00000000-0005-0000-0000-0000123C0000}"/>
    <cellStyle name="Comma 2 4 2 3 6 2 3" xfId="33088" xr:uid="{00000000-0005-0000-0000-0000133C0000}"/>
    <cellStyle name="Comma 2 4 2 3 6 3" xfId="30432" xr:uid="{00000000-0005-0000-0000-0000143C0000}"/>
    <cellStyle name="Comma 2 4 2 3 6 4" xfId="32276" xr:uid="{00000000-0005-0000-0000-0000153C0000}"/>
    <cellStyle name="Comma 2 4 2 3 7" xfId="25820" xr:uid="{00000000-0005-0000-0000-0000163C0000}"/>
    <cellStyle name="Comma 2 4 2 3 7 2" xfId="30840" xr:uid="{00000000-0005-0000-0000-0000173C0000}"/>
    <cellStyle name="Comma 2 4 2 3 7 3" xfId="32684" xr:uid="{00000000-0005-0000-0000-0000183C0000}"/>
    <cellStyle name="Comma 2 4 2 3 8" xfId="29121" xr:uid="{00000000-0005-0000-0000-0000193C0000}"/>
    <cellStyle name="Comma 2 4 2 3 9" xfId="31727" xr:uid="{00000000-0005-0000-0000-00001A3C0000}"/>
    <cellStyle name="Comma 2 4 2 4" xfId="22847" xr:uid="{00000000-0005-0000-0000-00001B3C0000}"/>
    <cellStyle name="Comma 2 4 2 4 2" xfId="23220" xr:uid="{00000000-0005-0000-0000-00001C3C0000}"/>
    <cellStyle name="Comma 2 4 2 4 2 2" xfId="25118" xr:uid="{00000000-0005-0000-0000-00001D3C0000}"/>
    <cellStyle name="Comma 2 4 2 4 2 2 2" xfId="28205" xr:uid="{00000000-0005-0000-0000-00001E3C0000}"/>
    <cellStyle name="Comma 2 4 2 4 2 2 2 2" xfId="31534" xr:uid="{00000000-0005-0000-0000-00001F3C0000}"/>
    <cellStyle name="Comma 2 4 2 4 2 2 2 3" xfId="33378" xr:uid="{00000000-0005-0000-0000-0000203C0000}"/>
    <cellStyle name="Comma 2 4 2 4 2 2 3" xfId="30722" xr:uid="{00000000-0005-0000-0000-0000213C0000}"/>
    <cellStyle name="Comma 2 4 2 4 2 2 4" xfId="32566" xr:uid="{00000000-0005-0000-0000-0000223C0000}"/>
    <cellStyle name="Comma 2 4 2 4 2 3" xfId="26666" xr:uid="{00000000-0005-0000-0000-0000233C0000}"/>
    <cellStyle name="Comma 2 4 2 4 2 3 2" xfId="31130" xr:uid="{00000000-0005-0000-0000-0000243C0000}"/>
    <cellStyle name="Comma 2 4 2 4 2 3 3" xfId="32974" xr:uid="{00000000-0005-0000-0000-0000253C0000}"/>
    <cellStyle name="Comma 2 4 2 4 2 4" xfId="29961" xr:uid="{00000000-0005-0000-0000-0000263C0000}"/>
    <cellStyle name="Comma 2 4 2 4 2 5" xfId="32112" xr:uid="{00000000-0005-0000-0000-0000273C0000}"/>
    <cellStyle name="Comma 2 4 2 4 3" xfId="24781" xr:uid="{00000000-0005-0000-0000-0000283C0000}"/>
    <cellStyle name="Comma 2 4 2 4 3 2" xfId="27868" xr:uid="{00000000-0005-0000-0000-0000293C0000}"/>
    <cellStyle name="Comma 2 4 2 4 3 2 2" xfId="31390" xr:uid="{00000000-0005-0000-0000-00002A3C0000}"/>
    <cellStyle name="Comma 2 4 2 4 3 2 3" xfId="33234" xr:uid="{00000000-0005-0000-0000-00002B3C0000}"/>
    <cellStyle name="Comma 2 4 2 4 3 3" xfId="30578" xr:uid="{00000000-0005-0000-0000-00002C3C0000}"/>
    <cellStyle name="Comma 2 4 2 4 3 4" xfId="32422" xr:uid="{00000000-0005-0000-0000-00002D3C0000}"/>
    <cellStyle name="Comma 2 4 2 4 4" xfId="26329" xr:uid="{00000000-0005-0000-0000-00002E3C0000}"/>
    <cellStyle name="Comma 2 4 2 4 4 2" xfId="30986" xr:uid="{00000000-0005-0000-0000-00002F3C0000}"/>
    <cellStyle name="Comma 2 4 2 4 4 3" xfId="32830" xr:uid="{00000000-0005-0000-0000-0000303C0000}"/>
    <cellStyle name="Comma 2 4 2 4 5" xfId="29799" xr:uid="{00000000-0005-0000-0000-0000313C0000}"/>
    <cellStyle name="Comma 2 4 2 4 6" xfId="31951" xr:uid="{00000000-0005-0000-0000-0000323C0000}"/>
    <cellStyle name="Comma 2 4 2 5" xfId="22627" xr:uid="{00000000-0005-0000-0000-0000333C0000}"/>
    <cellStyle name="Comma 2 4 2 5 2" xfId="23519" xr:uid="{00000000-0005-0000-0000-0000343C0000}"/>
    <cellStyle name="Comma 2 4 2 5 2 2" xfId="25417" xr:uid="{00000000-0005-0000-0000-0000353C0000}"/>
    <cellStyle name="Comma 2 4 2 5 2 2 2" xfId="28504" xr:uid="{00000000-0005-0000-0000-0000363C0000}"/>
    <cellStyle name="Comma 2 4 2 5 2 2 2 2" xfId="31593" xr:uid="{00000000-0005-0000-0000-0000373C0000}"/>
    <cellStyle name="Comma 2 4 2 5 2 2 2 3" xfId="33437" xr:uid="{00000000-0005-0000-0000-0000383C0000}"/>
    <cellStyle name="Comma 2 4 2 5 2 2 3" xfId="30781" xr:uid="{00000000-0005-0000-0000-0000393C0000}"/>
    <cellStyle name="Comma 2 4 2 5 2 2 4" xfId="32625" xr:uid="{00000000-0005-0000-0000-00003A3C0000}"/>
    <cellStyle name="Comma 2 4 2 5 2 3" xfId="26965" xr:uid="{00000000-0005-0000-0000-00003B3C0000}"/>
    <cellStyle name="Comma 2 4 2 5 2 3 2" xfId="31189" xr:uid="{00000000-0005-0000-0000-00003C3C0000}"/>
    <cellStyle name="Comma 2 4 2 5 2 3 3" xfId="33033" xr:uid="{00000000-0005-0000-0000-00003D3C0000}"/>
    <cellStyle name="Comma 2 4 2 5 2 4" xfId="30020" xr:uid="{00000000-0005-0000-0000-00003E3C0000}"/>
    <cellStyle name="Comma 2 4 2 5 2 5" xfId="32171" xr:uid="{00000000-0005-0000-0000-00003F3C0000}"/>
    <cellStyle name="Comma 2 4 2 5 3" xfId="24565" xr:uid="{00000000-0005-0000-0000-0000403C0000}"/>
    <cellStyle name="Comma 2 4 2 5 3 2" xfId="27652" xr:uid="{00000000-0005-0000-0000-0000413C0000}"/>
    <cellStyle name="Comma 2 4 2 5 3 2 2" xfId="31318" xr:uid="{00000000-0005-0000-0000-0000423C0000}"/>
    <cellStyle name="Comma 2 4 2 5 3 2 3" xfId="33162" xr:uid="{00000000-0005-0000-0000-0000433C0000}"/>
    <cellStyle name="Comma 2 4 2 5 3 3" xfId="30506" xr:uid="{00000000-0005-0000-0000-0000443C0000}"/>
    <cellStyle name="Comma 2 4 2 5 3 4" xfId="32350" xr:uid="{00000000-0005-0000-0000-0000453C0000}"/>
    <cellStyle name="Comma 2 4 2 5 4" xfId="26113" xr:uid="{00000000-0005-0000-0000-0000463C0000}"/>
    <cellStyle name="Comma 2 4 2 5 4 2" xfId="30914" xr:uid="{00000000-0005-0000-0000-0000473C0000}"/>
    <cellStyle name="Comma 2 4 2 5 4 3" xfId="32758" xr:uid="{00000000-0005-0000-0000-0000483C0000}"/>
    <cellStyle name="Comma 2 4 2 5 5" xfId="29724" xr:uid="{00000000-0005-0000-0000-0000493C0000}"/>
    <cellStyle name="Comma 2 4 2 5 6" xfId="31876" xr:uid="{00000000-0005-0000-0000-00004A3C0000}"/>
    <cellStyle name="Comma 2 4 2 6" xfId="22494" xr:uid="{00000000-0005-0000-0000-00004B3C0000}"/>
    <cellStyle name="Comma 2 4 2 6 2" xfId="24440" xr:uid="{00000000-0005-0000-0000-00004C3C0000}"/>
    <cellStyle name="Comma 2 4 2 6 2 2" xfId="27527" xr:uid="{00000000-0005-0000-0000-00004D3C0000}"/>
    <cellStyle name="Comma 2 4 2 6 2 2 2" xfId="31274" xr:uid="{00000000-0005-0000-0000-00004E3C0000}"/>
    <cellStyle name="Comma 2 4 2 6 2 2 3" xfId="33118" xr:uid="{00000000-0005-0000-0000-00004F3C0000}"/>
    <cellStyle name="Comma 2 4 2 6 2 3" xfId="30462" xr:uid="{00000000-0005-0000-0000-0000503C0000}"/>
    <cellStyle name="Comma 2 4 2 6 2 4" xfId="32306" xr:uid="{00000000-0005-0000-0000-0000513C0000}"/>
    <cellStyle name="Comma 2 4 2 6 3" xfId="25988" xr:uid="{00000000-0005-0000-0000-0000523C0000}"/>
    <cellStyle name="Comma 2 4 2 6 3 2" xfId="30870" xr:uid="{00000000-0005-0000-0000-0000533C0000}"/>
    <cellStyle name="Comma 2 4 2 6 3 3" xfId="32714" xr:uid="{00000000-0005-0000-0000-0000543C0000}"/>
    <cellStyle name="Comma 2 4 2 6 4" xfId="29676" xr:uid="{00000000-0005-0000-0000-0000553C0000}"/>
    <cellStyle name="Comma 2 4 2 6 5" xfId="31828" xr:uid="{00000000-0005-0000-0000-0000563C0000}"/>
    <cellStyle name="Comma 2 4 2 7" xfId="23084" xr:uid="{00000000-0005-0000-0000-0000573C0000}"/>
    <cellStyle name="Comma 2 4 2 7 2" xfId="25010" xr:uid="{00000000-0005-0000-0000-0000583C0000}"/>
    <cellStyle name="Comma 2 4 2 7 2 2" xfId="28097" xr:uid="{00000000-0005-0000-0000-0000593C0000}"/>
    <cellStyle name="Comma 2 4 2 7 2 2 2" xfId="31456" xr:uid="{00000000-0005-0000-0000-00005A3C0000}"/>
    <cellStyle name="Comma 2 4 2 7 2 2 3" xfId="33300" xr:uid="{00000000-0005-0000-0000-00005B3C0000}"/>
    <cellStyle name="Comma 2 4 2 7 2 3" xfId="30644" xr:uid="{00000000-0005-0000-0000-00005C3C0000}"/>
    <cellStyle name="Comma 2 4 2 7 2 4" xfId="32488" xr:uid="{00000000-0005-0000-0000-00005D3C0000}"/>
    <cellStyle name="Comma 2 4 2 7 3" xfId="26558" xr:uid="{00000000-0005-0000-0000-00005E3C0000}"/>
    <cellStyle name="Comma 2 4 2 7 3 2" xfId="31052" xr:uid="{00000000-0005-0000-0000-00005F3C0000}"/>
    <cellStyle name="Comma 2 4 2 7 3 3" xfId="32896" xr:uid="{00000000-0005-0000-0000-0000603C0000}"/>
    <cellStyle name="Comma 2 4 2 7 4" xfId="29866" xr:uid="{00000000-0005-0000-0000-0000613C0000}"/>
    <cellStyle name="Comma 2 4 2 7 5" xfId="32018" xr:uid="{00000000-0005-0000-0000-0000623C0000}"/>
    <cellStyle name="Comma 2 4 2 8" xfId="24143" xr:uid="{00000000-0005-0000-0000-0000633C0000}"/>
    <cellStyle name="Comma 2 4 2 8 2" xfId="27231" xr:uid="{00000000-0005-0000-0000-0000643C0000}"/>
    <cellStyle name="Comma 2 4 2 8 2 2" xfId="31226" xr:uid="{00000000-0005-0000-0000-0000653C0000}"/>
    <cellStyle name="Comma 2 4 2 8 2 3" xfId="33070" xr:uid="{00000000-0005-0000-0000-0000663C0000}"/>
    <cellStyle name="Comma 2 4 2 8 3" xfId="30413" xr:uid="{00000000-0005-0000-0000-0000673C0000}"/>
    <cellStyle name="Comma 2 4 2 8 4" xfId="32257" xr:uid="{00000000-0005-0000-0000-0000683C0000}"/>
    <cellStyle name="Comma 2 4 2 9" xfId="25684" xr:uid="{00000000-0005-0000-0000-0000693C0000}"/>
    <cellStyle name="Comma 2 4 2 9 2" xfId="30818" xr:uid="{00000000-0005-0000-0000-00006A3C0000}"/>
    <cellStyle name="Comma 2 4 2 9 3" xfId="32662" xr:uid="{00000000-0005-0000-0000-00006B3C0000}"/>
    <cellStyle name="Comma 2 4 3" xfId="4763" xr:uid="{00000000-0005-0000-0000-00006C3C0000}"/>
    <cellStyle name="Comma 2 4 3 10" xfId="31647" xr:uid="{00000000-0005-0000-0000-00006D3C0000}"/>
    <cellStyle name="Comma 2 4 3 2" xfId="5130" xr:uid="{00000000-0005-0000-0000-00006E3C0000}"/>
    <cellStyle name="Comma 2 4 3 2 2" xfId="5532" xr:uid="{00000000-0005-0000-0000-00006F3C0000}"/>
    <cellStyle name="Comma 2 4 3 2 2 2" xfId="22982" xr:uid="{00000000-0005-0000-0000-0000703C0000}"/>
    <cellStyle name="Comma 2 4 3 2 2 2 2" xfId="24071" xr:uid="{00000000-0005-0000-0000-0000713C0000}"/>
    <cellStyle name="Comma 2 4 3 2 2 2 2 2" xfId="25616" xr:uid="{00000000-0005-0000-0000-0000723C0000}"/>
    <cellStyle name="Comma 2 4 3 2 2 2 2 2 2" xfId="28703" xr:uid="{00000000-0005-0000-0000-0000733C0000}"/>
    <cellStyle name="Comma 2 4 3 2 2 2 2 2 2 2" xfId="31621" xr:uid="{00000000-0005-0000-0000-0000743C0000}"/>
    <cellStyle name="Comma 2 4 3 2 2 2 2 2 2 3" xfId="33465" xr:uid="{00000000-0005-0000-0000-0000753C0000}"/>
    <cellStyle name="Comma 2 4 3 2 2 2 2 2 3" xfId="30809" xr:uid="{00000000-0005-0000-0000-0000763C0000}"/>
    <cellStyle name="Comma 2 4 3 2 2 2 2 2 4" xfId="32653" xr:uid="{00000000-0005-0000-0000-0000773C0000}"/>
    <cellStyle name="Comma 2 4 3 2 2 2 2 3" xfId="27164" xr:uid="{00000000-0005-0000-0000-0000783C0000}"/>
    <cellStyle name="Comma 2 4 3 2 2 2 2 3 2" xfId="31217" xr:uid="{00000000-0005-0000-0000-0000793C0000}"/>
    <cellStyle name="Comma 2 4 3 2 2 2 2 3 3" xfId="33061" xr:uid="{00000000-0005-0000-0000-00007A3C0000}"/>
    <cellStyle name="Comma 2 4 3 2 2 2 2 4" xfId="30401" xr:uid="{00000000-0005-0000-0000-00007B3C0000}"/>
    <cellStyle name="Comma 2 4 3 2 2 2 2 5" xfId="32245" xr:uid="{00000000-0005-0000-0000-00007C3C0000}"/>
    <cellStyle name="Comma 2 4 3 2 2 2 3" xfId="24916" xr:uid="{00000000-0005-0000-0000-00007D3C0000}"/>
    <cellStyle name="Comma 2 4 3 2 2 2 3 2" xfId="28003" xr:uid="{00000000-0005-0000-0000-00007E3C0000}"/>
    <cellStyle name="Comma 2 4 3 2 2 2 3 2 2" xfId="31435" xr:uid="{00000000-0005-0000-0000-00007F3C0000}"/>
    <cellStyle name="Comma 2 4 3 2 2 2 3 2 3" xfId="33279" xr:uid="{00000000-0005-0000-0000-0000803C0000}"/>
    <cellStyle name="Comma 2 4 3 2 2 2 3 3" xfId="30623" xr:uid="{00000000-0005-0000-0000-0000813C0000}"/>
    <cellStyle name="Comma 2 4 3 2 2 2 3 4" xfId="32467" xr:uid="{00000000-0005-0000-0000-0000823C0000}"/>
    <cellStyle name="Comma 2 4 3 2 2 2 4" xfId="26464" xr:uid="{00000000-0005-0000-0000-0000833C0000}"/>
    <cellStyle name="Comma 2 4 3 2 2 2 4 2" xfId="31031" xr:uid="{00000000-0005-0000-0000-0000843C0000}"/>
    <cellStyle name="Comma 2 4 3 2 2 2 4 3" xfId="32875" xr:uid="{00000000-0005-0000-0000-0000853C0000}"/>
    <cellStyle name="Comma 2 4 3 2 2 2 5" xfId="29844" xr:uid="{00000000-0005-0000-0000-0000863C0000}"/>
    <cellStyle name="Comma 2 4 3 2 2 2 6" xfId="31996" xr:uid="{00000000-0005-0000-0000-0000873C0000}"/>
    <cellStyle name="Comma 2 4 3 2 2 3" xfId="23222" xr:uid="{00000000-0005-0000-0000-0000883C0000}"/>
    <cellStyle name="Comma 2 4 3 2 2 3 2" xfId="25120" xr:uid="{00000000-0005-0000-0000-0000893C0000}"/>
    <cellStyle name="Comma 2 4 3 2 2 3 2 2" xfId="28207" xr:uid="{00000000-0005-0000-0000-00008A3C0000}"/>
    <cellStyle name="Comma 2 4 3 2 2 3 2 2 2" xfId="31536" xr:uid="{00000000-0005-0000-0000-00008B3C0000}"/>
    <cellStyle name="Comma 2 4 3 2 2 3 2 2 3" xfId="33380" xr:uid="{00000000-0005-0000-0000-00008C3C0000}"/>
    <cellStyle name="Comma 2 4 3 2 2 3 2 3" xfId="30724" xr:uid="{00000000-0005-0000-0000-00008D3C0000}"/>
    <cellStyle name="Comma 2 4 3 2 2 3 2 4" xfId="32568" xr:uid="{00000000-0005-0000-0000-00008E3C0000}"/>
    <cellStyle name="Comma 2 4 3 2 2 3 3" xfId="26668" xr:uid="{00000000-0005-0000-0000-00008F3C0000}"/>
    <cellStyle name="Comma 2 4 3 2 2 3 3 2" xfId="31132" xr:uid="{00000000-0005-0000-0000-0000903C0000}"/>
    <cellStyle name="Comma 2 4 3 2 2 3 3 3" xfId="32976" xr:uid="{00000000-0005-0000-0000-0000913C0000}"/>
    <cellStyle name="Comma 2 4 3 2 2 3 4" xfId="29963" xr:uid="{00000000-0005-0000-0000-0000923C0000}"/>
    <cellStyle name="Comma 2 4 3 2 2 3 5" xfId="32114" xr:uid="{00000000-0005-0000-0000-0000933C0000}"/>
    <cellStyle name="Comma 2 4 3 2 2 4" xfId="24343" xr:uid="{00000000-0005-0000-0000-0000943C0000}"/>
    <cellStyle name="Comma 2 4 3 2 2 4 2" xfId="27430" xr:uid="{00000000-0005-0000-0000-0000953C0000}"/>
    <cellStyle name="Comma 2 4 3 2 2 4 2 2" xfId="31254" xr:uid="{00000000-0005-0000-0000-0000963C0000}"/>
    <cellStyle name="Comma 2 4 3 2 2 4 2 3" xfId="33098" xr:uid="{00000000-0005-0000-0000-0000973C0000}"/>
    <cellStyle name="Comma 2 4 3 2 2 4 3" xfId="30442" xr:uid="{00000000-0005-0000-0000-0000983C0000}"/>
    <cellStyle name="Comma 2 4 3 2 2 4 4" xfId="32286" xr:uid="{00000000-0005-0000-0000-0000993C0000}"/>
    <cellStyle name="Comma 2 4 3 2 2 5" xfId="25887" xr:uid="{00000000-0005-0000-0000-00009A3C0000}"/>
    <cellStyle name="Comma 2 4 3 2 2 5 2" xfId="30850" xr:uid="{00000000-0005-0000-0000-00009B3C0000}"/>
    <cellStyle name="Comma 2 4 3 2 2 5 3" xfId="32694" xr:uid="{00000000-0005-0000-0000-00009C3C0000}"/>
    <cellStyle name="Comma 2 4 3 2 2 6" xfId="29400" xr:uid="{00000000-0005-0000-0000-00009D3C0000}"/>
    <cellStyle name="Comma 2 4 3 2 2 7" xfId="31773" xr:uid="{00000000-0005-0000-0000-00009E3C0000}"/>
    <cellStyle name="Comma 2 4 3 2 3" xfId="22762" xr:uid="{00000000-0005-0000-0000-00009F3C0000}"/>
    <cellStyle name="Comma 2 4 3 2 3 2" xfId="23851" xr:uid="{00000000-0005-0000-0000-0000A03C0000}"/>
    <cellStyle name="Comma 2 4 3 2 3 2 2" xfId="25484" xr:uid="{00000000-0005-0000-0000-0000A13C0000}"/>
    <cellStyle name="Comma 2 4 3 2 3 2 2 2" xfId="28571" xr:uid="{00000000-0005-0000-0000-0000A23C0000}"/>
    <cellStyle name="Comma 2 4 3 2 3 2 2 2 2" xfId="31603" xr:uid="{00000000-0005-0000-0000-0000A33C0000}"/>
    <cellStyle name="Comma 2 4 3 2 3 2 2 2 3" xfId="33447" xr:uid="{00000000-0005-0000-0000-0000A43C0000}"/>
    <cellStyle name="Comma 2 4 3 2 3 2 2 3" xfId="30791" xr:uid="{00000000-0005-0000-0000-0000A53C0000}"/>
    <cellStyle name="Comma 2 4 3 2 3 2 2 4" xfId="32635" xr:uid="{00000000-0005-0000-0000-0000A63C0000}"/>
    <cellStyle name="Comma 2 4 3 2 3 2 3" xfId="27032" xr:uid="{00000000-0005-0000-0000-0000A73C0000}"/>
    <cellStyle name="Comma 2 4 3 2 3 2 3 2" xfId="31199" xr:uid="{00000000-0005-0000-0000-0000A83C0000}"/>
    <cellStyle name="Comma 2 4 3 2 3 2 3 3" xfId="33043" xr:uid="{00000000-0005-0000-0000-0000A93C0000}"/>
    <cellStyle name="Comma 2 4 3 2 3 2 4" xfId="30295" xr:uid="{00000000-0005-0000-0000-0000AA3C0000}"/>
    <cellStyle name="Comma 2 4 3 2 3 2 5" xfId="32217" xr:uid="{00000000-0005-0000-0000-0000AB3C0000}"/>
    <cellStyle name="Comma 2 4 3 2 3 3" xfId="24700" xr:uid="{00000000-0005-0000-0000-0000AC3C0000}"/>
    <cellStyle name="Comma 2 4 3 2 3 3 2" xfId="27787" xr:uid="{00000000-0005-0000-0000-0000AD3C0000}"/>
    <cellStyle name="Comma 2 4 3 2 3 3 2 2" xfId="31363" xr:uid="{00000000-0005-0000-0000-0000AE3C0000}"/>
    <cellStyle name="Comma 2 4 3 2 3 3 2 3" xfId="33207" xr:uid="{00000000-0005-0000-0000-0000AF3C0000}"/>
    <cellStyle name="Comma 2 4 3 2 3 3 3" xfId="30551" xr:uid="{00000000-0005-0000-0000-0000B03C0000}"/>
    <cellStyle name="Comma 2 4 3 2 3 3 4" xfId="32395" xr:uid="{00000000-0005-0000-0000-0000B13C0000}"/>
    <cellStyle name="Comma 2 4 3 2 3 4" xfId="26248" xr:uid="{00000000-0005-0000-0000-0000B23C0000}"/>
    <cellStyle name="Comma 2 4 3 2 3 4 2" xfId="30959" xr:uid="{00000000-0005-0000-0000-0000B33C0000}"/>
    <cellStyle name="Comma 2 4 3 2 3 4 3" xfId="32803" xr:uid="{00000000-0005-0000-0000-0000B43C0000}"/>
    <cellStyle name="Comma 2 4 3 2 3 5" xfId="29769" xr:uid="{00000000-0005-0000-0000-0000B53C0000}"/>
    <cellStyle name="Comma 2 4 3 2 3 6" xfId="31921" xr:uid="{00000000-0005-0000-0000-0000B63C0000}"/>
    <cellStyle name="Comma 2 4 3 2 4" xfId="23221" xr:uid="{00000000-0005-0000-0000-0000B73C0000}"/>
    <cellStyle name="Comma 2 4 3 2 4 2" xfId="25119" xr:uid="{00000000-0005-0000-0000-0000B83C0000}"/>
    <cellStyle name="Comma 2 4 3 2 4 2 2" xfId="28206" xr:uid="{00000000-0005-0000-0000-0000B93C0000}"/>
    <cellStyle name="Comma 2 4 3 2 4 2 2 2" xfId="31535" xr:uid="{00000000-0005-0000-0000-0000BA3C0000}"/>
    <cellStyle name="Comma 2 4 3 2 4 2 2 3" xfId="33379" xr:uid="{00000000-0005-0000-0000-0000BB3C0000}"/>
    <cellStyle name="Comma 2 4 3 2 4 2 3" xfId="30723" xr:uid="{00000000-0005-0000-0000-0000BC3C0000}"/>
    <cellStyle name="Comma 2 4 3 2 4 2 4" xfId="32567" xr:uid="{00000000-0005-0000-0000-0000BD3C0000}"/>
    <cellStyle name="Comma 2 4 3 2 4 3" xfId="26667" xr:uid="{00000000-0005-0000-0000-0000BE3C0000}"/>
    <cellStyle name="Comma 2 4 3 2 4 3 2" xfId="31131" xr:uid="{00000000-0005-0000-0000-0000BF3C0000}"/>
    <cellStyle name="Comma 2 4 3 2 4 3 3" xfId="32975" xr:uid="{00000000-0005-0000-0000-0000C03C0000}"/>
    <cellStyle name="Comma 2 4 3 2 4 4" xfId="29962" xr:uid="{00000000-0005-0000-0000-0000C13C0000}"/>
    <cellStyle name="Comma 2 4 3 2 4 5" xfId="32113" xr:uid="{00000000-0005-0000-0000-0000C23C0000}"/>
    <cellStyle name="Comma 2 4 3 2 5" xfId="24210" xr:uid="{00000000-0005-0000-0000-0000C33C0000}"/>
    <cellStyle name="Comma 2 4 3 2 5 2" xfId="27298" xr:uid="{00000000-0005-0000-0000-0000C43C0000}"/>
    <cellStyle name="Comma 2 4 3 2 5 2 2" xfId="31236" xr:uid="{00000000-0005-0000-0000-0000C53C0000}"/>
    <cellStyle name="Comma 2 4 3 2 5 2 3" xfId="33080" xr:uid="{00000000-0005-0000-0000-0000C63C0000}"/>
    <cellStyle name="Comma 2 4 3 2 5 3" xfId="30423" xr:uid="{00000000-0005-0000-0000-0000C73C0000}"/>
    <cellStyle name="Comma 2 4 3 2 5 4" xfId="32267" xr:uid="{00000000-0005-0000-0000-0000C83C0000}"/>
    <cellStyle name="Comma 2 4 3 2 6" xfId="25754" xr:uid="{00000000-0005-0000-0000-0000C93C0000}"/>
    <cellStyle name="Comma 2 4 3 2 6 2" xfId="30831" xr:uid="{00000000-0005-0000-0000-0000CA3C0000}"/>
    <cellStyle name="Comma 2 4 3 2 6 3" xfId="32675" xr:uid="{00000000-0005-0000-0000-0000CB3C0000}"/>
    <cellStyle name="Comma 2 4 3 2 7" xfId="29112" xr:uid="{00000000-0005-0000-0000-0000CC3C0000}"/>
    <cellStyle name="Comma 2 4 3 2 8" xfId="31718" xr:uid="{00000000-0005-0000-0000-0000CD3C0000}"/>
    <cellStyle name="Comma 2 4 3 3" xfId="5197" xr:uid="{00000000-0005-0000-0000-0000CE3C0000}"/>
    <cellStyle name="Comma 2 4 3 3 2" xfId="22874" xr:uid="{00000000-0005-0000-0000-0000CF3C0000}"/>
    <cellStyle name="Comma 2 4 3 3 2 2" xfId="23917" xr:uid="{00000000-0005-0000-0000-0000D03C0000}"/>
    <cellStyle name="Comma 2 4 3 3 2 2 2" xfId="25550" xr:uid="{00000000-0005-0000-0000-0000D13C0000}"/>
    <cellStyle name="Comma 2 4 3 3 2 2 2 2" xfId="28637" xr:uid="{00000000-0005-0000-0000-0000D23C0000}"/>
    <cellStyle name="Comma 2 4 3 3 2 2 2 2 2" xfId="31612" xr:uid="{00000000-0005-0000-0000-0000D33C0000}"/>
    <cellStyle name="Comma 2 4 3 3 2 2 2 2 3" xfId="33456" xr:uid="{00000000-0005-0000-0000-0000D43C0000}"/>
    <cellStyle name="Comma 2 4 3 3 2 2 2 3" xfId="30800" xr:uid="{00000000-0005-0000-0000-0000D53C0000}"/>
    <cellStyle name="Comma 2 4 3 3 2 2 2 4" xfId="32644" xr:uid="{00000000-0005-0000-0000-0000D63C0000}"/>
    <cellStyle name="Comma 2 4 3 3 2 2 3" xfId="27098" xr:uid="{00000000-0005-0000-0000-0000D73C0000}"/>
    <cellStyle name="Comma 2 4 3 3 2 2 3 2" xfId="31208" xr:uid="{00000000-0005-0000-0000-0000D83C0000}"/>
    <cellStyle name="Comma 2 4 3 3 2 2 3 3" xfId="33052" xr:uid="{00000000-0005-0000-0000-0000D93C0000}"/>
    <cellStyle name="Comma 2 4 3 3 2 2 4" xfId="30304" xr:uid="{00000000-0005-0000-0000-0000DA3C0000}"/>
    <cellStyle name="Comma 2 4 3 3 2 2 5" xfId="32226" xr:uid="{00000000-0005-0000-0000-0000DB3C0000}"/>
    <cellStyle name="Comma 2 4 3 3 2 3" xfId="24808" xr:uid="{00000000-0005-0000-0000-0000DC3C0000}"/>
    <cellStyle name="Comma 2 4 3 3 2 3 2" xfId="27895" xr:uid="{00000000-0005-0000-0000-0000DD3C0000}"/>
    <cellStyle name="Comma 2 4 3 3 2 3 2 2" xfId="31399" xr:uid="{00000000-0005-0000-0000-0000DE3C0000}"/>
    <cellStyle name="Comma 2 4 3 3 2 3 2 3" xfId="33243" xr:uid="{00000000-0005-0000-0000-0000DF3C0000}"/>
    <cellStyle name="Comma 2 4 3 3 2 3 3" xfId="30587" xr:uid="{00000000-0005-0000-0000-0000E03C0000}"/>
    <cellStyle name="Comma 2 4 3 3 2 3 4" xfId="32431" xr:uid="{00000000-0005-0000-0000-0000E13C0000}"/>
    <cellStyle name="Comma 2 4 3 3 2 4" xfId="26356" xr:uid="{00000000-0005-0000-0000-0000E23C0000}"/>
    <cellStyle name="Comma 2 4 3 3 2 4 2" xfId="30995" xr:uid="{00000000-0005-0000-0000-0000E33C0000}"/>
    <cellStyle name="Comma 2 4 3 3 2 4 3" xfId="32839" xr:uid="{00000000-0005-0000-0000-0000E43C0000}"/>
    <cellStyle name="Comma 2 4 3 3 2 5" xfId="29808" xr:uid="{00000000-0005-0000-0000-0000E53C0000}"/>
    <cellStyle name="Comma 2 4 3 3 2 6" xfId="31960" xr:uid="{00000000-0005-0000-0000-0000E63C0000}"/>
    <cellStyle name="Comma 2 4 3 3 3" xfId="23223" xr:uid="{00000000-0005-0000-0000-0000E73C0000}"/>
    <cellStyle name="Comma 2 4 3 3 3 2" xfId="25121" xr:uid="{00000000-0005-0000-0000-0000E83C0000}"/>
    <cellStyle name="Comma 2 4 3 3 3 2 2" xfId="28208" xr:uid="{00000000-0005-0000-0000-0000E93C0000}"/>
    <cellStyle name="Comma 2 4 3 3 3 2 2 2" xfId="31537" xr:uid="{00000000-0005-0000-0000-0000EA3C0000}"/>
    <cellStyle name="Comma 2 4 3 3 3 2 2 3" xfId="33381" xr:uid="{00000000-0005-0000-0000-0000EB3C0000}"/>
    <cellStyle name="Comma 2 4 3 3 3 2 3" xfId="30725" xr:uid="{00000000-0005-0000-0000-0000EC3C0000}"/>
    <cellStyle name="Comma 2 4 3 3 3 2 4" xfId="32569" xr:uid="{00000000-0005-0000-0000-0000ED3C0000}"/>
    <cellStyle name="Comma 2 4 3 3 3 3" xfId="26669" xr:uid="{00000000-0005-0000-0000-0000EE3C0000}"/>
    <cellStyle name="Comma 2 4 3 3 3 3 2" xfId="31133" xr:uid="{00000000-0005-0000-0000-0000EF3C0000}"/>
    <cellStyle name="Comma 2 4 3 3 3 3 3" xfId="32977" xr:uid="{00000000-0005-0000-0000-0000F03C0000}"/>
    <cellStyle name="Comma 2 4 3 3 3 4" xfId="29964" xr:uid="{00000000-0005-0000-0000-0000F13C0000}"/>
    <cellStyle name="Comma 2 4 3 3 3 5" xfId="32115" xr:uid="{00000000-0005-0000-0000-0000F23C0000}"/>
    <cellStyle name="Comma 2 4 3 3 4" xfId="24277" xr:uid="{00000000-0005-0000-0000-0000F33C0000}"/>
    <cellStyle name="Comma 2 4 3 3 4 2" xfId="27364" xr:uid="{00000000-0005-0000-0000-0000F43C0000}"/>
    <cellStyle name="Comma 2 4 3 3 4 2 2" xfId="31245" xr:uid="{00000000-0005-0000-0000-0000F53C0000}"/>
    <cellStyle name="Comma 2 4 3 3 4 2 3" xfId="33089" xr:uid="{00000000-0005-0000-0000-0000F63C0000}"/>
    <cellStyle name="Comma 2 4 3 3 4 3" xfId="30433" xr:uid="{00000000-0005-0000-0000-0000F73C0000}"/>
    <cellStyle name="Comma 2 4 3 3 4 4" xfId="32277" xr:uid="{00000000-0005-0000-0000-0000F83C0000}"/>
    <cellStyle name="Comma 2 4 3 3 5" xfId="25821" xr:uid="{00000000-0005-0000-0000-0000F93C0000}"/>
    <cellStyle name="Comma 2 4 3 3 5 2" xfId="30841" xr:uid="{00000000-0005-0000-0000-0000FA3C0000}"/>
    <cellStyle name="Comma 2 4 3 3 5 3" xfId="32685" xr:uid="{00000000-0005-0000-0000-0000FB3C0000}"/>
    <cellStyle name="Comma 2 4 3 3 6" xfId="29122" xr:uid="{00000000-0005-0000-0000-0000FC3C0000}"/>
    <cellStyle name="Comma 2 4 3 3 7" xfId="31728" xr:uid="{00000000-0005-0000-0000-0000FD3C0000}"/>
    <cellStyle name="Comma 2 4 3 4" xfId="22654" xr:uid="{00000000-0005-0000-0000-0000FE3C0000}"/>
    <cellStyle name="Comma 2 4 3 4 2" xfId="23520" xr:uid="{00000000-0005-0000-0000-0000FF3C0000}"/>
    <cellStyle name="Comma 2 4 3 4 2 2" xfId="25418" xr:uid="{00000000-0005-0000-0000-0000003D0000}"/>
    <cellStyle name="Comma 2 4 3 4 2 2 2" xfId="28505" xr:uid="{00000000-0005-0000-0000-0000013D0000}"/>
    <cellStyle name="Comma 2 4 3 4 2 2 2 2" xfId="31594" xr:uid="{00000000-0005-0000-0000-0000023D0000}"/>
    <cellStyle name="Comma 2 4 3 4 2 2 2 3" xfId="33438" xr:uid="{00000000-0005-0000-0000-0000033D0000}"/>
    <cellStyle name="Comma 2 4 3 4 2 2 3" xfId="30782" xr:uid="{00000000-0005-0000-0000-0000043D0000}"/>
    <cellStyle name="Comma 2 4 3 4 2 2 4" xfId="32626" xr:uid="{00000000-0005-0000-0000-0000053D0000}"/>
    <cellStyle name="Comma 2 4 3 4 2 3" xfId="26966" xr:uid="{00000000-0005-0000-0000-0000063D0000}"/>
    <cellStyle name="Comma 2 4 3 4 2 3 2" xfId="31190" xr:uid="{00000000-0005-0000-0000-0000073D0000}"/>
    <cellStyle name="Comma 2 4 3 4 2 3 3" xfId="33034" xr:uid="{00000000-0005-0000-0000-0000083D0000}"/>
    <cellStyle name="Comma 2 4 3 4 2 4" xfId="30021" xr:uid="{00000000-0005-0000-0000-0000093D0000}"/>
    <cellStyle name="Comma 2 4 3 4 2 5" xfId="32172" xr:uid="{00000000-0005-0000-0000-00000A3D0000}"/>
    <cellStyle name="Comma 2 4 3 4 3" xfId="24592" xr:uid="{00000000-0005-0000-0000-00000B3D0000}"/>
    <cellStyle name="Comma 2 4 3 4 3 2" xfId="27679" xr:uid="{00000000-0005-0000-0000-00000C3D0000}"/>
    <cellStyle name="Comma 2 4 3 4 3 2 2" xfId="31327" xr:uid="{00000000-0005-0000-0000-00000D3D0000}"/>
    <cellStyle name="Comma 2 4 3 4 3 2 3" xfId="33171" xr:uid="{00000000-0005-0000-0000-00000E3D0000}"/>
    <cellStyle name="Comma 2 4 3 4 3 3" xfId="30515" xr:uid="{00000000-0005-0000-0000-00000F3D0000}"/>
    <cellStyle name="Comma 2 4 3 4 3 4" xfId="32359" xr:uid="{00000000-0005-0000-0000-0000103D0000}"/>
    <cellStyle name="Comma 2 4 3 4 4" xfId="26140" xr:uid="{00000000-0005-0000-0000-0000113D0000}"/>
    <cellStyle name="Comma 2 4 3 4 4 2" xfId="30923" xr:uid="{00000000-0005-0000-0000-0000123D0000}"/>
    <cellStyle name="Comma 2 4 3 4 4 3" xfId="32767" xr:uid="{00000000-0005-0000-0000-0000133D0000}"/>
    <cellStyle name="Comma 2 4 3 4 5" xfId="29733" xr:uid="{00000000-0005-0000-0000-0000143D0000}"/>
    <cellStyle name="Comma 2 4 3 4 6" xfId="31885" xr:uid="{00000000-0005-0000-0000-0000153D0000}"/>
    <cellStyle name="Comma 2 4 3 5" xfId="22521" xr:uid="{00000000-0005-0000-0000-0000163D0000}"/>
    <cellStyle name="Comma 2 4 3 5 2" xfId="24467" xr:uid="{00000000-0005-0000-0000-0000173D0000}"/>
    <cellStyle name="Comma 2 4 3 5 2 2" xfId="27554" xr:uid="{00000000-0005-0000-0000-0000183D0000}"/>
    <cellStyle name="Comma 2 4 3 5 2 2 2" xfId="31283" xr:uid="{00000000-0005-0000-0000-0000193D0000}"/>
    <cellStyle name="Comma 2 4 3 5 2 2 3" xfId="33127" xr:uid="{00000000-0005-0000-0000-00001A3D0000}"/>
    <cellStyle name="Comma 2 4 3 5 2 3" xfId="30471" xr:uid="{00000000-0005-0000-0000-00001B3D0000}"/>
    <cellStyle name="Comma 2 4 3 5 2 4" xfId="32315" xr:uid="{00000000-0005-0000-0000-00001C3D0000}"/>
    <cellStyle name="Comma 2 4 3 5 3" xfId="26015" xr:uid="{00000000-0005-0000-0000-00001D3D0000}"/>
    <cellStyle name="Comma 2 4 3 5 3 2" xfId="30879" xr:uid="{00000000-0005-0000-0000-00001E3D0000}"/>
    <cellStyle name="Comma 2 4 3 5 3 3" xfId="32723" xr:uid="{00000000-0005-0000-0000-00001F3D0000}"/>
    <cellStyle name="Comma 2 4 3 5 4" xfId="29685" xr:uid="{00000000-0005-0000-0000-0000203D0000}"/>
    <cellStyle name="Comma 2 4 3 5 5" xfId="31837" xr:uid="{00000000-0005-0000-0000-0000213D0000}"/>
    <cellStyle name="Comma 2 4 3 6" xfId="23062" xr:uid="{00000000-0005-0000-0000-0000223D0000}"/>
    <cellStyle name="Comma 2 4 3 6 2" xfId="24988" xr:uid="{00000000-0005-0000-0000-0000233D0000}"/>
    <cellStyle name="Comma 2 4 3 6 2 2" xfId="28075" xr:uid="{00000000-0005-0000-0000-0000243D0000}"/>
    <cellStyle name="Comma 2 4 3 6 2 2 2" xfId="31453" xr:uid="{00000000-0005-0000-0000-0000253D0000}"/>
    <cellStyle name="Comma 2 4 3 6 2 2 3" xfId="33297" xr:uid="{00000000-0005-0000-0000-0000263D0000}"/>
    <cellStyle name="Comma 2 4 3 6 2 3" xfId="30641" xr:uid="{00000000-0005-0000-0000-0000273D0000}"/>
    <cellStyle name="Comma 2 4 3 6 2 4" xfId="32485" xr:uid="{00000000-0005-0000-0000-0000283D0000}"/>
    <cellStyle name="Comma 2 4 3 6 3" xfId="26536" xr:uid="{00000000-0005-0000-0000-0000293D0000}"/>
    <cellStyle name="Comma 2 4 3 6 3 2" xfId="31049" xr:uid="{00000000-0005-0000-0000-00002A3D0000}"/>
    <cellStyle name="Comma 2 4 3 6 3 3" xfId="32893" xr:uid="{00000000-0005-0000-0000-00002B3D0000}"/>
    <cellStyle name="Comma 2 4 3 6 4" xfId="29863" xr:uid="{00000000-0005-0000-0000-00002C3D0000}"/>
    <cellStyle name="Comma 2 4 3 6 5" xfId="32015" xr:uid="{00000000-0005-0000-0000-00002D3D0000}"/>
    <cellStyle name="Comma 2 4 3 7" xfId="24144" xr:uid="{00000000-0005-0000-0000-00002E3D0000}"/>
    <cellStyle name="Comma 2 4 3 7 2" xfId="27232" xr:uid="{00000000-0005-0000-0000-00002F3D0000}"/>
    <cellStyle name="Comma 2 4 3 7 2 2" xfId="31227" xr:uid="{00000000-0005-0000-0000-0000303D0000}"/>
    <cellStyle name="Comma 2 4 3 7 2 3" xfId="33071" xr:uid="{00000000-0005-0000-0000-0000313D0000}"/>
    <cellStyle name="Comma 2 4 3 7 3" xfId="30414" xr:uid="{00000000-0005-0000-0000-0000323D0000}"/>
    <cellStyle name="Comma 2 4 3 7 4" xfId="32258" xr:uid="{00000000-0005-0000-0000-0000333D0000}"/>
    <cellStyle name="Comma 2 4 3 8" xfId="25685" xr:uid="{00000000-0005-0000-0000-0000343D0000}"/>
    <cellStyle name="Comma 2 4 3 8 2" xfId="30819" xr:uid="{00000000-0005-0000-0000-0000353D0000}"/>
    <cellStyle name="Comma 2 4 3 8 3" xfId="32663" xr:uid="{00000000-0005-0000-0000-0000363D0000}"/>
    <cellStyle name="Comma 2 4 3 9" xfId="28808" xr:uid="{00000000-0005-0000-0000-0000373D0000}"/>
    <cellStyle name="Comma 2 4 4" xfId="5128" xr:uid="{00000000-0005-0000-0000-0000383D0000}"/>
    <cellStyle name="Comma 2 4 4 2" xfId="5530" xr:uid="{00000000-0005-0000-0000-0000393D0000}"/>
    <cellStyle name="Comma 2 4 4 2 2" xfId="22928" xr:uid="{00000000-0005-0000-0000-00003A3D0000}"/>
    <cellStyle name="Comma 2 4 4 2 2 2" xfId="24069" xr:uid="{00000000-0005-0000-0000-00003B3D0000}"/>
    <cellStyle name="Comma 2 4 4 2 2 2 2" xfId="25614" xr:uid="{00000000-0005-0000-0000-00003C3D0000}"/>
    <cellStyle name="Comma 2 4 4 2 2 2 2 2" xfId="28701" xr:uid="{00000000-0005-0000-0000-00003D3D0000}"/>
    <cellStyle name="Comma 2 4 4 2 2 2 2 2 2" xfId="31619" xr:uid="{00000000-0005-0000-0000-00003E3D0000}"/>
    <cellStyle name="Comma 2 4 4 2 2 2 2 2 3" xfId="33463" xr:uid="{00000000-0005-0000-0000-00003F3D0000}"/>
    <cellStyle name="Comma 2 4 4 2 2 2 2 3" xfId="30807" xr:uid="{00000000-0005-0000-0000-0000403D0000}"/>
    <cellStyle name="Comma 2 4 4 2 2 2 2 4" xfId="32651" xr:uid="{00000000-0005-0000-0000-0000413D0000}"/>
    <cellStyle name="Comma 2 4 4 2 2 2 3" xfId="27162" xr:uid="{00000000-0005-0000-0000-0000423D0000}"/>
    <cellStyle name="Comma 2 4 4 2 2 2 3 2" xfId="31215" xr:uid="{00000000-0005-0000-0000-0000433D0000}"/>
    <cellStyle name="Comma 2 4 4 2 2 2 3 3" xfId="33059" xr:uid="{00000000-0005-0000-0000-0000443D0000}"/>
    <cellStyle name="Comma 2 4 4 2 2 2 4" xfId="30399" xr:uid="{00000000-0005-0000-0000-0000453D0000}"/>
    <cellStyle name="Comma 2 4 4 2 2 2 5" xfId="32243" xr:uid="{00000000-0005-0000-0000-0000463D0000}"/>
    <cellStyle name="Comma 2 4 4 2 2 3" xfId="24862" xr:uid="{00000000-0005-0000-0000-0000473D0000}"/>
    <cellStyle name="Comma 2 4 4 2 2 3 2" xfId="27949" xr:uid="{00000000-0005-0000-0000-0000483D0000}"/>
    <cellStyle name="Comma 2 4 4 2 2 3 2 2" xfId="31417" xr:uid="{00000000-0005-0000-0000-0000493D0000}"/>
    <cellStyle name="Comma 2 4 4 2 2 3 2 3" xfId="33261" xr:uid="{00000000-0005-0000-0000-00004A3D0000}"/>
    <cellStyle name="Comma 2 4 4 2 2 3 3" xfId="30605" xr:uid="{00000000-0005-0000-0000-00004B3D0000}"/>
    <cellStyle name="Comma 2 4 4 2 2 3 4" xfId="32449" xr:uid="{00000000-0005-0000-0000-00004C3D0000}"/>
    <cellStyle name="Comma 2 4 4 2 2 4" xfId="26410" xr:uid="{00000000-0005-0000-0000-00004D3D0000}"/>
    <cellStyle name="Comma 2 4 4 2 2 4 2" xfId="31013" xr:uid="{00000000-0005-0000-0000-00004E3D0000}"/>
    <cellStyle name="Comma 2 4 4 2 2 4 3" xfId="32857" xr:uid="{00000000-0005-0000-0000-00004F3D0000}"/>
    <cellStyle name="Comma 2 4 4 2 2 5" xfId="29826" xr:uid="{00000000-0005-0000-0000-0000503D0000}"/>
    <cellStyle name="Comma 2 4 4 2 2 6" xfId="31978" xr:uid="{00000000-0005-0000-0000-0000513D0000}"/>
    <cellStyle name="Comma 2 4 4 2 3" xfId="23224" xr:uid="{00000000-0005-0000-0000-0000523D0000}"/>
    <cellStyle name="Comma 2 4 4 2 3 2" xfId="25122" xr:uid="{00000000-0005-0000-0000-0000533D0000}"/>
    <cellStyle name="Comma 2 4 4 2 3 2 2" xfId="28209" xr:uid="{00000000-0005-0000-0000-0000543D0000}"/>
    <cellStyle name="Comma 2 4 4 2 3 2 2 2" xfId="31538" xr:uid="{00000000-0005-0000-0000-0000553D0000}"/>
    <cellStyle name="Comma 2 4 4 2 3 2 2 3" xfId="33382" xr:uid="{00000000-0005-0000-0000-0000563D0000}"/>
    <cellStyle name="Comma 2 4 4 2 3 2 3" xfId="30726" xr:uid="{00000000-0005-0000-0000-0000573D0000}"/>
    <cellStyle name="Comma 2 4 4 2 3 2 4" xfId="32570" xr:uid="{00000000-0005-0000-0000-0000583D0000}"/>
    <cellStyle name="Comma 2 4 4 2 3 3" xfId="26670" xr:uid="{00000000-0005-0000-0000-0000593D0000}"/>
    <cellStyle name="Comma 2 4 4 2 3 3 2" xfId="31134" xr:uid="{00000000-0005-0000-0000-00005A3D0000}"/>
    <cellStyle name="Comma 2 4 4 2 3 3 3" xfId="32978" xr:uid="{00000000-0005-0000-0000-00005B3D0000}"/>
    <cellStyle name="Comma 2 4 4 2 3 4" xfId="29965" xr:uid="{00000000-0005-0000-0000-00005C3D0000}"/>
    <cellStyle name="Comma 2 4 4 2 3 5" xfId="32116" xr:uid="{00000000-0005-0000-0000-00005D3D0000}"/>
    <cellStyle name="Comma 2 4 4 2 4" xfId="24341" xr:uid="{00000000-0005-0000-0000-00005E3D0000}"/>
    <cellStyle name="Comma 2 4 4 2 4 2" xfId="27428" xr:uid="{00000000-0005-0000-0000-00005F3D0000}"/>
    <cellStyle name="Comma 2 4 4 2 4 2 2" xfId="31252" xr:uid="{00000000-0005-0000-0000-0000603D0000}"/>
    <cellStyle name="Comma 2 4 4 2 4 2 3" xfId="33096" xr:uid="{00000000-0005-0000-0000-0000613D0000}"/>
    <cellStyle name="Comma 2 4 4 2 4 3" xfId="30440" xr:uid="{00000000-0005-0000-0000-0000623D0000}"/>
    <cellStyle name="Comma 2 4 4 2 4 4" xfId="32284" xr:uid="{00000000-0005-0000-0000-0000633D0000}"/>
    <cellStyle name="Comma 2 4 4 2 5" xfId="25885" xr:uid="{00000000-0005-0000-0000-0000643D0000}"/>
    <cellStyle name="Comma 2 4 4 2 5 2" xfId="30848" xr:uid="{00000000-0005-0000-0000-0000653D0000}"/>
    <cellStyle name="Comma 2 4 4 2 5 3" xfId="32692" xr:uid="{00000000-0005-0000-0000-0000663D0000}"/>
    <cellStyle name="Comma 2 4 4 2 6" xfId="29398" xr:uid="{00000000-0005-0000-0000-0000673D0000}"/>
    <cellStyle name="Comma 2 4 4 2 7" xfId="31771" xr:uid="{00000000-0005-0000-0000-0000683D0000}"/>
    <cellStyle name="Comma 2 4 4 3" xfId="22708" xr:uid="{00000000-0005-0000-0000-0000693D0000}"/>
    <cellStyle name="Comma 2 4 4 3 2" xfId="23849" xr:uid="{00000000-0005-0000-0000-00006A3D0000}"/>
    <cellStyle name="Comma 2 4 4 3 2 2" xfId="25482" xr:uid="{00000000-0005-0000-0000-00006B3D0000}"/>
    <cellStyle name="Comma 2 4 4 3 2 2 2" xfId="28569" xr:uid="{00000000-0005-0000-0000-00006C3D0000}"/>
    <cellStyle name="Comma 2 4 4 3 2 2 2 2" xfId="31601" xr:uid="{00000000-0005-0000-0000-00006D3D0000}"/>
    <cellStyle name="Comma 2 4 4 3 2 2 2 3" xfId="33445" xr:uid="{00000000-0005-0000-0000-00006E3D0000}"/>
    <cellStyle name="Comma 2 4 4 3 2 2 3" xfId="30789" xr:uid="{00000000-0005-0000-0000-00006F3D0000}"/>
    <cellStyle name="Comma 2 4 4 3 2 2 4" xfId="32633" xr:uid="{00000000-0005-0000-0000-0000703D0000}"/>
    <cellStyle name="Comma 2 4 4 3 2 3" xfId="27030" xr:uid="{00000000-0005-0000-0000-0000713D0000}"/>
    <cellStyle name="Comma 2 4 4 3 2 3 2" xfId="31197" xr:uid="{00000000-0005-0000-0000-0000723D0000}"/>
    <cellStyle name="Comma 2 4 4 3 2 3 3" xfId="33041" xr:uid="{00000000-0005-0000-0000-0000733D0000}"/>
    <cellStyle name="Comma 2 4 4 3 2 4" xfId="30293" xr:uid="{00000000-0005-0000-0000-0000743D0000}"/>
    <cellStyle name="Comma 2 4 4 3 2 5" xfId="32215" xr:uid="{00000000-0005-0000-0000-0000753D0000}"/>
    <cellStyle name="Comma 2 4 4 3 3" xfId="24646" xr:uid="{00000000-0005-0000-0000-0000763D0000}"/>
    <cellStyle name="Comma 2 4 4 3 3 2" xfId="27733" xr:uid="{00000000-0005-0000-0000-0000773D0000}"/>
    <cellStyle name="Comma 2 4 4 3 3 2 2" xfId="31345" xr:uid="{00000000-0005-0000-0000-0000783D0000}"/>
    <cellStyle name="Comma 2 4 4 3 3 2 3" xfId="33189" xr:uid="{00000000-0005-0000-0000-0000793D0000}"/>
    <cellStyle name="Comma 2 4 4 3 3 3" xfId="30533" xr:uid="{00000000-0005-0000-0000-00007A3D0000}"/>
    <cellStyle name="Comma 2 4 4 3 3 4" xfId="32377" xr:uid="{00000000-0005-0000-0000-00007B3D0000}"/>
    <cellStyle name="Comma 2 4 4 3 4" xfId="26194" xr:uid="{00000000-0005-0000-0000-00007C3D0000}"/>
    <cellStyle name="Comma 2 4 4 3 4 2" xfId="30941" xr:uid="{00000000-0005-0000-0000-00007D3D0000}"/>
    <cellStyle name="Comma 2 4 4 3 4 3" xfId="32785" xr:uid="{00000000-0005-0000-0000-00007E3D0000}"/>
    <cellStyle name="Comma 2 4 4 3 5" xfId="29751" xr:uid="{00000000-0005-0000-0000-00007F3D0000}"/>
    <cellStyle name="Comma 2 4 4 3 6" xfId="31903" xr:uid="{00000000-0005-0000-0000-0000803D0000}"/>
    <cellStyle name="Comma 2 4 4 4" xfId="22579" xr:uid="{00000000-0005-0000-0000-0000813D0000}"/>
    <cellStyle name="Comma 2 4 4 4 2" xfId="24519" xr:uid="{00000000-0005-0000-0000-0000823D0000}"/>
    <cellStyle name="Comma 2 4 4 4 2 2" xfId="27606" xr:uid="{00000000-0005-0000-0000-0000833D0000}"/>
    <cellStyle name="Comma 2 4 4 4 2 2 2" xfId="31299" xr:uid="{00000000-0005-0000-0000-0000843D0000}"/>
    <cellStyle name="Comma 2 4 4 4 2 2 3" xfId="33143" xr:uid="{00000000-0005-0000-0000-0000853D0000}"/>
    <cellStyle name="Comma 2 4 4 4 2 3" xfId="30487" xr:uid="{00000000-0005-0000-0000-0000863D0000}"/>
    <cellStyle name="Comma 2 4 4 4 2 4" xfId="32331" xr:uid="{00000000-0005-0000-0000-0000873D0000}"/>
    <cellStyle name="Comma 2 4 4 4 3" xfId="26067" xr:uid="{00000000-0005-0000-0000-0000883D0000}"/>
    <cellStyle name="Comma 2 4 4 4 3 2" xfId="30895" xr:uid="{00000000-0005-0000-0000-0000893D0000}"/>
    <cellStyle name="Comma 2 4 4 4 3 3" xfId="32739" xr:uid="{00000000-0005-0000-0000-00008A3D0000}"/>
    <cellStyle name="Comma 2 4 4 4 4" xfId="29705" xr:uid="{00000000-0005-0000-0000-00008B3D0000}"/>
    <cellStyle name="Comma 2 4 4 4 5" xfId="31857" xr:uid="{00000000-0005-0000-0000-00008C3D0000}"/>
    <cellStyle name="Comma 2 4 4 5" xfId="23105" xr:uid="{00000000-0005-0000-0000-00008D3D0000}"/>
    <cellStyle name="Comma 2 4 4 5 2" xfId="29869" xr:uid="{00000000-0005-0000-0000-00008E3D0000}"/>
    <cellStyle name="Comma 2 4 4 5 3" xfId="32021" xr:uid="{00000000-0005-0000-0000-00008F3D0000}"/>
    <cellStyle name="Comma 2 4 4 6" xfId="24208" xr:uid="{00000000-0005-0000-0000-0000903D0000}"/>
    <cellStyle name="Comma 2 4 4 6 2" xfId="27296" xr:uid="{00000000-0005-0000-0000-0000913D0000}"/>
    <cellStyle name="Comma 2 4 4 6 2 2" xfId="31234" xr:uid="{00000000-0005-0000-0000-0000923D0000}"/>
    <cellStyle name="Comma 2 4 4 6 2 3" xfId="33078" xr:uid="{00000000-0005-0000-0000-0000933D0000}"/>
    <cellStyle name="Comma 2 4 4 6 3" xfId="30421" xr:uid="{00000000-0005-0000-0000-0000943D0000}"/>
    <cellStyle name="Comma 2 4 4 6 4" xfId="32265" xr:uid="{00000000-0005-0000-0000-0000953D0000}"/>
    <cellStyle name="Comma 2 4 4 7" xfId="25752" xr:uid="{00000000-0005-0000-0000-0000963D0000}"/>
    <cellStyle name="Comma 2 4 4 7 2" xfId="30829" xr:uid="{00000000-0005-0000-0000-0000973D0000}"/>
    <cellStyle name="Comma 2 4 4 7 3" xfId="32673" xr:uid="{00000000-0005-0000-0000-0000983D0000}"/>
    <cellStyle name="Comma 2 4 4 8" xfId="29110" xr:uid="{00000000-0005-0000-0000-0000993D0000}"/>
    <cellStyle name="Comma 2 4 4 9" xfId="31716" xr:uid="{00000000-0005-0000-0000-00009A3D0000}"/>
    <cellStyle name="Comma 2 4 5" xfId="5195" xr:uid="{00000000-0005-0000-0000-00009B3D0000}"/>
    <cellStyle name="Comma 2 4 5 2" xfId="22820" xr:uid="{00000000-0005-0000-0000-00009C3D0000}"/>
    <cellStyle name="Comma 2 4 5 2 2" xfId="23915" xr:uid="{00000000-0005-0000-0000-00009D3D0000}"/>
    <cellStyle name="Comma 2 4 5 2 2 2" xfId="25548" xr:uid="{00000000-0005-0000-0000-00009E3D0000}"/>
    <cellStyle name="Comma 2 4 5 2 2 2 2" xfId="28635" xr:uid="{00000000-0005-0000-0000-00009F3D0000}"/>
    <cellStyle name="Comma 2 4 5 2 2 2 2 2" xfId="31610" xr:uid="{00000000-0005-0000-0000-0000A03D0000}"/>
    <cellStyle name="Comma 2 4 5 2 2 2 2 3" xfId="33454" xr:uid="{00000000-0005-0000-0000-0000A13D0000}"/>
    <cellStyle name="Comma 2 4 5 2 2 2 3" xfId="30798" xr:uid="{00000000-0005-0000-0000-0000A23D0000}"/>
    <cellStyle name="Comma 2 4 5 2 2 2 4" xfId="32642" xr:uid="{00000000-0005-0000-0000-0000A33D0000}"/>
    <cellStyle name="Comma 2 4 5 2 2 3" xfId="27096" xr:uid="{00000000-0005-0000-0000-0000A43D0000}"/>
    <cellStyle name="Comma 2 4 5 2 2 3 2" xfId="31206" xr:uid="{00000000-0005-0000-0000-0000A53D0000}"/>
    <cellStyle name="Comma 2 4 5 2 2 3 3" xfId="33050" xr:uid="{00000000-0005-0000-0000-0000A63D0000}"/>
    <cellStyle name="Comma 2 4 5 2 2 4" xfId="30302" xr:uid="{00000000-0005-0000-0000-0000A73D0000}"/>
    <cellStyle name="Comma 2 4 5 2 2 5" xfId="32224" xr:uid="{00000000-0005-0000-0000-0000A83D0000}"/>
    <cellStyle name="Comma 2 4 5 2 3" xfId="24754" xr:uid="{00000000-0005-0000-0000-0000A93D0000}"/>
    <cellStyle name="Comma 2 4 5 2 3 2" xfId="27841" xr:uid="{00000000-0005-0000-0000-0000AA3D0000}"/>
    <cellStyle name="Comma 2 4 5 2 3 2 2" xfId="31381" xr:uid="{00000000-0005-0000-0000-0000AB3D0000}"/>
    <cellStyle name="Comma 2 4 5 2 3 2 3" xfId="33225" xr:uid="{00000000-0005-0000-0000-0000AC3D0000}"/>
    <cellStyle name="Comma 2 4 5 2 3 3" xfId="30569" xr:uid="{00000000-0005-0000-0000-0000AD3D0000}"/>
    <cellStyle name="Comma 2 4 5 2 3 4" xfId="32413" xr:uid="{00000000-0005-0000-0000-0000AE3D0000}"/>
    <cellStyle name="Comma 2 4 5 2 4" xfId="26302" xr:uid="{00000000-0005-0000-0000-0000AF3D0000}"/>
    <cellStyle name="Comma 2 4 5 2 4 2" xfId="30977" xr:uid="{00000000-0005-0000-0000-0000B03D0000}"/>
    <cellStyle name="Comma 2 4 5 2 4 3" xfId="32821" xr:uid="{00000000-0005-0000-0000-0000B13D0000}"/>
    <cellStyle name="Comma 2 4 5 2 5" xfId="29790" xr:uid="{00000000-0005-0000-0000-0000B23D0000}"/>
    <cellStyle name="Comma 2 4 5 2 6" xfId="31942" xr:uid="{00000000-0005-0000-0000-0000B33D0000}"/>
    <cellStyle name="Comma 2 4 5 3" xfId="23225" xr:uid="{00000000-0005-0000-0000-0000B43D0000}"/>
    <cellStyle name="Comma 2 4 5 3 2" xfId="25123" xr:uid="{00000000-0005-0000-0000-0000B53D0000}"/>
    <cellStyle name="Comma 2 4 5 3 2 2" xfId="28210" xr:uid="{00000000-0005-0000-0000-0000B63D0000}"/>
    <cellStyle name="Comma 2 4 5 3 2 2 2" xfId="31539" xr:uid="{00000000-0005-0000-0000-0000B73D0000}"/>
    <cellStyle name="Comma 2 4 5 3 2 2 3" xfId="33383" xr:uid="{00000000-0005-0000-0000-0000B83D0000}"/>
    <cellStyle name="Comma 2 4 5 3 2 3" xfId="30727" xr:uid="{00000000-0005-0000-0000-0000B93D0000}"/>
    <cellStyle name="Comma 2 4 5 3 2 4" xfId="32571" xr:uid="{00000000-0005-0000-0000-0000BA3D0000}"/>
    <cellStyle name="Comma 2 4 5 3 3" xfId="26671" xr:uid="{00000000-0005-0000-0000-0000BB3D0000}"/>
    <cellStyle name="Comma 2 4 5 3 3 2" xfId="31135" xr:uid="{00000000-0005-0000-0000-0000BC3D0000}"/>
    <cellStyle name="Comma 2 4 5 3 3 3" xfId="32979" xr:uid="{00000000-0005-0000-0000-0000BD3D0000}"/>
    <cellStyle name="Comma 2 4 5 3 4" xfId="29966" xr:uid="{00000000-0005-0000-0000-0000BE3D0000}"/>
    <cellStyle name="Comma 2 4 5 3 5" xfId="32117" xr:uid="{00000000-0005-0000-0000-0000BF3D0000}"/>
    <cellStyle name="Comma 2 4 5 4" xfId="24275" xr:uid="{00000000-0005-0000-0000-0000C03D0000}"/>
    <cellStyle name="Comma 2 4 5 4 2" xfId="27362" xr:uid="{00000000-0005-0000-0000-0000C13D0000}"/>
    <cellStyle name="Comma 2 4 5 4 2 2" xfId="31243" xr:uid="{00000000-0005-0000-0000-0000C23D0000}"/>
    <cellStyle name="Comma 2 4 5 4 2 3" xfId="33087" xr:uid="{00000000-0005-0000-0000-0000C33D0000}"/>
    <cellStyle name="Comma 2 4 5 4 3" xfId="30431" xr:uid="{00000000-0005-0000-0000-0000C43D0000}"/>
    <cellStyle name="Comma 2 4 5 4 4" xfId="32275" xr:uid="{00000000-0005-0000-0000-0000C53D0000}"/>
    <cellStyle name="Comma 2 4 5 5" xfId="25819" xr:uid="{00000000-0005-0000-0000-0000C63D0000}"/>
    <cellStyle name="Comma 2 4 5 5 2" xfId="30839" xr:uid="{00000000-0005-0000-0000-0000C73D0000}"/>
    <cellStyle name="Comma 2 4 5 5 3" xfId="32683" xr:uid="{00000000-0005-0000-0000-0000C83D0000}"/>
    <cellStyle name="Comma 2 4 5 6" xfId="29120" xr:uid="{00000000-0005-0000-0000-0000C93D0000}"/>
    <cellStyle name="Comma 2 4 5 7" xfId="31726" xr:uid="{00000000-0005-0000-0000-0000CA3D0000}"/>
    <cellStyle name="Comma 2 4 6" xfId="22600" xr:uid="{00000000-0005-0000-0000-0000CB3D0000}"/>
    <cellStyle name="Comma 2 4 6 2" xfId="23518" xr:uid="{00000000-0005-0000-0000-0000CC3D0000}"/>
    <cellStyle name="Comma 2 4 6 2 2" xfId="25416" xr:uid="{00000000-0005-0000-0000-0000CD3D0000}"/>
    <cellStyle name="Comma 2 4 6 2 2 2" xfId="28503" xr:uid="{00000000-0005-0000-0000-0000CE3D0000}"/>
    <cellStyle name="Comma 2 4 6 2 2 2 2" xfId="31592" xr:uid="{00000000-0005-0000-0000-0000CF3D0000}"/>
    <cellStyle name="Comma 2 4 6 2 2 2 3" xfId="33436" xr:uid="{00000000-0005-0000-0000-0000D03D0000}"/>
    <cellStyle name="Comma 2 4 6 2 2 3" xfId="30780" xr:uid="{00000000-0005-0000-0000-0000D13D0000}"/>
    <cellStyle name="Comma 2 4 6 2 2 4" xfId="32624" xr:uid="{00000000-0005-0000-0000-0000D23D0000}"/>
    <cellStyle name="Comma 2 4 6 2 3" xfId="26964" xr:uid="{00000000-0005-0000-0000-0000D33D0000}"/>
    <cellStyle name="Comma 2 4 6 2 3 2" xfId="31188" xr:uid="{00000000-0005-0000-0000-0000D43D0000}"/>
    <cellStyle name="Comma 2 4 6 2 3 3" xfId="33032" xr:uid="{00000000-0005-0000-0000-0000D53D0000}"/>
    <cellStyle name="Comma 2 4 6 2 4" xfId="30019" xr:uid="{00000000-0005-0000-0000-0000D63D0000}"/>
    <cellStyle name="Comma 2 4 6 2 5" xfId="32170" xr:uid="{00000000-0005-0000-0000-0000D73D0000}"/>
    <cellStyle name="Comma 2 4 6 3" xfId="24538" xr:uid="{00000000-0005-0000-0000-0000D83D0000}"/>
    <cellStyle name="Comma 2 4 6 3 2" xfId="27625" xr:uid="{00000000-0005-0000-0000-0000D93D0000}"/>
    <cellStyle name="Comma 2 4 6 3 2 2" xfId="31309" xr:uid="{00000000-0005-0000-0000-0000DA3D0000}"/>
    <cellStyle name="Comma 2 4 6 3 2 3" xfId="33153" xr:uid="{00000000-0005-0000-0000-0000DB3D0000}"/>
    <cellStyle name="Comma 2 4 6 3 3" xfId="30497" xr:uid="{00000000-0005-0000-0000-0000DC3D0000}"/>
    <cellStyle name="Comma 2 4 6 3 4" xfId="32341" xr:uid="{00000000-0005-0000-0000-0000DD3D0000}"/>
    <cellStyle name="Comma 2 4 6 4" xfId="26086" xr:uid="{00000000-0005-0000-0000-0000DE3D0000}"/>
    <cellStyle name="Comma 2 4 6 4 2" xfId="30905" xr:uid="{00000000-0005-0000-0000-0000DF3D0000}"/>
    <cellStyle name="Comma 2 4 6 4 3" xfId="32749" xr:uid="{00000000-0005-0000-0000-0000E03D0000}"/>
    <cellStyle name="Comma 2 4 6 5" xfId="29715" xr:uid="{00000000-0005-0000-0000-0000E13D0000}"/>
    <cellStyle name="Comma 2 4 6 6" xfId="31867" xr:uid="{00000000-0005-0000-0000-0000E23D0000}"/>
    <cellStyle name="Comma 2 4 7" xfId="6588" xr:uid="{00000000-0005-0000-0000-0000E33D0000}"/>
    <cellStyle name="Comma 2 4 7 2" xfId="24413" xr:uid="{00000000-0005-0000-0000-0000E43D0000}"/>
    <cellStyle name="Comma 2 4 7 2 2" xfId="27500" xr:uid="{00000000-0005-0000-0000-0000E53D0000}"/>
    <cellStyle name="Comma 2 4 7 2 2 2" xfId="31265" xr:uid="{00000000-0005-0000-0000-0000E63D0000}"/>
    <cellStyle name="Comma 2 4 7 2 2 3" xfId="33109" xr:uid="{00000000-0005-0000-0000-0000E73D0000}"/>
    <cellStyle name="Comma 2 4 7 2 3" xfId="30453" xr:uid="{00000000-0005-0000-0000-0000E83D0000}"/>
    <cellStyle name="Comma 2 4 7 2 4" xfId="32297" xr:uid="{00000000-0005-0000-0000-0000E93D0000}"/>
    <cellStyle name="Comma 2 4 7 3" xfId="25958" xr:uid="{00000000-0005-0000-0000-0000EA3D0000}"/>
    <cellStyle name="Comma 2 4 7 3 2" xfId="30861" xr:uid="{00000000-0005-0000-0000-0000EB3D0000}"/>
    <cellStyle name="Comma 2 4 7 3 3" xfId="32705" xr:uid="{00000000-0005-0000-0000-0000EC3D0000}"/>
    <cellStyle name="Comma 2 4 7 4" xfId="29557" xr:uid="{00000000-0005-0000-0000-0000ED3D0000}"/>
    <cellStyle name="Comma 2 4 7 5" xfId="31802" xr:uid="{00000000-0005-0000-0000-0000EE3D0000}"/>
    <cellStyle name="Comma 2 4 8" xfId="23036" xr:uid="{00000000-0005-0000-0000-0000EF3D0000}"/>
    <cellStyle name="Comma 2 4 8 2" xfId="24966" xr:uid="{00000000-0005-0000-0000-0000F03D0000}"/>
    <cellStyle name="Comma 2 4 8 2 2" xfId="28053" xr:uid="{00000000-0005-0000-0000-0000F13D0000}"/>
    <cellStyle name="Comma 2 4 8 2 2 2" xfId="31450" xr:uid="{00000000-0005-0000-0000-0000F23D0000}"/>
    <cellStyle name="Comma 2 4 8 2 2 3" xfId="33294" xr:uid="{00000000-0005-0000-0000-0000F33D0000}"/>
    <cellStyle name="Comma 2 4 8 2 3" xfId="30638" xr:uid="{00000000-0005-0000-0000-0000F43D0000}"/>
    <cellStyle name="Comma 2 4 8 2 4" xfId="32482" xr:uid="{00000000-0005-0000-0000-0000F53D0000}"/>
    <cellStyle name="Comma 2 4 8 3" xfId="26514" xr:uid="{00000000-0005-0000-0000-0000F63D0000}"/>
    <cellStyle name="Comma 2 4 8 3 2" xfId="31046" xr:uid="{00000000-0005-0000-0000-0000F73D0000}"/>
    <cellStyle name="Comma 2 4 8 3 3" xfId="32890" xr:uid="{00000000-0005-0000-0000-0000F83D0000}"/>
    <cellStyle name="Comma 2 4 8 4" xfId="29860" xr:uid="{00000000-0005-0000-0000-0000F93D0000}"/>
    <cellStyle name="Comma 2 4 8 5" xfId="32012" xr:uid="{00000000-0005-0000-0000-0000FA3D0000}"/>
    <cellStyle name="Comma 2 4 9" xfId="24142" xr:uid="{00000000-0005-0000-0000-0000FB3D0000}"/>
    <cellStyle name="Comma 2 4 9 2" xfId="27230" xr:uid="{00000000-0005-0000-0000-0000FC3D0000}"/>
    <cellStyle name="Comma 2 4 9 2 2" xfId="31225" xr:uid="{00000000-0005-0000-0000-0000FD3D0000}"/>
    <cellStyle name="Comma 2 4 9 2 3" xfId="33069" xr:uid="{00000000-0005-0000-0000-0000FE3D0000}"/>
    <cellStyle name="Comma 2 4 9 3" xfId="30412" xr:uid="{00000000-0005-0000-0000-0000FF3D0000}"/>
    <cellStyle name="Comma 2 4 9 4" xfId="32256" xr:uid="{00000000-0005-0000-0000-0000003E0000}"/>
    <cellStyle name="Comma 2 5" xfId="226" xr:uid="{00000000-0005-0000-0000-0000013E0000}"/>
    <cellStyle name="Comma 2 5 2" xfId="22589" xr:uid="{00000000-0005-0000-0000-0000023E0000}"/>
    <cellStyle name="Comma 2 5 2 2" xfId="24527" xr:uid="{00000000-0005-0000-0000-0000033E0000}"/>
    <cellStyle name="Comma 2 5 2 2 2" xfId="27614" xr:uid="{00000000-0005-0000-0000-0000043E0000}"/>
    <cellStyle name="Comma 2 5 2 2 2 2" xfId="31304" xr:uid="{00000000-0005-0000-0000-0000053E0000}"/>
    <cellStyle name="Comma 2 5 2 2 2 3" xfId="33148" xr:uid="{00000000-0005-0000-0000-0000063E0000}"/>
    <cellStyle name="Comma 2 5 2 2 3" xfId="30492" xr:uid="{00000000-0005-0000-0000-0000073E0000}"/>
    <cellStyle name="Comma 2 5 2 2 4" xfId="32336" xr:uid="{00000000-0005-0000-0000-0000083E0000}"/>
    <cellStyle name="Comma 2 5 2 3" xfId="26075" xr:uid="{00000000-0005-0000-0000-0000093E0000}"/>
    <cellStyle name="Comma 2 5 2 3 2" xfId="30900" xr:uid="{00000000-0005-0000-0000-00000A3E0000}"/>
    <cellStyle name="Comma 2 5 2 3 3" xfId="32744" xr:uid="{00000000-0005-0000-0000-00000B3E0000}"/>
    <cellStyle name="Comma 2 5 2 4" xfId="29710" xr:uid="{00000000-0005-0000-0000-00000C3E0000}"/>
    <cellStyle name="Comma 2 5 2 5" xfId="31862" xr:uid="{00000000-0005-0000-0000-00000D3E0000}"/>
    <cellStyle name="Comma 2 5 3" xfId="22583" xr:uid="{00000000-0005-0000-0000-00000E3E0000}"/>
    <cellStyle name="Comma 2 5 3 2" xfId="24521" xr:uid="{00000000-0005-0000-0000-00000F3E0000}"/>
    <cellStyle name="Comma 2 5 3 2 2" xfId="27608" xr:uid="{00000000-0005-0000-0000-0000103E0000}"/>
    <cellStyle name="Comma 2 5 3 2 2 2" xfId="31300" xr:uid="{00000000-0005-0000-0000-0000113E0000}"/>
    <cellStyle name="Comma 2 5 3 2 2 3" xfId="33144" xr:uid="{00000000-0005-0000-0000-0000123E0000}"/>
    <cellStyle name="Comma 2 5 3 2 3" xfId="30488" xr:uid="{00000000-0005-0000-0000-0000133E0000}"/>
    <cellStyle name="Comma 2 5 3 2 4" xfId="32332" xr:uid="{00000000-0005-0000-0000-0000143E0000}"/>
    <cellStyle name="Comma 2 5 3 3" xfId="26069" xr:uid="{00000000-0005-0000-0000-0000153E0000}"/>
    <cellStyle name="Comma 2 5 3 3 2" xfId="30896" xr:uid="{00000000-0005-0000-0000-0000163E0000}"/>
    <cellStyle name="Comma 2 5 3 3 3" xfId="32740" xr:uid="{00000000-0005-0000-0000-0000173E0000}"/>
    <cellStyle name="Comma 2 5 3 4" xfId="29706" xr:uid="{00000000-0005-0000-0000-0000183E0000}"/>
    <cellStyle name="Comma 2 5 3 5" xfId="31858" xr:uid="{00000000-0005-0000-0000-0000193E0000}"/>
    <cellStyle name="Comma 2 5 4" xfId="16809" xr:uid="{00000000-0005-0000-0000-00001A3E0000}"/>
    <cellStyle name="Comma 2 5 5" xfId="4764" xr:uid="{00000000-0005-0000-0000-00001B3E0000}"/>
    <cellStyle name="Comma 2 5 6" xfId="28809" xr:uid="{00000000-0005-0000-0000-00001C3E0000}"/>
    <cellStyle name="Comma 2 5 7" xfId="31648" xr:uid="{00000000-0005-0000-0000-00001D3E0000}"/>
    <cellStyle name="Comma 2 6" xfId="244" xr:uid="{00000000-0005-0000-0000-00001E3E0000}"/>
    <cellStyle name="Comma 2 6 2" xfId="22586" xr:uid="{00000000-0005-0000-0000-00001F3E0000}"/>
    <cellStyle name="Comma 2 6 2 2" xfId="24524" xr:uid="{00000000-0005-0000-0000-0000203E0000}"/>
    <cellStyle name="Comma 2 6 2 2 2" xfId="27611" xr:uid="{00000000-0005-0000-0000-0000213E0000}"/>
    <cellStyle name="Comma 2 6 2 2 2 2" xfId="31301" xr:uid="{00000000-0005-0000-0000-0000223E0000}"/>
    <cellStyle name="Comma 2 6 2 2 2 3" xfId="33145" xr:uid="{00000000-0005-0000-0000-0000233E0000}"/>
    <cellStyle name="Comma 2 6 2 2 3" xfId="30489" xr:uid="{00000000-0005-0000-0000-0000243E0000}"/>
    <cellStyle name="Comma 2 6 2 2 4" xfId="32333" xr:uid="{00000000-0005-0000-0000-0000253E0000}"/>
    <cellStyle name="Comma 2 6 2 3" xfId="26072" xr:uid="{00000000-0005-0000-0000-0000263E0000}"/>
    <cellStyle name="Comma 2 6 2 3 2" xfId="30897" xr:uid="{00000000-0005-0000-0000-0000273E0000}"/>
    <cellStyle name="Comma 2 6 2 3 3" xfId="32741" xr:uid="{00000000-0005-0000-0000-0000283E0000}"/>
    <cellStyle name="Comma 2 6 2 4" xfId="29707" xr:uid="{00000000-0005-0000-0000-0000293E0000}"/>
    <cellStyle name="Comma 2 6 2 5" xfId="31859" xr:uid="{00000000-0005-0000-0000-00002A3E0000}"/>
    <cellStyle name="Comma 2 6 3" xfId="23139" xr:uid="{00000000-0005-0000-0000-00002B3E0000}"/>
    <cellStyle name="Comma 2 6 3 2" xfId="25039" xr:uid="{00000000-0005-0000-0000-00002C3E0000}"/>
    <cellStyle name="Comma 2 6 3 2 2" xfId="28126" xr:uid="{00000000-0005-0000-0000-00002D3E0000}"/>
    <cellStyle name="Comma 2 6 3 2 2 2" xfId="31458" xr:uid="{00000000-0005-0000-0000-00002E3E0000}"/>
    <cellStyle name="Comma 2 6 3 2 2 3" xfId="33302" xr:uid="{00000000-0005-0000-0000-00002F3E0000}"/>
    <cellStyle name="Comma 2 6 3 2 3" xfId="30646" xr:uid="{00000000-0005-0000-0000-0000303E0000}"/>
    <cellStyle name="Comma 2 6 3 2 4" xfId="32490" xr:uid="{00000000-0005-0000-0000-0000313E0000}"/>
    <cellStyle name="Comma 2 6 3 3" xfId="26587" xr:uid="{00000000-0005-0000-0000-0000323E0000}"/>
    <cellStyle name="Comma 2 6 3 3 2" xfId="31054" xr:uid="{00000000-0005-0000-0000-0000333E0000}"/>
    <cellStyle name="Comma 2 6 3 3 3" xfId="32898" xr:uid="{00000000-0005-0000-0000-0000343E0000}"/>
    <cellStyle name="Comma 2 6 3 4" xfId="29885" xr:uid="{00000000-0005-0000-0000-0000353E0000}"/>
    <cellStyle name="Comma 2 6 3 5" xfId="32036" xr:uid="{00000000-0005-0000-0000-0000363E0000}"/>
    <cellStyle name="Comma 2 6 4" xfId="16810" xr:uid="{00000000-0005-0000-0000-0000373E0000}"/>
    <cellStyle name="Comma 2 7" xfId="270" xr:uid="{00000000-0005-0000-0000-0000383E0000}"/>
    <cellStyle name="Comma 2 7 10" xfId="16811" xr:uid="{00000000-0005-0000-0000-0000393E0000}"/>
    <cellStyle name="Comma 2 7 11" xfId="29581" xr:uid="{00000000-0005-0000-0000-00003A3E0000}"/>
    <cellStyle name="Comma 2 7 12" xfId="31818" xr:uid="{00000000-0005-0000-0000-00003B3E0000}"/>
    <cellStyle name="Comma 2 7 2" xfId="22506" xr:uid="{00000000-0005-0000-0000-00003C3E0000}"/>
    <cellStyle name="Comma 2 7 2 10" xfId="31831" xr:uid="{00000000-0005-0000-0000-00003D3E0000}"/>
    <cellStyle name="Comma 2 7 2 2" xfId="22560" xr:uid="{00000000-0005-0000-0000-00003E3E0000}"/>
    <cellStyle name="Comma 2 7 2 2 2" xfId="22801" xr:uid="{00000000-0005-0000-0000-00003F3E0000}"/>
    <cellStyle name="Comma 2 7 2 2 2 2" xfId="23021" xr:uid="{00000000-0005-0000-0000-0000403E0000}"/>
    <cellStyle name="Comma 2 7 2 2 2 2 2" xfId="23230" xr:uid="{00000000-0005-0000-0000-0000413E0000}"/>
    <cellStyle name="Comma 2 7 2 2 2 2 2 2" xfId="25128" xr:uid="{00000000-0005-0000-0000-0000423E0000}"/>
    <cellStyle name="Comma 2 7 2 2 2 2 2 2 2" xfId="28215" xr:uid="{00000000-0005-0000-0000-0000433E0000}"/>
    <cellStyle name="Comma 2 7 2 2 2 2 2 2 2 2" xfId="31544" xr:uid="{00000000-0005-0000-0000-0000443E0000}"/>
    <cellStyle name="Comma 2 7 2 2 2 2 2 2 2 3" xfId="33388" xr:uid="{00000000-0005-0000-0000-0000453E0000}"/>
    <cellStyle name="Comma 2 7 2 2 2 2 2 2 3" xfId="30732" xr:uid="{00000000-0005-0000-0000-0000463E0000}"/>
    <cellStyle name="Comma 2 7 2 2 2 2 2 2 4" xfId="32576" xr:uid="{00000000-0005-0000-0000-0000473E0000}"/>
    <cellStyle name="Comma 2 7 2 2 2 2 2 3" xfId="26676" xr:uid="{00000000-0005-0000-0000-0000483E0000}"/>
    <cellStyle name="Comma 2 7 2 2 2 2 2 3 2" xfId="31140" xr:uid="{00000000-0005-0000-0000-0000493E0000}"/>
    <cellStyle name="Comma 2 7 2 2 2 2 2 3 3" xfId="32984" xr:uid="{00000000-0005-0000-0000-00004A3E0000}"/>
    <cellStyle name="Comma 2 7 2 2 2 2 2 4" xfId="29971" xr:uid="{00000000-0005-0000-0000-00004B3E0000}"/>
    <cellStyle name="Comma 2 7 2 2 2 2 2 5" xfId="32122" xr:uid="{00000000-0005-0000-0000-00004C3E0000}"/>
    <cellStyle name="Comma 2 7 2 2 2 2 3" xfId="24955" xr:uid="{00000000-0005-0000-0000-00004D3E0000}"/>
    <cellStyle name="Comma 2 7 2 2 2 2 3 2" xfId="28042" xr:uid="{00000000-0005-0000-0000-00004E3E0000}"/>
    <cellStyle name="Comma 2 7 2 2 2 2 3 2 2" xfId="31447" xr:uid="{00000000-0005-0000-0000-00004F3E0000}"/>
    <cellStyle name="Comma 2 7 2 2 2 2 3 2 3" xfId="33291" xr:uid="{00000000-0005-0000-0000-0000503E0000}"/>
    <cellStyle name="Comma 2 7 2 2 2 2 3 3" xfId="30635" xr:uid="{00000000-0005-0000-0000-0000513E0000}"/>
    <cellStyle name="Comma 2 7 2 2 2 2 3 4" xfId="32479" xr:uid="{00000000-0005-0000-0000-0000523E0000}"/>
    <cellStyle name="Comma 2 7 2 2 2 2 4" xfId="26503" xr:uid="{00000000-0005-0000-0000-0000533E0000}"/>
    <cellStyle name="Comma 2 7 2 2 2 2 4 2" xfId="31043" xr:uid="{00000000-0005-0000-0000-0000543E0000}"/>
    <cellStyle name="Comma 2 7 2 2 2 2 4 3" xfId="32887" xr:uid="{00000000-0005-0000-0000-0000553E0000}"/>
    <cellStyle name="Comma 2 7 2 2 2 2 5" xfId="29856" xr:uid="{00000000-0005-0000-0000-0000563E0000}"/>
    <cellStyle name="Comma 2 7 2 2 2 2 6" xfId="32008" xr:uid="{00000000-0005-0000-0000-0000573E0000}"/>
    <cellStyle name="Comma 2 7 2 2 2 3" xfId="23229" xr:uid="{00000000-0005-0000-0000-0000583E0000}"/>
    <cellStyle name="Comma 2 7 2 2 2 3 2" xfId="25127" xr:uid="{00000000-0005-0000-0000-0000593E0000}"/>
    <cellStyle name="Comma 2 7 2 2 2 3 2 2" xfId="28214" xr:uid="{00000000-0005-0000-0000-00005A3E0000}"/>
    <cellStyle name="Comma 2 7 2 2 2 3 2 2 2" xfId="31543" xr:uid="{00000000-0005-0000-0000-00005B3E0000}"/>
    <cellStyle name="Comma 2 7 2 2 2 3 2 2 3" xfId="33387" xr:uid="{00000000-0005-0000-0000-00005C3E0000}"/>
    <cellStyle name="Comma 2 7 2 2 2 3 2 3" xfId="30731" xr:uid="{00000000-0005-0000-0000-00005D3E0000}"/>
    <cellStyle name="Comma 2 7 2 2 2 3 2 4" xfId="32575" xr:uid="{00000000-0005-0000-0000-00005E3E0000}"/>
    <cellStyle name="Comma 2 7 2 2 2 3 3" xfId="26675" xr:uid="{00000000-0005-0000-0000-00005F3E0000}"/>
    <cellStyle name="Comma 2 7 2 2 2 3 3 2" xfId="31139" xr:uid="{00000000-0005-0000-0000-0000603E0000}"/>
    <cellStyle name="Comma 2 7 2 2 2 3 3 3" xfId="32983" xr:uid="{00000000-0005-0000-0000-0000613E0000}"/>
    <cellStyle name="Comma 2 7 2 2 2 3 4" xfId="29970" xr:uid="{00000000-0005-0000-0000-0000623E0000}"/>
    <cellStyle name="Comma 2 7 2 2 2 3 5" xfId="32121" xr:uid="{00000000-0005-0000-0000-0000633E0000}"/>
    <cellStyle name="Comma 2 7 2 2 2 4" xfId="24739" xr:uid="{00000000-0005-0000-0000-0000643E0000}"/>
    <cellStyle name="Comma 2 7 2 2 2 4 2" xfId="27826" xr:uid="{00000000-0005-0000-0000-0000653E0000}"/>
    <cellStyle name="Comma 2 7 2 2 2 4 2 2" xfId="31375" xr:uid="{00000000-0005-0000-0000-0000663E0000}"/>
    <cellStyle name="Comma 2 7 2 2 2 4 2 3" xfId="33219" xr:uid="{00000000-0005-0000-0000-0000673E0000}"/>
    <cellStyle name="Comma 2 7 2 2 2 4 3" xfId="30563" xr:uid="{00000000-0005-0000-0000-0000683E0000}"/>
    <cellStyle name="Comma 2 7 2 2 2 4 4" xfId="32407" xr:uid="{00000000-0005-0000-0000-0000693E0000}"/>
    <cellStyle name="Comma 2 7 2 2 2 5" xfId="26287" xr:uid="{00000000-0005-0000-0000-00006A3E0000}"/>
    <cellStyle name="Comma 2 7 2 2 2 5 2" xfId="30971" xr:uid="{00000000-0005-0000-0000-00006B3E0000}"/>
    <cellStyle name="Comma 2 7 2 2 2 5 3" xfId="32815" xr:uid="{00000000-0005-0000-0000-00006C3E0000}"/>
    <cellStyle name="Comma 2 7 2 2 2 6" xfId="29781" xr:uid="{00000000-0005-0000-0000-00006D3E0000}"/>
    <cellStyle name="Comma 2 7 2 2 2 7" xfId="31933" xr:uid="{00000000-0005-0000-0000-00006E3E0000}"/>
    <cellStyle name="Comma 2 7 2 2 3" xfId="22913" xr:uid="{00000000-0005-0000-0000-00006F3E0000}"/>
    <cellStyle name="Comma 2 7 2 2 3 2" xfId="23231" xr:uid="{00000000-0005-0000-0000-0000703E0000}"/>
    <cellStyle name="Comma 2 7 2 2 3 2 2" xfId="25129" xr:uid="{00000000-0005-0000-0000-0000713E0000}"/>
    <cellStyle name="Comma 2 7 2 2 3 2 2 2" xfId="28216" xr:uid="{00000000-0005-0000-0000-0000723E0000}"/>
    <cellStyle name="Comma 2 7 2 2 3 2 2 2 2" xfId="31545" xr:uid="{00000000-0005-0000-0000-0000733E0000}"/>
    <cellStyle name="Comma 2 7 2 2 3 2 2 2 3" xfId="33389" xr:uid="{00000000-0005-0000-0000-0000743E0000}"/>
    <cellStyle name="Comma 2 7 2 2 3 2 2 3" xfId="30733" xr:uid="{00000000-0005-0000-0000-0000753E0000}"/>
    <cellStyle name="Comma 2 7 2 2 3 2 2 4" xfId="32577" xr:uid="{00000000-0005-0000-0000-0000763E0000}"/>
    <cellStyle name="Comma 2 7 2 2 3 2 3" xfId="26677" xr:uid="{00000000-0005-0000-0000-0000773E0000}"/>
    <cellStyle name="Comma 2 7 2 2 3 2 3 2" xfId="31141" xr:uid="{00000000-0005-0000-0000-0000783E0000}"/>
    <cellStyle name="Comma 2 7 2 2 3 2 3 3" xfId="32985" xr:uid="{00000000-0005-0000-0000-0000793E0000}"/>
    <cellStyle name="Comma 2 7 2 2 3 2 4" xfId="29972" xr:uid="{00000000-0005-0000-0000-00007A3E0000}"/>
    <cellStyle name="Comma 2 7 2 2 3 2 5" xfId="32123" xr:uid="{00000000-0005-0000-0000-00007B3E0000}"/>
    <cellStyle name="Comma 2 7 2 2 3 3" xfId="24847" xr:uid="{00000000-0005-0000-0000-00007C3E0000}"/>
    <cellStyle name="Comma 2 7 2 2 3 3 2" xfId="27934" xr:uid="{00000000-0005-0000-0000-00007D3E0000}"/>
    <cellStyle name="Comma 2 7 2 2 3 3 2 2" xfId="31411" xr:uid="{00000000-0005-0000-0000-00007E3E0000}"/>
    <cellStyle name="Comma 2 7 2 2 3 3 2 3" xfId="33255" xr:uid="{00000000-0005-0000-0000-00007F3E0000}"/>
    <cellStyle name="Comma 2 7 2 2 3 3 3" xfId="30599" xr:uid="{00000000-0005-0000-0000-0000803E0000}"/>
    <cellStyle name="Comma 2 7 2 2 3 3 4" xfId="32443" xr:uid="{00000000-0005-0000-0000-0000813E0000}"/>
    <cellStyle name="Comma 2 7 2 2 3 4" xfId="26395" xr:uid="{00000000-0005-0000-0000-0000823E0000}"/>
    <cellStyle name="Comma 2 7 2 2 3 4 2" xfId="31007" xr:uid="{00000000-0005-0000-0000-0000833E0000}"/>
    <cellStyle name="Comma 2 7 2 2 3 4 3" xfId="32851" xr:uid="{00000000-0005-0000-0000-0000843E0000}"/>
    <cellStyle name="Comma 2 7 2 2 3 5" xfId="29820" xr:uid="{00000000-0005-0000-0000-0000853E0000}"/>
    <cellStyle name="Comma 2 7 2 2 3 6" xfId="31972" xr:uid="{00000000-0005-0000-0000-0000863E0000}"/>
    <cellStyle name="Comma 2 7 2 2 4" xfId="22693" xr:uid="{00000000-0005-0000-0000-0000873E0000}"/>
    <cellStyle name="Comma 2 7 2 2 4 2" xfId="24631" xr:uid="{00000000-0005-0000-0000-0000883E0000}"/>
    <cellStyle name="Comma 2 7 2 2 4 2 2" xfId="27718" xr:uid="{00000000-0005-0000-0000-0000893E0000}"/>
    <cellStyle name="Comma 2 7 2 2 4 2 2 2" xfId="31339" xr:uid="{00000000-0005-0000-0000-00008A3E0000}"/>
    <cellStyle name="Comma 2 7 2 2 4 2 2 3" xfId="33183" xr:uid="{00000000-0005-0000-0000-00008B3E0000}"/>
    <cellStyle name="Comma 2 7 2 2 4 2 3" xfId="30527" xr:uid="{00000000-0005-0000-0000-00008C3E0000}"/>
    <cellStyle name="Comma 2 7 2 2 4 2 4" xfId="32371" xr:uid="{00000000-0005-0000-0000-00008D3E0000}"/>
    <cellStyle name="Comma 2 7 2 2 4 3" xfId="26179" xr:uid="{00000000-0005-0000-0000-00008E3E0000}"/>
    <cellStyle name="Comma 2 7 2 2 4 3 2" xfId="30935" xr:uid="{00000000-0005-0000-0000-00008F3E0000}"/>
    <cellStyle name="Comma 2 7 2 2 4 3 3" xfId="32779" xr:uid="{00000000-0005-0000-0000-0000903E0000}"/>
    <cellStyle name="Comma 2 7 2 2 4 4" xfId="29745" xr:uid="{00000000-0005-0000-0000-0000913E0000}"/>
    <cellStyle name="Comma 2 7 2 2 4 5" xfId="31897" xr:uid="{00000000-0005-0000-0000-0000923E0000}"/>
    <cellStyle name="Comma 2 7 2 2 5" xfId="23228" xr:uid="{00000000-0005-0000-0000-0000933E0000}"/>
    <cellStyle name="Comma 2 7 2 2 5 2" xfId="25126" xr:uid="{00000000-0005-0000-0000-0000943E0000}"/>
    <cellStyle name="Comma 2 7 2 2 5 2 2" xfId="28213" xr:uid="{00000000-0005-0000-0000-0000953E0000}"/>
    <cellStyle name="Comma 2 7 2 2 5 2 2 2" xfId="31542" xr:uid="{00000000-0005-0000-0000-0000963E0000}"/>
    <cellStyle name="Comma 2 7 2 2 5 2 2 3" xfId="33386" xr:uid="{00000000-0005-0000-0000-0000973E0000}"/>
    <cellStyle name="Comma 2 7 2 2 5 2 3" xfId="30730" xr:uid="{00000000-0005-0000-0000-0000983E0000}"/>
    <cellStyle name="Comma 2 7 2 2 5 2 4" xfId="32574" xr:uid="{00000000-0005-0000-0000-0000993E0000}"/>
    <cellStyle name="Comma 2 7 2 2 5 3" xfId="26674" xr:uid="{00000000-0005-0000-0000-00009A3E0000}"/>
    <cellStyle name="Comma 2 7 2 2 5 3 2" xfId="31138" xr:uid="{00000000-0005-0000-0000-00009B3E0000}"/>
    <cellStyle name="Comma 2 7 2 2 5 3 3" xfId="32982" xr:uid="{00000000-0005-0000-0000-00009C3E0000}"/>
    <cellStyle name="Comma 2 7 2 2 5 4" xfId="29969" xr:uid="{00000000-0005-0000-0000-00009D3E0000}"/>
    <cellStyle name="Comma 2 7 2 2 5 5" xfId="32120" xr:uid="{00000000-0005-0000-0000-00009E3E0000}"/>
    <cellStyle name="Comma 2 7 2 2 6" xfId="24506" xr:uid="{00000000-0005-0000-0000-00009F3E0000}"/>
    <cellStyle name="Comma 2 7 2 2 6 2" xfId="27593" xr:uid="{00000000-0005-0000-0000-0000A03E0000}"/>
    <cellStyle name="Comma 2 7 2 2 6 2 2" xfId="31295" xr:uid="{00000000-0005-0000-0000-0000A13E0000}"/>
    <cellStyle name="Comma 2 7 2 2 6 2 3" xfId="33139" xr:uid="{00000000-0005-0000-0000-0000A23E0000}"/>
    <cellStyle name="Comma 2 7 2 2 6 3" xfId="30483" xr:uid="{00000000-0005-0000-0000-0000A33E0000}"/>
    <cellStyle name="Comma 2 7 2 2 6 4" xfId="32327" xr:uid="{00000000-0005-0000-0000-0000A43E0000}"/>
    <cellStyle name="Comma 2 7 2 2 7" xfId="26054" xr:uid="{00000000-0005-0000-0000-0000A53E0000}"/>
    <cellStyle name="Comma 2 7 2 2 7 2" xfId="30891" xr:uid="{00000000-0005-0000-0000-0000A63E0000}"/>
    <cellStyle name="Comma 2 7 2 2 7 3" xfId="32735" xr:uid="{00000000-0005-0000-0000-0000A73E0000}"/>
    <cellStyle name="Comma 2 7 2 2 8" xfId="29697" xr:uid="{00000000-0005-0000-0000-0000A83E0000}"/>
    <cellStyle name="Comma 2 7 2 2 9" xfId="31849" xr:uid="{00000000-0005-0000-0000-0000A93E0000}"/>
    <cellStyle name="Comma 2 7 2 3" xfId="22747" xr:uid="{00000000-0005-0000-0000-0000AA3E0000}"/>
    <cellStyle name="Comma 2 7 2 3 2" xfId="22967" xr:uid="{00000000-0005-0000-0000-0000AB3E0000}"/>
    <cellStyle name="Comma 2 7 2 3 2 2" xfId="23233" xr:uid="{00000000-0005-0000-0000-0000AC3E0000}"/>
    <cellStyle name="Comma 2 7 2 3 2 2 2" xfId="25131" xr:uid="{00000000-0005-0000-0000-0000AD3E0000}"/>
    <cellStyle name="Comma 2 7 2 3 2 2 2 2" xfId="28218" xr:uid="{00000000-0005-0000-0000-0000AE3E0000}"/>
    <cellStyle name="Comma 2 7 2 3 2 2 2 2 2" xfId="31547" xr:uid="{00000000-0005-0000-0000-0000AF3E0000}"/>
    <cellStyle name="Comma 2 7 2 3 2 2 2 2 3" xfId="33391" xr:uid="{00000000-0005-0000-0000-0000B03E0000}"/>
    <cellStyle name="Comma 2 7 2 3 2 2 2 3" xfId="30735" xr:uid="{00000000-0005-0000-0000-0000B13E0000}"/>
    <cellStyle name="Comma 2 7 2 3 2 2 2 4" xfId="32579" xr:uid="{00000000-0005-0000-0000-0000B23E0000}"/>
    <cellStyle name="Comma 2 7 2 3 2 2 3" xfId="26679" xr:uid="{00000000-0005-0000-0000-0000B33E0000}"/>
    <cellStyle name="Comma 2 7 2 3 2 2 3 2" xfId="31143" xr:uid="{00000000-0005-0000-0000-0000B43E0000}"/>
    <cellStyle name="Comma 2 7 2 3 2 2 3 3" xfId="32987" xr:uid="{00000000-0005-0000-0000-0000B53E0000}"/>
    <cellStyle name="Comma 2 7 2 3 2 2 4" xfId="29974" xr:uid="{00000000-0005-0000-0000-0000B63E0000}"/>
    <cellStyle name="Comma 2 7 2 3 2 2 5" xfId="32125" xr:uid="{00000000-0005-0000-0000-0000B73E0000}"/>
    <cellStyle name="Comma 2 7 2 3 2 3" xfId="24901" xr:uid="{00000000-0005-0000-0000-0000B83E0000}"/>
    <cellStyle name="Comma 2 7 2 3 2 3 2" xfId="27988" xr:uid="{00000000-0005-0000-0000-0000B93E0000}"/>
    <cellStyle name="Comma 2 7 2 3 2 3 2 2" xfId="31429" xr:uid="{00000000-0005-0000-0000-0000BA3E0000}"/>
    <cellStyle name="Comma 2 7 2 3 2 3 2 3" xfId="33273" xr:uid="{00000000-0005-0000-0000-0000BB3E0000}"/>
    <cellStyle name="Comma 2 7 2 3 2 3 3" xfId="30617" xr:uid="{00000000-0005-0000-0000-0000BC3E0000}"/>
    <cellStyle name="Comma 2 7 2 3 2 3 4" xfId="32461" xr:uid="{00000000-0005-0000-0000-0000BD3E0000}"/>
    <cellStyle name="Comma 2 7 2 3 2 4" xfId="26449" xr:uid="{00000000-0005-0000-0000-0000BE3E0000}"/>
    <cellStyle name="Comma 2 7 2 3 2 4 2" xfId="31025" xr:uid="{00000000-0005-0000-0000-0000BF3E0000}"/>
    <cellStyle name="Comma 2 7 2 3 2 4 3" xfId="32869" xr:uid="{00000000-0005-0000-0000-0000C03E0000}"/>
    <cellStyle name="Comma 2 7 2 3 2 5" xfId="29838" xr:uid="{00000000-0005-0000-0000-0000C13E0000}"/>
    <cellStyle name="Comma 2 7 2 3 2 6" xfId="31990" xr:uid="{00000000-0005-0000-0000-0000C23E0000}"/>
    <cellStyle name="Comma 2 7 2 3 3" xfId="23232" xr:uid="{00000000-0005-0000-0000-0000C33E0000}"/>
    <cellStyle name="Comma 2 7 2 3 3 2" xfId="25130" xr:uid="{00000000-0005-0000-0000-0000C43E0000}"/>
    <cellStyle name="Comma 2 7 2 3 3 2 2" xfId="28217" xr:uid="{00000000-0005-0000-0000-0000C53E0000}"/>
    <cellStyle name="Comma 2 7 2 3 3 2 2 2" xfId="31546" xr:uid="{00000000-0005-0000-0000-0000C63E0000}"/>
    <cellStyle name="Comma 2 7 2 3 3 2 2 3" xfId="33390" xr:uid="{00000000-0005-0000-0000-0000C73E0000}"/>
    <cellStyle name="Comma 2 7 2 3 3 2 3" xfId="30734" xr:uid="{00000000-0005-0000-0000-0000C83E0000}"/>
    <cellStyle name="Comma 2 7 2 3 3 2 4" xfId="32578" xr:uid="{00000000-0005-0000-0000-0000C93E0000}"/>
    <cellStyle name="Comma 2 7 2 3 3 3" xfId="26678" xr:uid="{00000000-0005-0000-0000-0000CA3E0000}"/>
    <cellStyle name="Comma 2 7 2 3 3 3 2" xfId="31142" xr:uid="{00000000-0005-0000-0000-0000CB3E0000}"/>
    <cellStyle name="Comma 2 7 2 3 3 3 3" xfId="32986" xr:uid="{00000000-0005-0000-0000-0000CC3E0000}"/>
    <cellStyle name="Comma 2 7 2 3 3 4" xfId="29973" xr:uid="{00000000-0005-0000-0000-0000CD3E0000}"/>
    <cellStyle name="Comma 2 7 2 3 3 5" xfId="32124" xr:uid="{00000000-0005-0000-0000-0000CE3E0000}"/>
    <cellStyle name="Comma 2 7 2 3 4" xfId="24685" xr:uid="{00000000-0005-0000-0000-0000CF3E0000}"/>
    <cellStyle name="Comma 2 7 2 3 4 2" xfId="27772" xr:uid="{00000000-0005-0000-0000-0000D03E0000}"/>
    <cellStyle name="Comma 2 7 2 3 4 2 2" xfId="31357" xr:uid="{00000000-0005-0000-0000-0000D13E0000}"/>
    <cellStyle name="Comma 2 7 2 3 4 2 3" xfId="33201" xr:uid="{00000000-0005-0000-0000-0000D23E0000}"/>
    <cellStyle name="Comma 2 7 2 3 4 3" xfId="30545" xr:uid="{00000000-0005-0000-0000-0000D33E0000}"/>
    <cellStyle name="Comma 2 7 2 3 4 4" xfId="32389" xr:uid="{00000000-0005-0000-0000-0000D43E0000}"/>
    <cellStyle name="Comma 2 7 2 3 5" xfId="26233" xr:uid="{00000000-0005-0000-0000-0000D53E0000}"/>
    <cellStyle name="Comma 2 7 2 3 5 2" xfId="30953" xr:uid="{00000000-0005-0000-0000-0000D63E0000}"/>
    <cellStyle name="Comma 2 7 2 3 5 3" xfId="32797" xr:uid="{00000000-0005-0000-0000-0000D73E0000}"/>
    <cellStyle name="Comma 2 7 2 3 6" xfId="29763" xr:uid="{00000000-0005-0000-0000-0000D83E0000}"/>
    <cellStyle name="Comma 2 7 2 3 7" xfId="31915" xr:uid="{00000000-0005-0000-0000-0000D93E0000}"/>
    <cellStyle name="Comma 2 7 2 4" xfId="22859" xr:uid="{00000000-0005-0000-0000-0000DA3E0000}"/>
    <cellStyle name="Comma 2 7 2 4 2" xfId="23234" xr:uid="{00000000-0005-0000-0000-0000DB3E0000}"/>
    <cellStyle name="Comma 2 7 2 4 2 2" xfId="25132" xr:uid="{00000000-0005-0000-0000-0000DC3E0000}"/>
    <cellStyle name="Comma 2 7 2 4 2 2 2" xfId="28219" xr:uid="{00000000-0005-0000-0000-0000DD3E0000}"/>
    <cellStyle name="Comma 2 7 2 4 2 2 2 2" xfId="31548" xr:uid="{00000000-0005-0000-0000-0000DE3E0000}"/>
    <cellStyle name="Comma 2 7 2 4 2 2 2 3" xfId="33392" xr:uid="{00000000-0005-0000-0000-0000DF3E0000}"/>
    <cellStyle name="Comma 2 7 2 4 2 2 3" xfId="30736" xr:uid="{00000000-0005-0000-0000-0000E03E0000}"/>
    <cellStyle name="Comma 2 7 2 4 2 2 4" xfId="32580" xr:uid="{00000000-0005-0000-0000-0000E13E0000}"/>
    <cellStyle name="Comma 2 7 2 4 2 3" xfId="26680" xr:uid="{00000000-0005-0000-0000-0000E23E0000}"/>
    <cellStyle name="Comma 2 7 2 4 2 3 2" xfId="31144" xr:uid="{00000000-0005-0000-0000-0000E33E0000}"/>
    <cellStyle name="Comma 2 7 2 4 2 3 3" xfId="32988" xr:uid="{00000000-0005-0000-0000-0000E43E0000}"/>
    <cellStyle name="Comma 2 7 2 4 2 4" xfId="29975" xr:uid="{00000000-0005-0000-0000-0000E53E0000}"/>
    <cellStyle name="Comma 2 7 2 4 2 5" xfId="32126" xr:uid="{00000000-0005-0000-0000-0000E63E0000}"/>
    <cellStyle name="Comma 2 7 2 4 3" xfId="24793" xr:uid="{00000000-0005-0000-0000-0000E73E0000}"/>
    <cellStyle name="Comma 2 7 2 4 3 2" xfId="27880" xr:uid="{00000000-0005-0000-0000-0000E83E0000}"/>
    <cellStyle name="Comma 2 7 2 4 3 2 2" xfId="31393" xr:uid="{00000000-0005-0000-0000-0000E93E0000}"/>
    <cellStyle name="Comma 2 7 2 4 3 2 3" xfId="33237" xr:uid="{00000000-0005-0000-0000-0000EA3E0000}"/>
    <cellStyle name="Comma 2 7 2 4 3 3" xfId="30581" xr:uid="{00000000-0005-0000-0000-0000EB3E0000}"/>
    <cellStyle name="Comma 2 7 2 4 3 4" xfId="32425" xr:uid="{00000000-0005-0000-0000-0000EC3E0000}"/>
    <cellStyle name="Comma 2 7 2 4 4" xfId="26341" xr:uid="{00000000-0005-0000-0000-0000ED3E0000}"/>
    <cellStyle name="Comma 2 7 2 4 4 2" xfId="30989" xr:uid="{00000000-0005-0000-0000-0000EE3E0000}"/>
    <cellStyle name="Comma 2 7 2 4 4 3" xfId="32833" xr:uid="{00000000-0005-0000-0000-0000EF3E0000}"/>
    <cellStyle name="Comma 2 7 2 4 5" xfId="29802" xr:uid="{00000000-0005-0000-0000-0000F03E0000}"/>
    <cellStyle name="Comma 2 7 2 4 6" xfId="31954" xr:uid="{00000000-0005-0000-0000-0000F13E0000}"/>
    <cellStyle name="Comma 2 7 2 5" xfId="22639" xr:uid="{00000000-0005-0000-0000-0000F23E0000}"/>
    <cellStyle name="Comma 2 7 2 5 2" xfId="24577" xr:uid="{00000000-0005-0000-0000-0000F33E0000}"/>
    <cellStyle name="Comma 2 7 2 5 2 2" xfId="27664" xr:uid="{00000000-0005-0000-0000-0000F43E0000}"/>
    <cellStyle name="Comma 2 7 2 5 2 2 2" xfId="31321" xr:uid="{00000000-0005-0000-0000-0000F53E0000}"/>
    <cellStyle name="Comma 2 7 2 5 2 2 3" xfId="33165" xr:uid="{00000000-0005-0000-0000-0000F63E0000}"/>
    <cellStyle name="Comma 2 7 2 5 2 3" xfId="30509" xr:uid="{00000000-0005-0000-0000-0000F73E0000}"/>
    <cellStyle name="Comma 2 7 2 5 2 4" xfId="32353" xr:uid="{00000000-0005-0000-0000-0000F83E0000}"/>
    <cellStyle name="Comma 2 7 2 5 3" xfId="26125" xr:uid="{00000000-0005-0000-0000-0000F93E0000}"/>
    <cellStyle name="Comma 2 7 2 5 3 2" xfId="30917" xr:uid="{00000000-0005-0000-0000-0000FA3E0000}"/>
    <cellStyle name="Comma 2 7 2 5 3 3" xfId="32761" xr:uid="{00000000-0005-0000-0000-0000FB3E0000}"/>
    <cellStyle name="Comma 2 7 2 5 4" xfId="29727" xr:uid="{00000000-0005-0000-0000-0000FC3E0000}"/>
    <cellStyle name="Comma 2 7 2 5 5" xfId="31879" xr:uid="{00000000-0005-0000-0000-0000FD3E0000}"/>
    <cellStyle name="Comma 2 7 2 6" xfId="23227" xr:uid="{00000000-0005-0000-0000-0000FE3E0000}"/>
    <cellStyle name="Comma 2 7 2 6 2" xfId="25125" xr:uid="{00000000-0005-0000-0000-0000FF3E0000}"/>
    <cellStyle name="Comma 2 7 2 6 2 2" xfId="28212" xr:uid="{00000000-0005-0000-0000-0000003F0000}"/>
    <cellStyle name="Comma 2 7 2 6 2 2 2" xfId="31541" xr:uid="{00000000-0005-0000-0000-0000013F0000}"/>
    <cellStyle name="Comma 2 7 2 6 2 2 3" xfId="33385" xr:uid="{00000000-0005-0000-0000-0000023F0000}"/>
    <cellStyle name="Comma 2 7 2 6 2 3" xfId="30729" xr:uid="{00000000-0005-0000-0000-0000033F0000}"/>
    <cellStyle name="Comma 2 7 2 6 2 4" xfId="32573" xr:uid="{00000000-0005-0000-0000-0000043F0000}"/>
    <cellStyle name="Comma 2 7 2 6 3" xfId="26673" xr:uid="{00000000-0005-0000-0000-0000053F0000}"/>
    <cellStyle name="Comma 2 7 2 6 3 2" xfId="31137" xr:uid="{00000000-0005-0000-0000-0000063F0000}"/>
    <cellStyle name="Comma 2 7 2 6 3 3" xfId="32981" xr:uid="{00000000-0005-0000-0000-0000073F0000}"/>
    <cellStyle name="Comma 2 7 2 6 4" xfId="29968" xr:uid="{00000000-0005-0000-0000-0000083F0000}"/>
    <cellStyle name="Comma 2 7 2 6 5" xfId="32119" xr:uid="{00000000-0005-0000-0000-0000093F0000}"/>
    <cellStyle name="Comma 2 7 2 7" xfId="24452" xr:uid="{00000000-0005-0000-0000-00000A3F0000}"/>
    <cellStyle name="Comma 2 7 2 7 2" xfId="27539" xr:uid="{00000000-0005-0000-0000-00000B3F0000}"/>
    <cellStyle name="Comma 2 7 2 7 2 2" xfId="31277" xr:uid="{00000000-0005-0000-0000-00000C3F0000}"/>
    <cellStyle name="Comma 2 7 2 7 2 3" xfId="33121" xr:uid="{00000000-0005-0000-0000-00000D3F0000}"/>
    <cellStyle name="Comma 2 7 2 7 3" xfId="30465" xr:uid="{00000000-0005-0000-0000-00000E3F0000}"/>
    <cellStyle name="Comma 2 7 2 7 4" xfId="32309" xr:uid="{00000000-0005-0000-0000-00000F3F0000}"/>
    <cellStyle name="Comma 2 7 2 8" xfId="26000" xr:uid="{00000000-0005-0000-0000-0000103F0000}"/>
    <cellStyle name="Comma 2 7 2 8 2" xfId="30873" xr:uid="{00000000-0005-0000-0000-0000113F0000}"/>
    <cellStyle name="Comma 2 7 2 8 3" xfId="32717" xr:uid="{00000000-0005-0000-0000-0000123F0000}"/>
    <cellStyle name="Comma 2 7 2 9" xfId="29679" xr:uid="{00000000-0005-0000-0000-0000133F0000}"/>
    <cellStyle name="Comma 2 7 3" xfId="22533" xr:uid="{00000000-0005-0000-0000-0000143F0000}"/>
    <cellStyle name="Comma 2 7 3 2" xfId="22774" xr:uid="{00000000-0005-0000-0000-0000153F0000}"/>
    <cellStyle name="Comma 2 7 3 2 2" xfId="22994" xr:uid="{00000000-0005-0000-0000-0000163F0000}"/>
    <cellStyle name="Comma 2 7 3 2 2 2" xfId="23237" xr:uid="{00000000-0005-0000-0000-0000173F0000}"/>
    <cellStyle name="Comma 2 7 3 2 2 2 2" xfId="25135" xr:uid="{00000000-0005-0000-0000-0000183F0000}"/>
    <cellStyle name="Comma 2 7 3 2 2 2 2 2" xfId="28222" xr:uid="{00000000-0005-0000-0000-0000193F0000}"/>
    <cellStyle name="Comma 2 7 3 2 2 2 2 2 2" xfId="31551" xr:uid="{00000000-0005-0000-0000-00001A3F0000}"/>
    <cellStyle name="Comma 2 7 3 2 2 2 2 2 3" xfId="33395" xr:uid="{00000000-0005-0000-0000-00001B3F0000}"/>
    <cellStyle name="Comma 2 7 3 2 2 2 2 3" xfId="30739" xr:uid="{00000000-0005-0000-0000-00001C3F0000}"/>
    <cellStyle name="Comma 2 7 3 2 2 2 2 4" xfId="32583" xr:uid="{00000000-0005-0000-0000-00001D3F0000}"/>
    <cellStyle name="Comma 2 7 3 2 2 2 3" xfId="26683" xr:uid="{00000000-0005-0000-0000-00001E3F0000}"/>
    <cellStyle name="Comma 2 7 3 2 2 2 3 2" xfId="31147" xr:uid="{00000000-0005-0000-0000-00001F3F0000}"/>
    <cellStyle name="Comma 2 7 3 2 2 2 3 3" xfId="32991" xr:uid="{00000000-0005-0000-0000-0000203F0000}"/>
    <cellStyle name="Comma 2 7 3 2 2 2 4" xfId="29978" xr:uid="{00000000-0005-0000-0000-0000213F0000}"/>
    <cellStyle name="Comma 2 7 3 2 2 2 5" xfId="32129" xr:uid="{00000000-0005-0000-0000-0000223F0000}"/>
    <cellStyle name="Comma 2 7 3 2 2 3" xfId="24928" xr:uid="{00000000-0005-0000-0000-0000233F0000}"/>
    <cellStyle name="Comma 2 7 3 2 2 3 2" xfId="28015" xr:uid="{00000000-0005-0000-0000-0000243F0000}"/>
    <cellStyle name="Comma 2 7 3 2 2 3 2 2" xfId="31438" xr:uid="{00000000-0005-0000-0000-0000253F0000}"/>
    <cellStyle name="Comma 2 7 3 2 2 3 2 3" xfId="33282" xr:uid="{00000000-0005-0000-0000-0000263F0000}"/>
    <cellStyle name="Comma 2 7 3 2 2 3 3" xfId="30626" xr:uid="{00000000-0005-0000-0000-0000273F0000}"/>
    <cellStyle name="Comma 2 7 3 2 2 3 4" xfId="32470" xr:uid="{00000000-0005-0000-0000-0000283F0000}"/>
    <cellStyle name="Comma 2 7 3 2 2 4" xfId="26476" xr:uid="{00000000-0005-0000-0000-0000293F0000}"/>
    <cellStyle name="Comma 2 7 3 2 2 4 2" xfId="31034" xr:uid="{00000000-0005-0000-0000-00002A3F0000}"/>
    <cellStyle name="Comma 2 7 3 2 2 4 3" xfId="32878" xr:uid="{00000000-0005-0000-0000-00002B3F0000}"/>
    <cellStyle name="Comma 2 7 3 2 2 5" xfId="29847" xr:uid="{00000000-0005-0000-0000-00002C3F0000}"/>
    <cellStyle name="Comma 2 7 3 2 2 6" xfId="31999" xr:uid="{00000000-0005-0000-0000-00002D3F0000}"/>
    <cellStyle name="Comma 2 7 3 2 3" xfId="23236" xr:uid="{00000000-0005-0000-0000-00002E3F0000}"/>
    <cellStyle name="Comma 2 7 3 2 3 2" xfId="25134" xr:uid="{00000000-0005-0000-0000-00002F3F0000}"/>
    <cellStyle name="Comma 2 7 3 2 3 2 2" xfId="28221" xr:uid="{00000000-0005-0000-0000-0000303F0000}"/>
    <cellStyle name="Comma 2 7 3 2 3 2 2 2" xfId="31550" xr:uid="{00000000-0005-0000-0000-0000313F0000}"/>
    <cellStyle name="Comma 2 7 3 2 3 2 2 3" xfId="33394" xr:uid="{00000000-0005-0000-0000-0000323F0000}"/>
    <cellStyle name="Comma 2 7 3 2 3 2 3" xfId="30738" xr:uid="{00000000-0005-0000-0000-0000333F0000}"/>
    <cellStyle name="Comma 2 7 3 2 3 2 4" xfId="32582" xr:uid="{00000000-0005-0000-0000-0000343F0000}"/>
    <cellStyle name="Comma 2 7 3 2 3 3" xfId="26682" xr:uid="{00000000-0005-0000-0000-0000353F0000}"/>
    <cellStyle name="Comma 2 7 3 2 3 3 2" xfId="31146" xr:uid="{00000000-0005-0000-0000-0000363F0000}"/>
    <cellStyle name="Comma 2 7 3 2 3 3 3" xfId="32990" xr:uid="{00000000-0005-0000-0000-0000373F0000}"/>
    <cellStyle name="Comma 2 7 3 2 3 4" xfId="29977" xr:uid="{00000000-0005-0000-0000-0000383F0000}"/>
    <cellStyle name="Comma 2 7 3 2 3 5" xfId="32128" xr:uid="{00000000-0005-0000-0000-0000393F0000}"/>
    <cellStyle name="Comma 2 7 3 2 4" xfId="24712" xr:uid="{00000000-0005-0000-0000-00003A3F0000}"/>
    <cellStyle name="Comma 2 7 3 2 4 2" xfId="27799" xr:uid="{00000000-0005-0000-0000-00003B3F0000}"/>
    <cellStyle name="Comma 2 7 3 2 4 2 2" xfId="31366" xr:uid="{00000000-0005-0000-0000-00003C3F0000}"/>
    <cellStyle name="Comma 2 7 3 2 4 2 3" xfId="33210" xr:uid="{00000000-0005-0000-0000-00003D3F0000}"/>
    <cellStyle name="Comma 2 7 3 2 4 3" xfId="30554" xr:uid="{00000000-0005-0000-0000-00003E3F0000}"/>
    <cellStyle name="Comma 2 7 3 2 4 4" xfId="32398" xr:uid="{00000000-0005-0000-0000-00003F3F0000}"/>
    <cellStyle name="Comma 2 7 3 2 5" xfId="26260" xr:uid="{00000000-0005-0000-0000-0000403F0000}"/>
    <cellStyle name="Comma 2 7 3 2 5 2" xfId="30962" xr:uid="{00000000-0005-0000-0000-0000413F0000}"/>
    <cellStyle name="Comma 2 7 3 2 5 3" xfId="32806" xr:uid="{00000000-0005-0000-0000-0000423F0000}"/>
    <cellStyle name="Comma 2 7 3 2 6" xfId="29772" xr:uid="{00000000-0005-0000-0000-0000433F0000}"/>
    <cellStyle name="Comma 2 7 3 2 7" xfId="31924" xr:uid="{00000000-0005-0000-0000-0000443F0000}"/>
    <cellStyle name="Comma 2 7 3 3" xfId="22886" xr:uid="{00000000-0005-0000-0000-0000453F0000}"/>
    <cellStyle name="Comma 2 7 3 3 2" xfId="23238" xr:uid="{00000000-0005-0000-0000-0000463F0000}"/>
    <cellStyle name="Comma 2 7 3 3 2 2" xfId="25136" xr:uid="{00000000-0005-0000-0000-0000473F0000}"/>
    <cellStyle name="Comma 2 7 3 3 2 2 2" xfId="28223" xr:uid="{00000000-0005-0000-0000-0000483F0000}"/>
    <cellStyle name="Comma 2 7 3 3 2 2 2 2" xfId="31552" xr:uid="{00000000-0005-0000-0000-0000493F0000}"/>
    <cellStyle name="Comma 2 7 3 3 2 2 2 3" xfId="33396" xr:uid="{00000000-0005-0000-0000-00004A3F0000}"/>
    <cellStyle name="Comma 2 7 3 3 2 2 3" xfId="30740" xr:uid="{00000000-0005-0000-0000-00004B3F0000}"/>
    <cellStyle name="Comma 2 7 3 3 2 2 4" xfId="32584" xr:uid="{00000000-0005-0000-0000-00004C3F0000}"/>
    <cellStyle name="Comma 2 7 3 3 2 3" xfId="26684" xr:uid="{00000000-0005-0000-0000-00004D3F0000}"/>
    <cellStyle name="Comma 2 7 3 3 2 3 2" xfId="31148" xr:uid="{00000000-0005-0000-0000-00004E3F0000}"/>
    <cellStyle name="Comma 2 7 3 3 2 3 3" xfId="32992" xr:uid="{00000000-0005-0000-0000-00004F3F0000}"/>
    <cellStyle name="Comma 2 7 3 3 2 4" xfId="29979" xr:uid="{00000000-0005-0000-0000-0000503F0000}"/>
    <cellStyle name="Comma 2 7 3 3 2 5" xfId="32130" xr:uid="{00000000-0005-0000-0000-0000513F0000}"/>
    <cellStyle name="Comma 2 7 3 3 3" xfId="24820" xr:uid="{00000000-0005-0000-0000-0000523F0000}"/>
    <cellStyle name="Comma 2 7 3 3 3 2" xfId="27907" xr:uid="{00000000-0005-0000-0000-0000533F0000}"/>
    <cellStyle name="Comma 2 7 3 3 3 2 2" xfId="31402" xr:uid="{00000000-0005-0000-0000-0000543F0000}"/>
    <cellStyle name="Comma 2 7 3 3 3 2 3" xfId="33246" xr:uid="{00000000-0005-0000-0000-0000553F0000}"/>
    <cellStyle name="Comma 2 7 3 3 3 3" xfId="30590" xr:uid="{00000000-0005-0000-0000-0000563F0000}"/>
    <cellStyle name="Comma 2 7 3 3 3 4" xfId="32434" xr:uid="{00000000-0005-0000-0000-0000573F0000}"/>
    <cellStyle name="Comma 2 7 3 3 4" xfId="26368" xr:uid="{00000000-0005-0000-0000-0000583F0000}"/>
    <cellStyle name="Comma 2 7 3 3 4 2" xfId="30998" xr:uid="{00000000-0005-0000-0000-0000593F0000}"/>
    <cellStyle name="Comma 2 7 3 3 4 3" xfId="32842" xr:uid="{00000000-0005-0000-0000-00005A3F0000}"/>
    <cellStyle name="Comma 2 7 3 3 5" xfId="29811" xr:uid="{00000000-0005-0000-0000-00005B3F0000}"/>
    <cellStyle name="Comma 2 7 3 3 6" xfId="31963" xr:uid="{00000000-0005-0000-0000-00005C3F0000}"/>
    <cellStyle name="Comma 2 7 3 4" xfId="22666" xr:uid="{00000000-0005-0000-0000-00005D3F0000}"/>
    <cellStyle name="Comma 2 7 3 4 2" xfId="24604" xr:uid="{00000000-0005-0000-0000-00005E3F0000}"/>
    <cellStyle name="Comma 2 7 3 4 2 2" xfId="27691" xr:uid="{00000000-0005-0000-0000-00005F3F0000}"/>
    <cellStyle name="Comma 2 7 3 4 2 2 2" xfId="31330" xr:uid="{00000000-0005-0000-0000-0000603F0000}"/>
    <cellStyle name="Comma 2 7 3 4 2 2 3" xfId="33174" xr:uid="{00000000-0005-0000-0000-0000613F0000}"/>
    <cellStyle name="Comma 2 7 3 4 2 3" xfId="30518" xr:uid="{00000000-0005-0000-0000-0000623F0000}"/>
    <cellStyle name="Comma 2 7 3 4 2 4" xfId="32362" xr:uid="{00000000-0005-0000-0000-0000633F0000}"/>
    <cellStyle name="Comma 2 7 3 4 3" xfId="26152" xr:uid="{00000000-0005-0000-0000-0000643F0000}"/>
    <cellStyle name="Comma 2 7 3 4 3 2" xfId="30926" xr:uid="{00000000-0005-0000-0000-0000653F0000}"/>
    <cellStyle name="Comma 2 7 3 4 3 3" xfId="32770" xr:uid="{00000000-0005-0000-0000-0000663F0000}"/>
    <cellStyle name="Comma 2 7 3 4 4" xfId="29736" xr:uid="{00000000-0005-0000-0000-0000673F0000}"/>
    <cellStyle name="Comma 2 7 3 4 5" xfId="31888" xr:uid="{00000000-0005-0000-0000-0000683F0000}"/>
    <cellStyle name="Comma 2 7 3 5" xfId="23235" xr:uid="{00000000-0005-0000-0000-0000693F0000}"/>
    <cellStyle name="Comma 2 7 3 5 2" xfId="25133" xr:uid="{00000000-0005-0000-0000-00006A3F0000}"/>
    <cellStyle name="Comma 2 7 3 5 2 2" xfId="28220" xr:uid="{00000000-0005-0000-0000-00006B3F0000}"/>
    <cellStyle name="Comma 2 7 3 5 2 2 2" xfId="31549" xr:uid="{00000000-0005-0000-0000-00006C3F0000}"/>
    <cellStyle name="Comma 2 7 3 5 2 2 3" xfId="33393" xr:uid="{00000000-0005-0000-0000-00006D3F0000}"/>
    <cellStyle name="Comma 2 7 3 5 2 3" xfId="30737" xr:uid="{00000000-0005-0000-0000-00006E3F0000}"/>
    <cellStyle name="Comma 2 7 3 5 2 4" xfId="32581" xr:uid="{00000000-0005-0000-0000-00006F3F0000}"/>
    <cellStyle name="Comma 2 7 3 5 3" xfId="26681" xr:uid="{00000000-0005-0000-0000-0000703F0000}"/>
    <cellStyle name="Comma 2 7 3 5 3 2" xfId="31145" xr:uid="{00000000-0005-0000-0000-0000713F0000}"/>
    <cellStyle name="Comma 2 7 3 5 3 3" xfId="32989" xr:uid="{00000000-0005-0000-0000-0000723F0000}"/>
    <cellStyle name="Comma 2 7 3 5 4" xfId="29976" xr:uid="{00000000-0005-0000-0000-0000733F0000}"/>
    <cellStyle name="Comma 2 7 3 5 5" xfId="32127" xr:uid="{00000000-0005-0000-0000-0000743F0000}"/>
    <cellStyle name="Comma 2 7 3 6" xfId="24479" xr:uid="{00000000-0005-0000-0000-0000753F0000}"/>
    <cellStyle name="Comma 2 7 3 6 2" xfId="27566" xr:uid="{00000000-0005-0000-0000-0000763F0000}"/>
    <cellStyle name="Comma 2 7 3 6 2 2" xfId="31286" xr:uid="{00000000-0005-0000-0000-0000773F0000}"/>
    <cellStyle name="Comma 2 7 3 6 2 3" xfId="33130" xr:uid="{00000000-0005-0000-0000-0000783F0000}"/>
    <cellStyle name="Comma 2 7 3 6 3" xfId="30474" xr:uid="{00000000-0005-0000-0000-0000793F0000}"/>
    <cellStyle name="Comma 2 7 3 6 4" xfId="32318" xr:uid="{00000000-0005-0000-0000-00007A3F0000}"/>
    <cellStyle name="Comma 2 7 3 7" xfId="26027" xr:uid="{00000000-0005-0000-0000-00007B3F0000}"/>
    <cellStyle name="Comma 2 7 3 7 2" xfId="30882" xr:uid="{00000000-0005-0000-0000-00007C3F0000}"/>
    <cellStyle name="Comma 2 7 3 7 3" xfId="32726" xr:uid="{00000000-0005-0000-0000-00007D3F0000}"/>
    <cellStyle name="Comma 2 7 3 8" xfId="29688" xr:uid="{00000000-0005-0000-0000-00007E3F0000}"/>
    <cellStyle name="Comma 2 7 3 9" xfId="31840" xr:uid="{00000000-0005-0000-0000-00007F3F0000}"/>
    <cellStyle name="Comma 2 7 4" xfId="22720" xr:uid="{00000000-0005-0000-0000-0000803F0000}"/>
    <cellStyle name="Comma 2 7 4 2" xfId="22940" xr:uid="{00000000-0005-0000-0000-0000813F0000}"/>
    <cellStyle name="Comma 2 7 4 2 2" xfId="23240" xr:uid="{00000000-0005-0000-0000-0000823F0000}"/>
    <cellStyle name="Comma 2 7 4 2 2 2" xfId="25138" xr:uid="{00000000-0005-0000-0000-0000833F0000}"/>
    <cellStyle name="Comma 2 7 4 2 2 2 2" xfId="28225" xr:uid="{00000000-0005-0000-0000-0000843F0000}"/>
    <cellStyle name="Comma 2 7 4 2 2 2 2 2" xfId="31554" xr:uid="{00000000-0005-0000-0000-0000853F0000}"/>
    <cellStyle name="Comma 2 7 4 2 2 2 2 3" xfId="33398" xr:uid="{00000000-0005-0000-0000-0000863F0000}"/>
    <cellStyle name="Comma 2 7 4 2 2 2 3" xfId="30742" xr:uid="{00000000-0005-0000-0000-0000873F0000}"/>
    <cellStyle name="Comma 2 7 4 2 2 2 4" xfId="32586" xr:uid="{00000000-0005-0000-0000-0000883F0000}"/>
    <cellStyle name="Comma 2 7 4 2 2 3" xfId="26686" xr:uid="{00000000-0005-0000-0000-0000893F0000}"/>
    <cellStyle name="Comma 2 7 4 2 2 3 2" xfId="31150" xr:uid="{00000000-0005-0000-0000-00008A3F0000}"/>
    <cellStyle name="Comma 2 7 4 2 2 3 3" xfId="32994" xr:uid="{00000000-0005-0000-0000-00008B3F0000}"/>
    <cellStyle name="Comma 2 7 4 2 2 4" xfId="29981" xr:uid="{00000000-0005-0000-0000-00008C3F0000}"/>
    <cellStyle name="Comma 2 7 4 2 2 5" xfId="32132" xr:uid="{00000000-0005-0000-0000-00008D3F0000}"/>
    <cellStyle name="Comma 2 7 4 2 3" xfId="24874" xr:uid="{00000000-0005-0000-0000-00008E3F0000}"/>
    <cellStyle name="Comma 2 7 4 2 3 2" xfId="27961" xr:uid="{00000000-0005-0000-0000-00008F3F0000}"/>
    <cellStyle name="Comma 2 7 4 2 3 2 2" xfId="31420" xr:uid="{00000000-0005-0000-0000-0000903F0000}"/>
    <cellStyle name="Comma 2 7 4 2 3 2 3" xfId="33264" xr:uid="{00000000-0005-0000-0000-0000913F0000}"/>
    <cellStyle name="Comma 2 7 4 2 3 3" xfId="30608" xr:uid="{00000000-0005-0000-0000-0000923F0000}"/>
    <cellStyle name="Comma 2 7 4 2 3 4" xfId="32452" xr:uid="{00000000-0005-0000-0000-0000933F0000}"/>
    <cellStyle name="Comma 2 7 4 2 4" xfId="26422" xr:uid="{00000000-0005-0000-0000-0000943F0000}"/>
    <cellStyle name="Comma 2 7 4 2 4 2" xfId="31016" xr:uid="{00000000-0005-0000-0000-0000953F0000}"/>
    <cellStyle name="Comma 2 7 4 2 4 3" xfId="32860" xr:uid="{00000000-0005-0000-0000-0000963F0000}"/>
    <cellStyle name="Comma 2 7 4 2 5" xfId="29829" xr:uid="{00000000-0005-0000-0000-0000973F0000}"/>
    <cellStyle name="Comma 2 7 4 2 6" xfId="31981" xr:uid="{00000000-0005-0000-0000-0000983F0000}"/>
    <cellStyle name="Comma 2 7 4 3" xfId="23239" xr:uid="{00000000-0005-0000-0000-0000993F0000}"/>
    <cellStyle name="Comma 2 7 4 3 2" xfId="25137" xr:uid="{00000000-0005-0000-0000-00009A3F0000}"/>
    <cellStyle name="Comma 2 7 4 3 2 2" xfId="28224" xr:uid="{00000000-0005-0000-0000-00009B3F0000}"/>
    <cellStyle name="Comma 2 7 4 3 2 2 2" xfId="31553" xr:uid="{00000000-0005-0000-0000-00009C3F0000}"/>
    <cellStyle name="Comma 2 7 4 3 2 2 3" xfId="33397" xr:uid="{00000000-0005-0000-0000-00009D3F0000}"/>
    <cellStyle name="Comma 2 7 4 3 2 3" xfId="30741" xr:uid="{00000000-0005-0000-0000-00009E3F0000}"/>
    <cellStyle name="Comma 2 7 4 3 2 4" xfId="32585" xr:uid="{00000000-0005-0000-0000-00009F3F0000}"/>
    <cellStyle name="Comma 2 7 4 3 3" xfId="26685" xr:uid="{00000000-0005-0000-0000-0000A03F0000}"/>
    <cellStyle name="Comma 2 7 4 3 3 2" xfId="31149" xr:uid="{00000000-0005-0000-0000-0000A13F0000}"/>
    <cellStyle name="Comma 2 7 4 3 3 3" xfId="32993" xr:uid="{00000000-0005-0000-0000-0000A23F0000}"/>
    <cellStyle name="Comma 2 7 4 3 4" xfId="29980" xr:uid="{00000000-0005-0000-0000-0000A33F0000}"/>
    <cellStyle name="Comma 2 7 4 3 5" xfId="32131" xr:uid="{00000000-0005-0000-0000-0000A43F0000}"/>
    <cellStyle name="Comma 2 7 4 4" xfId="24658" xr:uid="{00000000-0005-0000-0000-0000A53F0000}"/>
    <cellStyle name="Comma 2 7 4 4 2" xfId="27745" xr:uid="{00000000-0005-0000-0000-0000A63F0000}"/>
    <cellStyle name="Comma 2 7 4 4 2 2" xfId="31348" xr:uid="{00000000-0005-0000-0000-0000A73F0000}"/>
    <cellStyle name="Comma 2 7 4 4 2 3" xfId="33192" xr:uid="{00000000-0005-0000-0000-0000A83F0000}"/>
    <cellStyle name="Comma 2 7 4 4 3" xfId="30536" xr:uid="{00000000-0005-0000-0000-0000A93F0000}"/>
    <cellStyle name="Comma 2 7 4 4 4" xfId="32380" xr:uid="{00000000-0005-0000-0000-0000AA3F0000}"/>
    <cellStyle name="Comma 2 7 4 5" xfId="26206" xr:uid="{00000000-0005-0000-0000-0000AB3F0000}"/>
    <cellStyle name="Comma 2 7 4 5 2" xfId="30944" xr:uid="{00000000-0005-0000-0000-0000AC3F0000}"/>
    <cellStyle name="Comma 2 7 4 5 3" xfId="32788" xr:uid="{00000000-0005-0000-0000-0000AD3F0000}"/>
    <cellStyle name="Comma 2 7 4 6" xfId="29754" xr:uid="{00000000-0005-0000-0000-0000AE3F0000}"/>
    <cellStyle name="Comma 2 7 4 7" xfId="31906" xr:uid="{00000000-0005-0000-0000-0000AF3F0000}"/>
    <cellStyle name="Comma 2 7 5" xfId="22832" xr:uid="{00000000-0005-0000-0000-0000B03F0000}"/>
    <cellStyle name="Comma 2 7 5 2" xfId="23241" xr:uid="{00000000-0005-0000-0000-0000B13F0000}"/>
    <cellStyle name="Comma 2 7 5 2 2" xfId="25139" xr:uid="{00000000-0005-0000-0000-0000B23F0000}"/>
    <cellStyle name="Comma 2 7 5 2 2 2" xfId="28226" xr:uid="{00000000-0005-0000-0000-0000B33F0000}"/>
    <cellStyle name="Comma 2 7 5 2 2 2 2" xfId="31555" xr:uid="{00000000-0005-0000-0000-0000B43F0000}"/>
    <cellStyle name="Comma 2 7 5 2 2 2 3" xfId="33399" xr:uid="{00000000-0005-0000-0000-0000B53F0000}"/>
    <cellStyle name="Comma 2 7 5 2 2 3" xfId="30743" xr:uid="{00000000-0005-0000-0000-0000B63F0000}"/>
    <cellStyle name="Comma 2 7 5 2 2 4" xfId="32587" xr:uid="{00000000-0005-0000-0000-0000B73F0000}"/>
    <cellStyle name="Comma 2 7 5 2 3" xfId="26687" xr:uid="{00000000-0005-0000-0000-0000B83F0000}"/>
    <cellStyle name="Comma 2 7 5 2 3 2" xfId="31151" xr:uid="{00000000-0005-0000-0000-0000B93F0000}"/>
    <cellStyle name="Comma 2 7 5 2 3 3" xfId="32995" xr:uid="{00000000-0005-0000-0000-0000BA3F0000}"/>
    <cellStyle name="Comma 2 7 5 2 4" xfId="29982" xr:uid="{00000000-0005-0000-0000-0000BB3F0000}"/>
    <cellStyle name="Comma 2 7 5 2 5" xfId="32133" xr:uid="{00000000-0005-0000-0000-0000BC3F0000}"/>
    <cellStyle name="Comma 2 7 5 3" xfId="24766" xr:uid="{00000000-0005-0000-0000-0000BD3F0000}"/>
    <cellStyle name="Comma 2 7 5 3 2" xfId="27853" xr:uid="{00000000-0005-0000-0000-0000BE3F0000}"/>
    <cellStyle name="Comma 2 7 5 3 2 2" xfId="31384" xr:uid="{00000000-0005-0000-0000-0000BF3F0000}"/>
    <cellStyle name="Comma 2 7 5 3 2 3" xfId="33228" xr:uid="{00000000-0005-0000-0000-0000C03F0000}"/>
    <cellStyle name="Comma 2 7 5 3 3" xfId="30572" xr:uid="{00000000-0005-0000-0000-0000C13F0000}"/>
    <cellStyle name="Comma 2 7 5 3 4" xfId="32416" xr:uid="{00000000-0005-0000-0000-0000C23F0000}"/>
    <cellStyle name="Comma 2 7 5 4" xfId="26314" xr:uid="{00000000-0005-0000-0000-0000C33F0000}"/>
    <cellStyle name="Comma 2 7 5 4 2" xfId="30980" xr:uid="{00000000-0005-0000-0000-0000C43F0000}"/>
    <cellStyle name="Comma 2 7 5 4 3" xfId="32824" xr:uid="{00000000-0005-0000-0000-0000C53F0000}"/>
    <cellStyle name="Comma 2 7 5 5" xfId="29793" xr:uid="{00000000-0005-0000-0000-0000C63F0000}"/>
    <cellStyle name="Comma 2 7 5 6" xfId="31945" xr:uid="{00000000-0005-0000-0000-0000C73F0000}"/>
    <cellStyle name="Comma 2 7 6" xfId="22612" xr:uid="{00000000-0005-0000-0000-0000C83F0000}"/>
    <cellStyle name="Comma 2 7 6 2" xfId="24550" xr:uid="{00000000-0005-0000-0000-0000C93F0000}"/>
    <cellStyle name="Comma 2 7 6 2 2" xfId="27637" xr:uid="{00000000-0005-0000-0000-0000CA3F0000}"/>
    <cellStyle name="Comma 2 7 6 2 2 2" xfId="31312" xr:uid="{00000000-0005-0000-0000-0000CB3F0000}"/>
    <cellStyle name="Comma 2 7 6 2 2 3" xfId="33156" xr:uid="{00000000-0005-0000-0000-0000CC3F0000}"/>
    <cellStyle name="Comma 2 7 6 2 3" xfId="30500" xr:uid="{00000000-0005-0000-0000-0000CD3F0000}"/>
    <cellStyle name="Comma 2 7 6 2 4" xfId="32344" xr:uid="{00000000-0005-0000-0000-0000CE3F0000}"/>
    <cellStyle name="Comma 2 7 6 3" xfId="26098" xr:uid="{00000000-0005-0000-0000-0000CF3F0000}"/>
    <cellStyle name="Comma 2 7 6 3 2" xfId="30908" xr:uid="{00000000-0005-0000-0000-0000D03F0000}"/>
    <cellStyle name="Comma 2 7 6 3 3" xfId="32752" xr:uid="{00000000-0005-0000-0000-0000D13F0000}"/>
    <cellStyle name="Comma 2 7 6 4" xfId="29718" xr:uid="{00000000-0005-0000-0000-0000D23F0000}"/>
    <cellStyle name="Comma 2 7 6 5" xfId="31870" xr:uid="{00000000-0005-0000-0000-0000D33F0000}"/>
    <cellStyle name="Comma 2 7 7" xfId="23226" xr:uid="{00000000-0005-0000-0000-0000D43F0000}"/>
    <cellStyle name="Comma 2 7 7 2" xfId="25124" xr:uid="{00000000-0005-0000-0000-0000D53F0000}"/>
    <cellStyle name="Comma 2 7 7 2 2" xfId="28211" xr:uid="{00000000-0005-0000-0000-0000D63F0000}"/>
    <cellStyle name="Comma 2 7 7 2 2 2" xfId="31540" xr:uid="{00000000-0005-0000-0000-0000D73F0000}"/>
    <cellStyle name="Comma 2 7 7 2 2 3" xfId="33384" xr:uid="{00000000-0005-0000-0000-0000D83F0000}"/>
    <cellStyle name="Comma 2 7 7 2 3" xfId="30728" xr:uid="{00000000-0005-0000-0000-0000D93F0000}"/>
    <cellStyle name="Comma 2 7 7 2 4" xfId="32572" xr:uid="{00000000-0005-0000-0000-0000DA3F0000}"/>
    <cellStyle name="Comma 2 7 7 3" xfId="26672" xr:uid="{00000000-0005-0000-0000-0000DB3F0000}"/>
    <cellStyle name="Comma 2 7 7 3 2" xfId="31136" xr:uid="{00000000-0005-0000-0000-0000DC3F0000}"/>
    <cellStyle name="Comma 2 7 7 3 3" xfId="32980" xr:uid="{00000000-0005-0000-0000-0000DD3F0000}"/>
    <cellStyle name="Comma 2 7 7 4" xfId="29967" xr:uid="{00000000-0005-0000-0000-0000DE3F0000}"/>
    <cellStyle name="Comma 2 7 7 5" xfId="32118" xr:uid="{00000000-0005-0000-0000-0000DF3F0000}"/>
    <cellStyle name="Comma 2 7 8" xfId="24425" xr:uid="{00000000-0005-0000-0000-0000E03F0000}"/>
    <cellStyle name="Comma 2 7 8 2" xfId="27512" xr:uid="{00000000-0005-0000-0000-0000E13F0000}"/>
    <cellStyle name="Comma 2 7 8 2 2" xfId="31268" xr:uid="{00000000-0005-0000-0000-0000E23F0000}"/>
    <cellStyle name="Comma 2 7 8 2 3" xfId="33112" xr:uid="{00000000-0005-0000-0000-0000E33F0000}"/>
    <cellStyle name="Comma 2 7 8 3" xfId="30456" xr:uid="{00000000-0005-0000-0000-0000E43F0000}"/>
    <cellStyle name="Comma 2 7 8 4" xfId="32300" xr:uid="{00000000-0005-0000-0000-0000E53F0000}"/>
    <cellStyle name="Comma 2 7 9" xfId="25970" xr:uid="{00000000-0005-0000-0000-0000E63F0000}"/>
    <cellStyle name="Comma 2 7 9 2" xfId="30864" xr:uid="{00000000-0005-0000-0000-0000E73F0000}"/>
    <cellStyle name="Comma 2 7 9 3" xfId="32708" xr:uid="{00000000-0005-0000-0000-0000E83F0000}"/>
    <cellStyle name="Comma 2 8" xfId="1164" xr:uid="{00000000-0005-0000-0000-0000E93F0000}"/>
    <cellStyle name="Comma 2 8 2" xfId="5642" xr:uid="{00000000-0005-0000-0000-0000EA3F0000}"/>
    <cellStyle name="Comma 2 8 3" xfId="29417" xr:uid="{00000000-0005-0000-0000-0000EB3F0000}"/>
    <cellStyle name="Comma 2 8 4" xfId="31790" xr:uid="{00000000-0005-0000-0000-0000EC3F0000}"/>
    <cellStyle name="Comma 2 9" xfId="3080" xr:uid="{00000000-0005-0000-0000-0000ED3F0000}"/>
    <cellStyle name="Comma 2 9 10" xfId="29672" xr:uid="{00000000-0005-0000-0000-0000EE3F0000}"/>
    <cellStyle name="Comma 2 9 11" xfId="31824" xr:uid="{00000000-0005-0000-0000-0000EF3F0000}"/>
    <cellStyle name="Comma 2 9 2" xfId="22542" xr:uid="{00000000-0005-0000-0000-0000F03F0000}"/>
    <cellStyle name="Comma 2 9 2 2" xfId="22783" xr:uid="{00000000-0005-0000-0000-0000F13F0000}"/>
    <cellStyle name="Comma 2 9 2 2 2" xfId="23003" xr:uid="{00000000-0005-0000-0000-0000F23F0000}"/>
    <cellStyle name="Comma 2 9 2 2 2 2" xfId="23245" xr:uid="{00000000-0005-0000-0000-0000F33F0000}"/>
    <cellStyle name="Comma 2 9 2 2 2 2 2" xfId="25143" xr:uid="{00000000-0005-0000-0000-0000F43F0000}"/>
    <cellStyle name="Comma 2 9 2 2 2 2 2 2" xfId="28230" xr:uid="{00000000-0005-0000-0000-0000F53F0000}"/>
    <cellStyle name="Comma 2 9 2 2 2 2 2 2 2" xfId="31559" xr:uid="{00000000-0005-0000-0000-0000F63F0000}"/>
    <cellStyle name="Comma 2 9 2 2 2 2 2 2 3" xfId="33403" xr:uid="{00000000-0005-0000-0000-0000F73F0000}"/>
    <cellStyle name="Comma 2 9 2 2 2 2 2 3" xfId="30747" xr:uid="{00000000-0005-0000-0000-0000F83F0000}"/>
    <cellStyle name="Comma 2 9 2 2 2 2 2 4" xfId="32591" xr:uid="{00000000-0005-0000-0000-0000F93F0000}"/>
    <cellStyle name="Comma 2 9 2 2 2 2 3" xfId="26691" xr:uid="{00000000-0005-0000-0000-0000FA3F0000}"/>
    <cellStyle name="Comma 2 9 2 2 2 2 3 2" xfId="31155" xr:uid="{00000000-0005-0000-0000-0000FB3F0000}"/>
    <cellStyle name="Comma 2 9 2 2 2 2 3 3" xfId="32999" xr:uid="{00000000-0005-0000-0000-0000FC3F0000}"/>
    <cellStyle name="Comma 2 9 2 2 2 2 4" xfId="29986" xr:uid="{00000000-0005-0000-0000-0000FD3F0000}"/>
    <cellStyle name="Comma 2 9 2 2 2 2 5" xfId="32137" xr:uid="{00000000-0005-0000-0000-0000FE3F0000}"/>
    <cellStyle name="Comma 2 9 2 2 2 3" xfId="24937" xr:uid="{00000000-0005-0000-0000-0000FF3F0000}"/>
    <cellStyle name="Comma 2 9 2 2 2 3 2" xfId="28024" xr:uid="{00000000-0005-0000-0000-000000400000}"/>
    <cellStyle name="Comma 2 9 2 2 2 3 2 2" xfId="31440" xr:uid="{00000000-0005-0000-0000-000001400000}"/>
    <cellStyle name="Comma 2 9 2 2 2 3 2 3" xfId="33284" xr:uid="{00000000-0005-0000-0000-000002400000}"/>
    <cellStyle name="Comma 2 9 2 2 2 3 3" xfId="30628" xr:uid="{00000000-0005-0000-0000-000003400000}"/>
    <cellStyle name="Comma 2 9 2 2 2 3 4" xfId="32472" xr:uid="{00000000-0005-0000-0000-000004400000}"/>
    <cellStyle name="Comma 2 9 2 2 2 4" xfId="26485" xr:uid="{00000000-0005-0000-0000-000005400000}"/>
    <cellStyle name="Comma 2 9 2 2 2 4 2" xfId="31036" xr:uid="{00000000-0005-0000-0000-000006400000}"/>
    <cellStyle name="Comma 2 9 2 2 2 4 3" xfId="32880" xr:uid="{00000000-0005-0000-0000-000007400000}"/>
    <cellStyle name="Comma 2 9 2 2 2 5" xfId="29849" xr:uid="{00000000-0005-0000-0000-000008400000}"/>
    <cellStyle name="Comma 2 9 2 2 2 6" xfId="32001" xr:uid="{00000000-0005-0000-0000-000009400000}"/>
    <cellStyle name="Comma 2 9 2 2 3" xfId="23244" xr:uid="{00000000-0005-0000-0000-00000A400000}"/>
    <cellStyle name="Comma 2 9 2 2 3 2" xfId="25142" xr:uid="{00000000-0005-0000-0000-00000B400000}"/>
    <cellStyle name="Comma 2 9 2 2 3 2 2" xfId="28229" xr:uid="{00000000-0005-0000-0000-00000C400000}"/>
    <cellStyle name="Comma 2 9 2 2 3 2 2 2" xfId="31558" xr:uid="{00000000-0005-0000-0000-00000D400000}"/>
    <cellStyle name="Comma 2 9 2 2 3 2 2 3" xfId="33402" xr:uid="{00000000-0005-0000-0000-00000E400000}"/>
    <cellStyle name="Comma 2 9 2 2 3 2 3" xfId="30746" xr:uid="{00000000-0005-0000-0000-00000F400000}"/>
    <cellStyle name="Comma 2 9 2 2 3 2 4" xfId="32590" xr:uid="{00000000-0005-0000-0000-000010400000}"/>
    <cellStyle name="Comma 2 9 2 2 3 3" xfId="26690" xr:uid="{00000000-0005-0000-0000-000011400000}"/>
    <cellStyle name="Comma 2 9 2 2 3 3 2" xfId="31154" xr:uid="{00000000-0005-0000-0000-000012400000}"/>
    <cellStyle name="Comma 2 9 2 2 3 3 3" xfId="32998" xr:uid="{00000000-0005-0000-0000-000013400000}"/>
    <cellStyle name="Comma 2 9 2 2 3 4" xfId="29985" xr:uid="{00000000-0005-0000-0000-000014400000}"/>
    <cellStyle name="Comma 2 9 2 2 3 5" xfId="32136" xr:uid="{00000000-0005-0000-0000-000015400000}"/>
    <cellStyle name="Comma 2 9 2 2 4" xfId="24721" xr:uid="{00000000-0005-0000-0000-000016400000}"/>
    <cellStyle name="Comma 2 9 2 2 4 2" xfId="27808" xr:uid="{00000000-0005-0000-0000-000017400000}"/>
    <cellStyle name="Comma 2 9 2 2 4 2 2" xfId="31368" xr:uid="{00000000-0005-0000-0000-000018400000}"/>
    <cellStyle name="Comma 2 9 2 2 4 2 3" xfId="33212" xr:uid="{00000000-0005-0000-0000-000019400000}"/>
    <cellStyle name="Comma 2 9 2 2 4 3" xfId="30556" xr:uid="{00000000-0005-0000-0000-00001A400000}"/>
    <cellStyle name="Comma 2 9 2 2 4 4" xfId="32400" xr:uid="{00000000-0005-0000-0000-00001B400000}"/>
    <cellStyle name="Comma 2 9 2 2 5" xfId="26269" xr:uid="{00000000-0005-0000-0000-00001C400000}"/>
    <cellStyle name="Comma 2 9 2 2 5 2" xfId="30964" xr:uid="{00000000-0005-0000-0000-00001D400000}"/>
    <cellStyle name="Comma 2 9 2 2 5 3" xfId="32808" xr:uid="{00000000-0005-0000-0000-00001E400000}"/>
    <cellStyle name="Comma 2 9 2 2 6" xfId="29774" xr:uid="{00000000-0005-0000-0000-00001F400000}"/>
    <cellStyle name="Comma 2 9 2 2 7" xfId="31926" xr:uid="{00000000-0005-0000-0000-000020400000}"/>
    <cellStyle name="Comma 2 9 2 3" xfId="22895" xr:uid="{00000000-0005-0000-0000-000021400000}"/>
    <cellStyle name="Comma 2 9 2 3 2" xfId="23246" xr:uid="{00000000-0005-0000-0000-000022400000}"/>
    <cellStyle name="Comma 2 9 2 3 2 2" xfId="25144" xr:uid="{00000000-0005-0000-0000-000023400000}"/>
    <cellStyle name="Comma 2 9 2 3 2 2 2" xfId="28231" xr:uid="{00000000-0005-0000-0000-000024400000}"/>
    <cellStyle name="Comma 2 9 2 3 2 2 2 2" xfId="31560" xr:uid="{00000000-0005-0000-0000-000025400000}"/>
    <cellStyle name="Comma 2 9 2 3 2 2 2 3" xfId="33404" xr:uid="{00000000-0005-0000-0000-000026400000}"/>
    <cellStyle name="Comma 2 9 2 3 2 2 3" xfId="30748" xr:uid="{00000000-0005-0000-0000-000027400000}"/>
    <cellStyle name="Comma 2 9 2 3 2 2 4" xfId="32592" xr:uid="{00000000-0005-0000-0000-000028400000}"/>
    <cellStyle name="Comma 2 9 2 3 2 3" xfId="26692" xr:uid="{00000000-0005-0000-0000-000029400000}"/>
    <cellStyle name="Comma 2 9 2 3 2 3 2" xfId="31156" xr:uid="{00000000-0005-0000-0000-00002A400000}"/>
    <cellStyle name="Comma 2 9 2 3 2 3 3" xfId="33000" xr:uid="{00000000-0005-0000-0000-00002B400000}"/>
    <cellStyle name="Comma 2 9 2 3 2 4" xfId="29987" xr:uid="{00000000-0005-0000-0000-00002C400000}"/>
    <cellStyle name="Comma 2 9 2 3 2 5" xfId="32138" xr:uid="{00000000-0005-0000-0000-00002D400000}"/>
    <cellStyle name="Comma 2 9 2 3 3" xfId="24829" xr:uid="{00000000-0005-0000-0000-00002E400000}"/>
    <cellStyle name="Comma 2 9 2 3 3 2" xfId="27916" xr:uid="{00000000-0005-0000-0000-00002F400000}"/>
    <cellStyle name="Comma 2 9 2 3 3 2 2" xfId="31404" xr:uid="{00000000-0005-0000-0000-000030400000}"/>
    <cellStyle name="Comma 2 9 2 3 3 2 3" xfId="33248" xr:uid="{00000000-0005-0000-0000-000031400000}"/>
    <cellStyle name="Comma 2 9 2 3 3 3" xfId="30592" xr:uid="{00000000-0005-0000-0000-000032400000}"/>
    <cellStyle name="Comma 2 9 2 3 3 4" xfId="32436" xr:uid="{00000000-0005-0000-0000-000033400000}"/>
    <cellStyle name="Comma 2 9 2 3 4" xfId="26377" xr:uid="{00000000-0005-0000-0000-000034400000}"/>
    <cellStyle name="Comma 2 9 2 3 4 2" xfId="31000" xr:uid="{00000000-0005-0000-0000-000035400000}"/>
    <cellStyle name="Comma 2 9 2 3 4 3" xfId="32844" xr:uid="{00000000-0005-0000-0000-000036400000}"/>
    <cellStyle name="Comma 2 9 2 3 5" xfId="29813" xr:uid="{00000000-0005-0000-0000-000037400000}"/>
    <cellStyle name="Comma 2 9 2 3 6" xfId="31965" xr:uid="{00000000-0005-0000-0000-000038400000}"/>
    <cellStyle name="Comma 2 9 2 4" xfId="22675" xr:uid="{00000000-0005-0000-0000-000039400000}"/>
    <cellStyle name="Comma 2 9 2 4 2" xfId="24613" xr:uid="{00000000-0005-0000-0000-00003A400000}"/>
    <cellStyle name="Comma 2 9 2 4 2 2" xfId="27700" xr:uid="{00000000-0005-0000-0000-00003B400000}"/>
    <cellStyle name="Comma 2 9 2 4 2 2 2" xfId="31332" xr:uid="{00000000-0005-0000-0000-00003C400000}"/>
    <cellStyle name="Comma 2 9 2 4 2 2 3" xfId="33176" xr:uid="{00000000-0005-0000-0000-00003D400000}"/>
    <cellStyle name="Comma 2 9 2 4 2 3" xfId="30520" xr:uid="{00000000-0005-0000-0000-00003E400000}"/>
    <cellStyle name="Comma 2 9 2 4 2 4" xfId="32364" xr:uid="{00000000-0005-0000-0000-00003F400000}"/>
    <cellStyle name="Comma 2 9 2 4 3" xfId="26161" xr:uid="{00000000-0005-0000-0000-000040400000}"/>
    <cellStyle name="Comma 2 9 2 4 3 2" xfId="30928" xr:uid="{00000000-0005-0000-0000-000041400000}"/>
    <cellStyle name="Comma 2 9 2 4 3 3" xfId="32772" xr:uid="{00000000-0005-0000-0000-000042400000}"/>
    <cellStyle name="Comma 2 9 2 4 4" xfId="29738" xr:uid="{00000000-0005-0000-0000-000043400000}"/>
    <cellStyle name="Comma 2 9 2 4 5" xfId="31890" xr:uid="{00000000-0005-0000-0000-000044400000}"/>
    <cellStyle name="Comma 2 9 2 5" xfId="23243" xr:uid="{00000000-0005-0000-0000-000045400000}"/>
    <cellStyle name="Comma 2 9 2 5 2" xfId="25141" xr:uid="{00000000-0005-0000-0000-000046400000}"/>
    <cellStyle name="Comma 2 9 2 5 2 2" xfId="28228" xr:uid="{00000000-0005-0000-0000-000047400000}"/>
    <cellStyle name="Comma 2 9 2 5 2 2 2" xfId="31557" xr:uid="{00000000-0005-0000-0000-000048400000}"/>
    <cellStyle name="Comma 2 9 2 5 2 2 3" xfId="33401" xr:uid="{00000000-0005-0000-0000-000049400000}"/>
    <cellStyle name="Comma 2 9 2 5 2 3" xfId="30745" xr:uid="{00000000-0005-0000-0000-00004A400000}"/>
    <cellStyle name="Comma 2 9 2 5 2 4" xfId="32589" xr:uid="{00000000-0005-0000-0000-00004B400000}"/>
    <cellStyle name="Comma 2 9 2 5 3" xfId="26689" xr:uid="{00000000-0005-0000-0000-00004C400000}"/>
    <cellStyle name="Comma 2 9 2 5 3 2" xfId="31153" xr:uid="{00000000-0005-0000-0000-00004D400000}"/>
    <cellStyle name="Comma 2 9 2 5 3 3" xfId="32997" xr:uid="{00000000-0005-0000-0000-00004E400000}"/>
    <cellStyle name="Comma 2 9 2 5 4" xfId="29984" xr:uid="{00000000-0005-0000-0000-00004F400000}"/>
    <cellStyle name="Comma 2 9 2 5 5" xfId="32135" xr:uid="{00000000-0005-0000-0000-000050400000}"/>
    <cellStyle name="Comma 2 9 2 6" xfId="24488" xr:uid="{00000000-0005-0000-0000-000051400000}"/>
    <cellStyle name="Comma 2 9 2 6 2" xfId="27575" xr:uid="{00000000-0005-0000-0000-000052400000}"/>
    <cellStyle name="Comma 2 9 2 6 2 2" xfId="31288" xr:uid="{00000000-0005-0000-0000-000053400000}"/>
    <cellStyle name="Comma 2 9 2 6 2 3" xfId="33132" xr:uid="{00000000-0005-0000-0000-000054400000}"/>
    <cellStyle name="Comma 2 9 2 6 3" xfId="30476" xr:uid="{00000000-0005-0000-0000-000055400000}"/>
    <cellStyle name="Comma 2 9 2 6 4" xfId="32320" xr:uid="{00000000-0005-0000-0000-000056400000}"/>
    <cellStyle name="Comma 2 9 2 7" xfId="26036" xr:uid="{00000000-0005-0000-0000-000057400000}"/>
    <cellStyle name="Comma 2 9 2 7 2" xfId="30884" xr:uid="{00000000-0005-0000-0000-000058400000}"/>
    <cellStyle name="Comma 2 9 2 7 3" xfId="32728" xr:uid="{00000000-0005-0000-0000-000059400000}"/>
    <cellStyle name="Comma 2 9 2 8" xfId="29690" xr:uid="{00000000-0005-0000-0000-00005A400000}"/>
    <cellStyle name="Comma 2 9 2 9" xfId="31842" xr:uid="{00000000-0005-0000-0000-00005B400000}"/>
    <cellStyle name="Comma 2 9 3" xfId="22729" xr:uid="{00000000-0005-0000-0000-00005C400000}"/>
    <cellStyle name="Comma 2 9 3 2" xfId="22949" xr:uid="{00000000-0005-0000-0000-00005D400000}"/>
    <cellStyle name="Comma 2 9 3 2 2" xfId="23248" xr:uid="{00000000-0005-0000-0000-00005E400000}"/>
    <cellStyle name="Comma 2 9 3 2 2 2" xfId="25146" xr:uid="{00000000-0005-0000-0000-00005F400000}"/>
    <cellStyle name="Comma 2 9 3 2 2 2 2" xfId="28233" xr:uid="{00000000-0005-0000-0000-000060400000}"/>
    <cellStyle name="Comma 2 9 3 2 2 2 2 2" xfId="31562" xr:uid="{00000000-0005-0000-0000-000061400000}"/>
    <cellStyle name="Comma 2 9 3 2 2 2 2 3" xfId="33406" xr:uid="{00000000-0005-0000-0000-000062400000}"/>
    <cellStyle name="Comma 2 9 3 2 2 2 3" xfId="30750" xr:uid="{00000000-0005-0000-0000-000063400000}"/>
    <cellStyle name="Comma 2 9 3 2 2 2 4" xfId="32594" xr:uid="{00000000-0005-0000-0000-000064400000}"/>
    <cellStyle name="Comma 2 9 3 2 2 3" xfId="26694" xr:uid="{00000000-0005-0000-0000-000065400000}"/>
    <cellStyle name="Comma 2 9 3 2 2 3 2" xfId="31158" xr:uid="{00000000-0005-0000-0000-000066400000}"/>
    <cellStyle name="Comma 2 9 3 2 2 3 3" xfId="33002" xr:uid="{00000000-0005-0000-0000-000067400000}"/>
    <cellStyle name="Comma 2 9 3 2 2 4" xfId="29989" xr:uid="{00000000-0005-0000-0000-000068400000}"/>
    <cellStyle name="Comma 2 9 3 2 2 5" xfId="32140" xr:uid="{00000000-0005-0000-0000-000069400000}"/>
    <cellStyle name="Comma 2 9 3 2 3" xfId="24883" xr:uid="{00000000-0005-0000-0000-00006A400000}"/>
    <cellStyle name="Comma 2 9 3 2 3 2" xfId="27970" xr:uid="{00000000-0005-0000-0000-00006B400000}"/>
    <cellStyle name="Comma 2 9 3 2 3 2 2" xfId="31422" xr:uid="{00000000-0005-0000-0000-00006C400000}"/>
    <cellStyle name="Comma 2 9 3 2 3 2 3" xfId="33266" xr:uid="{00000000-0005-0000-0000-00006D400000}"/>
    <cellStyle name="Comma 2 9 3 2 3 3" xfId="30610" xr:uid="{00000000-0005-0000-0000-00006E400000}"/>
    <cellStyle name="Comma 2 9 3 2 3 4" xfId="32454" xr:uid="{00000000-0005-0000-0000-00006F400000}"/>
    <cellStyle name="Comma 2 9 3 2 4" xfId="26431" xr:uid="{00000000-0005-0000-0000-000070400000}"/>
    <cellStyle name="Comma 2 9 3 2 4 2" xfId="31018" xr:uid="{00000000-0005-0000-0000-000071400000}"/>
    <cellStyle name="Comma 2 9 3 2 4 3" xfId="32862" xr:uid="{00000000-0005-0000-0000-000072400000}"/>
    <cellStyle name="Comma 2 9 3 2 5" xfId="29831" xr:uid="{00000000-0005-0000-0000-000073400000}"/>
    <cellStyle name="Comma 2 9 3 2 6" xfId="31983" xr:uid="{00000000-0005-0000-0000-000074400000}"/>
    <cellStyle name="Comma 2 9 3 3" xfId="23247" xr:uid="{00000000-0005-0000-0000-000075400000}"/>
    <cellStyle name="Comma 2 9 3 3 2" xfId="25145" xr:uid="{00000000-0005-0000-0000-000076400000}"/>
    <cellStyle name="Comma 2 9 3 3 2 2" xfId="28232" xr:uid="{00000000-0005-0000-0000-000077400000}"/>
    <cellStyle name="Comma 2 9 3 3 2 2 2" xfId="31561" xr:uid="{00000000-0005-0000-0000-000078400000}"/>
    <cellStyle name="Comma 2 9 3 3 2 2 3" xfId="33405" xr:uid="{00000000-0005-0000-0000-000079400000}"/>
    <cellStyle name="Comma 2 9 3 3 2 3" xfId="30749" xr:uid="{00000000-0005-0000-0000-00007A400000}"/>
    <cellStyle name="Comma 2 9 3 3 2 4" xfId="32593" xr:uid="{00000000-0005-0000-0000-00007B400000}"/>
    <cellStyle name="Comma 2 9 3 3 3" xfId="26693" xr:uid="{00000000-0005-0000-0000-00007C400000}"/>
    <cellStyle name="Comma 2 9 3 3 3 2" xfId="31157" xr:uid="{00000000-0005-0000-0000-00007D400000}"/>
    <cellStyle name="Comma 2 9 3 3 3 3" xfId="33001" xr:uid="{00000000-0005-0000-0000-00007E400000}"/>
    <cellStyle name="Comma 2 9 3 3 4" xfId="29988" xr:uid="{00000000-0005-0000-0000-00007F400000}"/>
    <cellStyle name="Comma 2 9 3 3 5" xfId="32139" xr:uid="{00000000-0005-0000-0000-000080400000}"/>
    <cellStyle name="Comma 2 9 3 4" xfId="24667" xr:uid="{00000000-0005-0000-0000-000081400000}"/>
    <cellStyle name="Comma 2 9 3 4 2" xfId="27754" xr:uid="{00000000-0005-0000-0000-000082400000}"/>
    <cellStyle name="Comma 2 9 3 4 2 2" xfId="31350" xr:uid="{00000000-0005-0000-0000-000083400000}"/>
    <cellStyle name="Comma 2 9 3 4 2 3" xfId="33194" xr:uid="{00000000-0005-0000-0000-000084400000}"/>
    <cellStyle name="Comma 2 9 3 4 3" xfId="30538" xr:uid="{00000000-0005-0000-0000-000085400000}"/>
    <cellStyle name="Comma 2 9 3 4 4" xfId="32382" xr:uid="{00000000-0005-0000-0000-000086400000}"/>
    <cellStyle name="Comma 2 9 3 5" xfId="26215" xr:uid="{00000000-0005-0000-0000-000087400000}"/>
    <cellStyle name="Comma 2 9 3 5 2" xfId="30946" xr:uid="{00000000-0005-0000-0000-000088400000}"/>
    <cellStyle name="Comma 2 9 3 5 3" xfId="32790" xr:uid="{00000000-0005-0000-0000-000089400000}"/>
    <cellStyle name="Comma 2 9 3 6" xfId="29756" xr:uid="{00000000-0005-0000-0000-00008A400000}"/>
    <cellStyle name="Comma 2 9 3 7" xfId="31908" xr:uid="{00000000-0005-0000-0000-00008B400000}"/>
    <cellStyle name="Comma 2 9 4" xfId="22841" xr:uid="{00000000-0005-0000-0000-00008C400000}"/>
    <cellStyle name="Comma 2 9 4 2" xfId="23249" xr:uid="{00000000-0005-0000-0000-00008D400000}"/>
    <cellStyle name="Comma 2 9 4 2 2" xfId="25147" xr:uid="{00000000-0005-0000-0000-00008E400000}"/>
    <cellStyle name="Comma 2 9 4 2 2 2" xfId="28234" xr:uid="{00000000-0005-0000-0000-00008F400000}"/>
    <cellStyle name="Comma 2 9 4 2 2 2 2" xfId="31563" xr:uid="{00000000-0005-0000-0000-000090400000}"/>
    <cellStyle name="Comma 2 9 4 2 2 2 3" xfId="33407" xr:uid="{00000000-0005-0000-0000-000091400000}"/>
    <cellStyle name="Comma 2 9 4 2 2 3" xfId="30751" xr:uid="{00000000-0005-0000-0000-000092400000}"/>
    <cellStyle name="Comma 2 9 4 2 2 4" xfId="32595" xr:uid="{00000000-0005-0000-0000-000093400000}"/>
    <cellStyle name="Comma 2 9 4 2 3" xfId="26695" xr:uid="{00000000-0005-0000-0000-000094400000}"/>
    <cellStyle name="Comma 2 9 4 2 3 2" xfId="31159" xr:uid="{00000000-0005-0000-0000-000095400000}"/>
    <cellStyle name="Comma 2 9 4 2 3 3" xfId="33003" xr:uid="{00000000-0005-0000-0000-000096400000}"/>
    <cellStyle name="Comma 2 9 4 2 4" xfId="29990" xr:uid="{00000000-0005-0000-0000-000097400000}"/>
    <cellStyle name="Comma 2 9 4 2 5" xfId="32141" xr:uid="{00000000-0005-0000-0000-000098400000}"/>
    <cellStyle name="Comma 2 9 4 3" xfId="24775" xr:uid="{00000000-0005-0000-0000-000099400000}"/>
    <cellStyle name="Comma 2 9 4 3 2" xfId="27862" xr:uid="{00000000-0005-0000-0000-00009A400000}"/>
    <cellStyle name="Comma 2 9 4 3 2 2" xfId="31386" xr:uid="{00000000-0005-0000-0000-00009B400000}"/>
    <cellStyle name="Comma 2 9 4 3 2 3" xfId="33230" xr:uid="{00000000-0005-0000-0000-00009C400000}"/>
    <cellStyle name="Comma 2 9 4 3 3" xfId="30574" xr:uid="{00000000-0005-0000-0000-00009D400000}"/>
    <cellStyle name="Comma 2 9 4 3 4" xfId="32418" xr:uid="{00000000-0005-0000-0000-00009E400000}"/>
    <cellStyle name="Comma 2 9 4 4" xfId="26323" xr:uid="{00000000-0005-0000-0000-00009F400000}"/>
    <cellStyle name="Comma 2 9 4 4 2" xfId="30982" xr:uid="{00000000-0005-0000-0000-0000A0400000}"/>
    <cellStyle name="Comma 2 9 4 4 3" xfId="32826" xr:uid="{00000000-0005-0000-0000-0000A1400000}"/>
    <cellStyle name="Comma 2 9 4 5" xfId="29795" xr:uid="{00000000-0005-0000-0000-0000A2400000}"/>
    <cellStyle name="Comma 2 9 4 6" xfId="31947" xr:uid="{00000000-0005-0000-0000-0000A3400000}"/>
    <cellStyle name="Comma 2 9 5" xfId="22621" xr:uid="{00000000-0005-0000-0000-0000A4400000}"/>
    <cellStyle name="Comma 2 9 5 2" xfId="24559" xr:uid="{00000000-0005-0000-0000-0000A5400000}"/>
    <cellStyle name="Comma 2 9 5 2 2" xfId="27646" xr:uid="{00000000-0005-0000-0000-0000A6400000}"/>
    <cellStyle name="Comma 2 9 5 2 2 2" xfId="31314" xr:uid="{00000000-0005-0000-0000-0000A7400000}"/>
    <cellStyle name="Comma 2 9 5 2 2 3" xfId="33158" xr:uid="{00000000-0005-0000-0000-0000A8400000}"/>
    <cellStyle name="Comma 2 9 5 2 3" xfId="30502" xr:uid="{00000000-0005-0000-0000-0000A9400000}"/>
    <cellStyle name="Comma 2 9 5 2 4" xfId="32346" xr:uid="{00000000-0005-0000-0000-0000AA400000}"/>
    <cellStyle name="Comma 2 9 5 3" xfId="26107" xr:uid="{00000000-0005-0000-0000-0000AB400000}"/>
    <cellStyle name="Comma 2 9 5 3 2" xfId="30910" xr:uid="{00000000-0005-0000-0000-0000AC400000}"/>
    <cellStyle name="Comma 2 9 5 3 3" xfId="32754" xr:uid="{00000000-0005-0000-0000-0000AD400000}"/>
    <cellStyle name="Comma 2 9 5 4" xfId="29720" xr:uid="{00000000-0005-0000-0000-0000AE400000}"/>
    <cellStyle name="Comma 2 9 5 5" xfId="31872" xr:uid="{00000000-0005-0000-0000-0000AF400000}"/>
    <cellStyle name="Comma 2 9 6" xfId="23242" xr:uid="{00000000-0005-0000-0000-0000B0400000}"/>
    <cellStyle name="Comma 2 9 6 2" xfId="25140" xr:uid="{00000000-0005-0000-0000-0000B1400000}"/>
    <cellStyle name="Comma 2 9 6 2 2" xfId="28227" xr:uid="{00000000-0005-0000-0000-0000B2400000}"/>
    <cellStyle name="Comma 2 9 6 2 2 2" xfId="31556" xr:uid="{00000000-0005-0000-0000-0000B3400000}"/>
    <cellStyle name="Comma 2 9 6 2 2 3" xfId="33400" xr:uid="{00000000-0005-0000-0000-0000B4400000}"/>
    <cellStyle name="Comma 2 9 6 2 3" xfId="30744" xr:uid="{00000000-0005-0000-0000-0000B5400000}"/>
    <cellStyle name="Comma 2 9 6 2 4" xfId="32588" xr:uid="{00000000-0005-0000-0000-0000B6400000}"/>
    <cellStyle name="Comma 2 9 6 3" xfId="26688" xr:uid="{00000000-0005-0000-0000-0000B7400000}"/>
    <cellStyle name="Comma 2 9 6 3 2" xfId="31152" xr:uid="{00000000-0005-0000-0000-0000B8400000}"/>
    <cellStyle name="Comma 2 9 6 3 3" xfId="32996" xr:uid="{00000000-0005-0000-0000-0000B9400000}"/>
    <cellStyle name="Comma 2 9 6 4" xfId="29983" xr:uid="{00000000-0005-0000-0000-0000BA400000}"/>
    <cellStyle name="Comma 2 9 6 5" xfId="32134" xr:uid="{00000000-0005-0000-0000-0000BB400000}"/>
    <cellStyle name="Comma 2 9 7" xfId="24434" xr:uid="{00000000-0005-0000-0000-0000BC400000}"/>
    <cellStyle name="Comma 2 9 7 2" xfId="27521" xr:uid="{00000000-0005-0000-0000-0000BD400000}"/>
    <cellStyle name="Comma 2 9 7 2 2" xfId="31270" xr:uid="{00000000-0005-0000-0000-0000BE400000}"/>
    <cellStyle name="Comma 2 9 7 2 3" xfId="33114" xr:uid="{00000000-0005-0000-0000-0000BF400000}"/>
    <cellStyle name="Comma 2 9 7 3" xfId="30458" xr:uid="{00000000-0005-0000-0000-0000C0400000}"/>
    <cellStyle name="Comma 2 9 7 4" xfId="32302" xr:uid="{00000000-0005-0000-0000-0000C1400000}"/>
    <cellStyle name="Comma 2 9 8" xfId="25982" xr:uid="{00000000-0005-0000-0000-0000C2400000}"/>
    <cellStyle name="Comma 2 9 8 2" xfId="30866" xr:uid="{00000000-0005-0000-0000-0000C3400000}"/>
    <cellStyle name="Comma 2 9 8 3" xfId="32710" xr:uid="{00000000-0005-0000-0000-0000C4400000}"/>
    <cellStyle name="Comma 2 9 9" xfId="22488" xr:uid="{00000000-0005-0000-0000-0000C5400000}"/>
    <cellStyle name="Comma 2_02_12" xfId="16812" xr:uid="{00000000-0005-0000-0000-0000C6400000}"/>
    <cellStyle name="Comma 20" xfId="284" xr:uid="{00000000-0005-0000-0000-0000C7400000}"/>
    <cellStyle name="Comma 20 2" xfId="1168" xr:uid="{00000000-0005-0000-0000-0000C8400000}"/>
    <cellStyle name="Comma 20 3" xfId="5599" xr:uid="{00000000-0005-0000-0000-0000C9400000}"/>
    <cellStyle name="Comma 20 4" xfId="29409" xr:uid="{00000000-0005-0000-0000-0000CA400000}"/>
    <cellStyle name="Comma 20 5" xfId="31782" xr:uid="{00000000-0005-0000-0000-0000CB400000}"/>
    <cellStyle name="Comma 21" xfId="285" xr:uid="{00000000-0005-0000-0000-0000CC400000}"/>
    <cellStyle name="Comma 21 2" xfId="1169" xr:uid="{00000000-0005-0000-0000-0000CD400000}"/>
    <cellStyle name="Comma 21 3" xfId="5620" xr:uid="{00000000-0005-0000-0000-0000CE400000}"/>
    <cellStyle name="Comma 21 4" xfId="29415" xr:uid="{00000000-0005-0000-0000-0000CF400000}"/>
    <cellStyle name="Comma 21 5" xfId="31788" xr:uid="{00000000-0005-0000-0000-0000D0400000}"/>
    <cellStyle name="Comma 22" xfId="286" xr:uid="{00000000-0005-0000-0000-0000D1400000}"/>
    <cellStyle name="Comma 22 2" xfId="1170" xr:uid="{00000000-0005-0000-0000-0000D2400000}"/>
    <cellStyle name="Comma 22 3" xfId="7426" xr:uid="{00000000-0005-0000-0000-0000D3400000}"/>
    <cellStyle name="Comma 22 4" xfId="29576" xr:uid="{00000000-0005-0000-0000-0000D4400000}"/>
    <cellStyle name="Comma 22 5" xfId="31813" xr:uid="{00000000-0005-0000-0000-0000D5400000}"/>
    <cellStyle name="Comma 23" xfId="287" xr:uid="{00000000-0005-0000-0000-0000D6400000}"/>
    <cellStyle name="Comma 23 2" xfId="1171" xr:uid="{00000000-0005-0000-0000-0000D7400000}"/>
    <cellStyle name="Comma 23 3" xfId="23032" xr:uid="{00000000-0005-0000-0000-0000D8400000}"/>
    <cellStyle name="Comma 23 4" xfId="29858" xr:uid="{00000000-0005-0000-0000-0000D9400000}"/>
    <cellStyle name="Comma 23 5" xfId="32010" xr:uid="{00000000-0005-0000-0000-0000DA400000}"/>
    <cellStyle name="Comma 24" xfId="288" xr:uid="{00000000-0005-0000-0000-0000DB400000}"/>
    <cellStyle name="Comma 24 2" xfId="1172" xr:uid="{00000000-0005-0000-0000-0000DC400000}"/>
    <cellStyle name="Comma 24 3" xfId="24138" xr:uid="{00000000-0005-0000-0000-0000DD400000}"/>
    <cellStyle name="Comma 24 4" xfId="30410" xr:uid="{00000000-0005-0000-0000-0000DE400000}"/>
    <cellStyle name="Comma 24 5" xfId="32254" xr:uid="{00000000-0005-0000-0000-0000DF400000}"/>
    <cellStyle name="Comma 25" xfId="289" xr:uid="{00000000-0005-0000-0000-0000E0400000}"/>
    <cellStyle name="Comma 25 2" xfId="1173" xr:uid="{00000000-0005-0000-0000-0000E1400000}"/>
    <cellStyle name="Comma 25 3" xfId="24274" xr:uid="{00000000-0005-0000-0000-0000E2400000}"/>
    <cellStyle name="Comma 25 4" xfId="30430" xr:uid="{00000000-0005-0000-0000-0000E3400000}"/>
    <cellStyle name="Comma 25 5" xfId="32274" xr:uid="{00000000-0005-0000-0000-0000E4400000}"/>
    <cellStyle name="Comma 26" xfId="290" xr:uid="{00000000-0005-0000-0000-0000E5400000}"/>
    <cellStyle name="Comma 26 2" xfId="1174" xr:uid="{00000000-0005-0000-0000-0000E6400000}"/>
    <cellStyle name="Comma 26 3" xfId="25818" xr:uid="{00000000-0005-0000-0000-0000E7400000}"/>
    <cellStyle name="Comma 26 4" xfId="30838" xr:uid="{00000000-0005-0000-0000-0000E8400000}"/>
    <cellStyle name="Comma 26 5" xfId="32682" xr:uid="{00000000-0005-0000-0000-0000E9400000}"/>
    <cellStyle name="Comma 27" xfId="291" xr:uid="{00000000-0005-0000-0000-0000EA400000}"/>
    <cellStyle name="Comma 27 2" xfId="1175" xr:uid="{00000000-0005-0000-0000-0000EB400000}"/>
    <cellStyle name="Comma 27 3" xfId="25700" xr:uid="{00000000-0005-0000-0000-0000EC400000}"/>
    <cellStyle name="Comma 27 4" xfId="30828" xr:uid="{00000000-0005-0000-0000-0000ED400000}"/>
    <cellStyle name="Comma 27 5" xfId="32672" xr:uid="{00000000-0005-0000-0000-0000EE400000}"/>
    <cellStyle name="Comma 28" xfId="292" xr:uid="{00000000-0005-0000-0000-0000EF400000}"/>
    <cellStyle name="Comma 28 2" xfId="28769" xr:uid="{00000000-0005-0000-0000-0000F0400000}"/>
    <cellStyle name="Comma 28 3" xfId="31629" xr:uid="{00000000-0005-0000-0000-0000F1400000}"/>
    <cellStyle name="Comma 28 4" xfId="33473" xr:uid="{00000000-0005-0000-0000-0000F2400000}"/>
    <cellStyle name="Comma 29" xfId="293" xr:uid="{00000000-0005-0000-0000-0000F3400000}"/>
    <cellStyle name="Comma 29 2" xfId="1177" xr:uid="{00000000-0005-0000-0000-0000F4400000}"/>
    <cellStyle name="Comma 29 3" xfId="25692" xr:uid="{00000000-0005-0000-0000-0000F5400000}"/>
    <cellStyle name="Comma 29 4" xfId="30826" xr:uid="{00000000-0005-0000-0000-0000F6400000}"/>
    <cellStyle name="Comma 29 5" xfId="32670" xr:uid="{00000000-0005-0000-0000-0000F7400000}"/>
    <cellStyle name="Comma 3" xfId="14" xr:uid="{00000000-0005-0000-0000-0000F8400000}"/>
    <cellStyle name="Comma 3 10" xfId="31649" xr:uid="{00000000-0005-0000-0000-0000F9400000}"/>
    <cellStyle name="Comma 3 2" xfId="11" xr:uid="{00000000-0005-0000-0000-0000FA400000}"/>
    <cellStyle name="Comma 3 2 2" xfId="295" xr:uid="{00000000-0005-0000-0000-0000FB400000}"/>
    <cellStyle name="Comma 3 2 2 2" xfId="3083" xr:uid="{00000000-0005-0000-0000-0000FC400000}"/>
    <cellStyle name="Comma 3 2 2 2 2" xfId="16813" xr:uid="{00000000-0005-0000-0000-0000FD400000}"/>
    <cellStyle name="Comma 3 2 2 2 2 2" xfId="29582" xr:uid="{00000000-0005-0000-0000-0000FE400000}"/>
    <cellStyle name="Comma 3 2 2 2 2 3" xfId="31819" xr:uid="{00000000-0005-0000-0000-0000FF400000}"/>
    <cellStyle name="Comma 3 2 2 2 3" xfId="23049" xr:uid="{00000000-0005-0000-0000-000000410000}"/>
    <cellStyle name="Comma 3 2 2 2 4" xfId="4768" xr:uid="{00000000-0005-0000-0000-000001410000}"/>
    <cellStyle name="Comma 3 2 2 2 5" xfId="28813" xr:uid="{00000000-0005-0000-0000-000002410000}"/>
    <cellStyle name="Comma 3 2 2 2 6" xfId="31652" xr:uid="{00000000-0005-0000-0000-000003410000}"/>
    <cellStyle name="Comma 3 2 2 3" xfId="23037" xr:uid="{00000000-0005-0000-0000-000004410000}"/>
    <cellStyle name="Comma 3 2 2 4" xfId="4767" xr:uid="{00000000-0005-0000-0000-000005410000}"/>
    <cellStyle name="Comma 3 2 2 5" xfId="28812" xr:uid="{00000000-0005-0000-0000-000006410000}"/>
    <cellStyle name="Comma 3 2 2 6" xfId="31651" xr:uid="{00000000-0005-0000-0000-000007410000}"/>
    <cellStyle name="Comma 3 2 3" xfId="1179" xr:uid="{00000000-0005-0000-0000-000008410000}"/>
    <cellStyle name="Comma 3 2 3 2" xfId="6589" xr:uid="{00000000-0005-0000-0000-000009410000}"/>
    <cellStyle name="Comma 3 2 3 2 2" xfId="29558" xr:uid="{00000000-0005-0000-0000-00000A410000}"/>
    <cellStyle name="Comma 3 2 3 2 3" xfId="31803" xr:uid="{00000000-0005-0000-0000-00000B410000}"/>
    <cellStyle name="Comma 3 2 3 3" xfId="4769" xr:uid="{00000000-0005-0000-0000-00000C410000}"/>
    <cellStyle name="Comma 3 2 3 4" xfId="28814" xr:uid="{00000000-0005-0000-0000-00000D410000}"/>
    <cellStyle name="Comma 3 2 3 5" xfId="31653" xr:uid="{00000000-0005-0000-0000-00000E410000}"/>
    <cellStyle name="Comma 3 2 4" xfId="3082" xr:uid="{00000000-0005-0000-0000-00000F410000}"/>
    <cellStyle name="Comma 3 2 4 2" xfId="4766" xr:uid="{00000000-0005-0000-0000-000010410000}"/>
    <cellStyle name="Comma 3 2 4 3" xfId="28811" xr:uid="{00000000-0005-0000-0000-000011410000}"/>
    <cellStyle name="Comma 3 2 5" xfId="4116" xr:uid="{00000000-0005-0000-0000-000012410000}"/>
    <cellStyle name="Comma 3 2 6" xfId="28785" xr:uid="{00000000-0005-0000-0000-000013410000}"/>
    <cellStyle name="Comma 3 2 7" xfId="233" xr:uid="{00000000-0005-0000-0000-000014410000}"/>
    <cellStyle name="Comma 3 2 8" xfId="31650" xr:uid="{00000000-0005-0000-0000-000015410000}"/>
    <cellStyle name="Comma 3 3" xfId="234" xr:uid="{00000000-0005-0000-0000-000016410000}"/>
    <cellStyle name="Comma 3 3 2" xfId="3084" xr:uid="{00000000-0005-0000-0000-000017410000}"/>
    <cellStyle name="Comma 3 3 2 2" xfId="16814" xr:uid="{00000000-0005-0000-0000-000018410000}"/>
    <cellStyle name="Comma 3 3 2 2 2" xfId="29583" xr:uid="{00000000-0005-0000-0000-000019410000}"/>
    <cellStyle name="Comma 3 3 2 2 3" xfId="31820" xr:uid="{00000000-0005-0000-0000-00001A410000}"/>
    <cellStyle name="Comma 3 3 2 3" xfId="4771" xr:uid="{00000000-0005-0000-0000-00001B410000}"/>
    <cellStyle name="Comma 3 3 2 4" xfId="28816" xr:uid="{00000000-0005-0000-0000-00001C410000}"/>
    <cellStyle name="Comma 3 3 2 5" xfId="31655" xr:uid="{00000000-0005-0000-0000-00001D410000}"/>
    <cellStyle name="Comma 3 3 3" xfId="4770" xr:uid="{00000000-0005-0000-0000-00001E410000}"/>
    <cellStyle name="Comma 3 3 4" xfId="28815" xr:uid="{00000000-0005-0000-0000-00001F410000}"/>
    <cellStyle name="Comma 3 3 5" xfId="31654" xr:uid="{00000000-0005-0000-0000-000020410000}"/>
    <cellStyle name="Comma 3 4" xfId="8" xr:uid="{00000000-0005-0000-0000-000021410000}"/>
    <cellStyle name="Comma 3 4 2" xfId="23127" xr:uid="{00000000-0005-0000-0000-000022410000}"/>
    <cellStyle name="Comma 3 4 2 2" xfId="29881" xr:uid="{00000000-0005-0000-0000-000023410000}"/>
    <cellStyle name="Comma 3 4 2 3" xfId="32033" xr:uid="{00000000-0005-0000-0000-000024410000}"/>
    <cellStyle name="Comma 3 4 3" xfId="5646" xr:uid="{00000000-0005-0000-0000-000025410000}"/>
    <cellStyle name="Comma 3 4 4" xfId="29420" xr:uid="{00000000-0005-0000-0000-000026410000}"/>
    <cellStyle name="Comma 3 4 5" xfId="294" xr:uid="{00000000-0005-0000-0000-000027410000}"/>
    <cellStyle name="Comma 3 4 6" xfId="31793" xr:uid="{00000000-0005-0000-0000-000028410000}"/>
    <cellStyle name="Comma 3 5" xfId="1178" xr:uid="{00000000-0005-0000-0000-000029410000}"/>
    <cellStyle name="Comma 3 5 2" xfId="23130" xr:uid="{00000000-0005-0000-0000-00002A410000}"/>
    <cellStyle name="Comma 3 5 2 2" xfId="29883" xr:uid="{00000000-0005-0000-0000-00002B410000}"/>
    <cellStyle name="Comma 3 5 2 3" xfId="32035" xr:uid="{00000000-0005-0000-0000-00002C410000}"/>
    <cellStyle name="Comma 3 5 3" xfId="22571" xr:uid="{00000000-0005-0000-0000-00002D410000}"/>
    <cellStyle name="Comma 3 5 4" xfId="29701" xr:uid="{00000000-0005-0000-0000-00002E410000}"/>
    <cellStyle name="Comma 3 5 5" xfId="31853" xr:uid="{00000000-0005-0000-0000-00002F410000}"/>
    <cellStyle name="Comma 3 6" xfId="4765" xr:uid="{00000000-0005-0000-0000-000030410000}"/>
    <cellStyle name="Comma 3 6 2" xfId="28810" xr:uid="{00000000-0005-0000-0000-000031410000}"/>
    <cellStyle name="Comma 3 7" xfId="4115" xr:uid="{00000000-0005-0000-0000-000032410000}"/>
    <cellStyle name="Comma 3 8" xfId="28784" xr:uid="{00000000-0005-0000-0000-000033410000}"/>
    <cellStyle name="Comma 3 9" xfId="222" xr:uid="{00000000-0005-0000-0000-000034410000}"/>
    <cellStyle name="Comma 30" xfId="296" xr:uid="{00000000-0005-0000-0000-000035410000}"/>
    <cellStyle name="Comma 30 2" xfId="1180" xr:uid="{00000000-0005-0000-0000-000036410000}"/>
    <cellStyle name="Comma 30 3" xfId="28771" xr:uid="{00000000-0005-0000-0000-000037410000}"/>
    <cellStyle name="Comma 30 4" xfId="31630" xr:uid="{00000000-0005-0000-0000-000038410000}"/>
    <cellStyle name="Comma 30 5" xfId="33474" xr:uid="{00000000-0005-0000-0000-000039410000}"/>
    <cellStyle name="Comma 31" xfId="297" xr:uid="{00000000-0005-0000-0000-00003A410000}"/>
    <cellStyle name="Comma 31 2" xfId="1181" xr:uid="{00000000-0005-0000-0000-00003B410000}"/>
    <cellStyle name="Comma 31 3" xfId="25693" xr:uid="{00000000-0005-0000-0000-00003C410000}"/>
    <cellStyle name="Comma 31 4" xfId="30827" xr:uid="{00000000-0005-0000-0000-00003D410000}"/>
    <cellStyle name="Comma 31 5" xfId="32671" xr:uid="{00000000-0005-0000-0000-00003E410000}"/>
    <cellStyle name="Comma 32" xfId="298" xr:uid="{00000000-0005-0000-0000-00003F410000}"/>
    <cellStyle name="Comma 32 2" xfId="1182" xr:uid="{00000000-0005-0000-0000-000040410000}"/>
    <cellStyle name="Comma 32 3" xfId="5194" xr:uid="{00000000-0005-0000-0000-000041410000}"/>
    <cellStyle name="Comma 32 4" xfId="29119" xr:uid="{00000000-0005-0000-0000-000042410000}"/>
    <cellStyle name="Comma 33" xfId="299" xr:uid="{00000000-0005-0000-0000-000043410000}"/>
    <cellStyle name="Comma 33 2" xfId="1183" xr:uid="{00000000-0005-0000-0000-000044410000}"/>
    <cellStyle name="Comma 34" xfId="300" xr:uid="{00000000-0005-0000-0000-000045410000}"/>
    <cellStyle name="Comma 34 2" xfId="1184" xr:uid="{00000000-0005-0000-0000-000046410000}"/>
    <cellStyle name="Comma 35" xfId="301" xr:uid="{00000000-0005-0000-0000-000047410000}"/>
    <cellStyle name="Comma 35 2" xfId="1185" xr:uid="{00000000-0005-0000-0000-000048410000}"/>
    <cellStyle name="Comma 36" xfId="302" xr:uid="{00000000-0005-0000-0000-000049410000}"/>
    <cellStyle name="Comma 36 2" xfId="1186" xr:uid="{00000000-0005-0000-0000-00004A410000}"/>
    <cellStyle name="Comma 37" xfId="303" xr:uid="{00000000-0005-0000-0000-00004B410000}"/>
    <cellStyle name="Comma 37 2" xfId="1187" xr:uid="{00000000-0005-0000-0000-00004C410000}"/>
    <cellStyle name="Comma 38" xfId="304" xr:uid="{00000000-0005-0000-0000-00004D410000}"/>
    <cellStyle name="Comma 38 2" xfId="1188" xr:uid="{00000000-0005-0000-0000-00004E410000}"/>
    <cellStyle name="Comma 39" xfId="305" xr:uid="{00000000-0005-0000-0000-00004F410000}"/>
    <cellStyle name="Comma 39 2" xfId="1189" xr:uid="{00000000-0005-0000-0000-000050410000}"/>
    <cellStyle name="Comma 4" xfId="240" xr:uid="{00000000-0005-0000-0000-000051410000}"/>
    <cellStyle name="Comma 4 10" xfId="31656" xr:uid="{00000000-0005-0000-0000-000052410000}"/>
    <cellStyle name="Comma 4 2" xfId="306" xr:uid="{00000000-0005-0000-0000-000053410000}"/>
    <cellStyle name="Comma 4 2 2" xfId="3085" xr:uid="{00000000-0005-0000-0000-000054410000}"/>
    <cellStyle name="Comma 4 2 2 2" xfId="4774" xr:uid="{00000000-0005-0000-0000-000055410000}"/>
    <cellStyle name="Comma 4 2 2 3" xfId="28819" xr:uid="{00000000-0005-0000-0000-000056410000}"/>
    <cellStyle name="Comma 4 2 2 4" xfId="31658" xr:uid="{00000000-0005-0000-0000-000057410000}"/>
    <cellStyle name="Comma 4 2 3" xfId="4775" xr:uid="{00000000-0005-0000-0000-000058410000}"/>
    <cellStyle name="Comma 4 2 3 2" xfId="28820" xr:uid="{00000000-0005-0000-0000-000059410000}"/>
    <cellStyle name="Comma 4 2 3 3" xfId="31659" xr:uid="{00000000-0005-0000-0000-00005A410000}"/>
    <cellStyle name="Comma 4 2 4" xfId="5648" xr:uid="{00000000-0005-0000-0000-00005B410000}"/>
    <cellStyle name="Comma 4 2 5" xfId="22576" xr:uid="{00000000-0005-0000-0000-00005C410000}"/>
    <cellStyle name="Comma 4 2 5 2" xfId="29704" xr:uid="{00000000-0005-0000-0000-00005D410000}"/>
    <cellStyle name="Comma 4 2 5 3" xfId="31856" xr:uid="{00000000-0005-0000-0000-00005E410000}"/>
    <cellStyle name="Comma 4 2 6" xfId="4773" xr:uid="{00000000-0005-0000-0000-00005F410000}"/>
    <cellStyle name="Comma 4 2 7" xfId="28818" xr:uid="{00000000-0005-0000-0000-000060410000}"/>
    <cellStyle name="Comma 4 2 8" xfId="31657" xr:uid="{00000000-0005-0000-0000-000061410000}"/>
    <cellStyle name="Comma 4 3" xfId="1190" xr:uid="{00000000-0005-0000-0000-000062410000}"/>
    <cellStyle name="Comma 4 3 10" xfId="25686" xr:uid="{00000000-0005-0000-0000-000063410000}"/>
    <cellStyle name="Comma 4 3 10 2" xfId="30820" xr:uid="{00000000-0005-0000-0000-000064410000}"/>
    <cellStyle name="Comma 4 3 10 3" xfId="32664" xr:uid="{00000000-0005-0000-0000-000065410000}"/>
    <cellStyle name="Comma 4 3 11" xfId="4776" xr:uid="{00000000-0005-0000-0000-000066410000}"/>
    <cellStyle name="Comma 4 3 12" xfId="28821" xr:uid="{00000000-0005-0000-0000-000067410000}"/>
    <cellStyle name="Comma 4 3 13" xfId="31660" xr:uid="{00000000-0005-0000-0000-000068410000}"/>
    <cellStyle name="Comma 4 3 2" xfId="3086" xr:uid="{00000000-0005-0000-0000-000069410000}"/>
    <cellStyle name="Comma 4 3 2 2" xfId="16815" xr:uid="{00000000-0005-0000-0000-00006A410000}"/>
    <cellStyle name="Comma 4 3 2 3" xfId="4777" xr:uid="{00000000-0005-0000-0000-00006B410000}"/>
    <cellStyle name="Comma 4 3 2 4" xfId="28822" xr:uid="{00000000-0005-0000-0000-00006C410000}"/>
    <cellStyle name="Comma 4 3 2 5" xfId="31661" xr:uid="{00000000-0005-0000-0000-00006D410000}"/>
    <cellStyle name="Comma 4 3 3" xfId="4778" xr:uid="{00000000-0005-0000-0000-00006E410000}"/>
    <cellStyle name="Comma 4 3 3 2" xfId="5132" xr:uid="{00000000-0005-0000-0000-00006F410000}"/>
    <cellStyle name="Comma 4 3 3 2 2" xfId="5534" xr:uid="{00000000-0005-0000-0000-000070410000}"/>
    <cellStyle name="Comma 4 3 3 2 2 2" xfId="24073" xr:uid="{00000000-0005-0000-0000-000071410000}"/>
    <cellStyle name="Comma 4 3 3 2 2 2 2" xfId="25618" xr:uid="{00000000-0005-0000-0000-000072410000}"/>
    <cellStyle name="Comma 4 3 3 2 2 2 2 2" xfId="28705" xr:uid="{00000000-0005-0000-0000-000073410000}"/>
    <cellStyle name="Comma 4 3 3 2 2 2 2 2 2" xfId="31623" xr:uid="{00000000-0005-0000-0000-000074410000}"/>
    <cellStyle name="Comma 4 3 3 2 2 2 2 2 3" xfId="33467" xr:uid="{00000000-0005-0000-0000-000075410000}"/>
    <cellStyle name="Comma 4 3 3 2 2 2 2 3" xfId="30811" xr:uid="{00000000-0005-0000-0000-000076410000}"/>
    <cellStyle name="Comma 4 3 3 2 2 2 2 4" xfId="32655" xr:uid="{00000000-0005-0000-0000-000077410000}"/>
    <cellStyle name="Comma 4 3 3 2 2 2 3" xfId="27166" xr:uid="{00000000-0005-0000-0000-000078410000}"/>
    <cellStyle name="Comma 4 3 3 2 2 2 3 2" xfId="31219" xr:uid="{00000000-0005-0000-0000-000079410000}"/>
    <cellStyle name="Comma 4 3 3 2 2 2 3 3" xfId="33063" xr:uid="{00000000-0005-0000-0000-00007A410000}"/>
    <cellStyle name="Comma 4 3 3 2 2 2 4" xfId="30403" xr:uid="{00000000-0005-0000-0000-00007B410000}"/>
    <cellStyle name="Comma 4 3 3 2 2 2 5" xfId="32247" xr:uid="{00000000-0005-0000-0000-00007C410000}"/>
    <cellStyle name="Comma 4 3 3 2 2 3" xfId="24345" xr:uid="{00000000-0005-0000-0000-00007D410000}"/>
    <cellStyle name="Comma 4 3 3 2 2 3 2" xfId="27432" xr:uid="{00000000-0005-0000-0000-00007E410000}"/>
    <cellStyle name="Comma 4 3 3 2 2 3 2 2" xfId="31256" xr:uid="{00000000-0005-0000-0000-00007F410000}"/>
    <cellStyle name="Comma 4 3 3 2 2 3 2 3" xfId="33100" xr:uid="{00000000-0005-0000-0000-000080410000}"/>
    <cellStyle name="Comma 4 3 3 2 2 3 3" xfId="30444" xr:uid="{00000000-0005-0000-0000-000081410000}"/>
    <cellStyle name="Comma 4 3 3 2 2 3 4" xfId="32288" xr:uid="{00000000-0005-0000-0000-000082410000}"/>
    <cellStyle name="Comma 4 3 3 2 2 4" xfId="25889" xr:uid="{00000000-0005-0000-0000-000083410000}"/>
    <cellStyle name="Comma 4 3 3 2 2 4 2" xfId="30852" xr:uid="{00000000-0005-0000-0000-000084410000}"/>
    <cellStyle name="Comma 4 3 3 2 2 4 3" xfId="32696" xr:uid="{00000000-0005-0000-0000-000085410000}"/>
    <cellStyle name="Comma 4 3 3 2 2 5" xfId="29402" xr:uid="{00000000-0005-0000-0000-000086410000}"/>
    <cellStyle name="Comma 4 3 3 2 2 6" xfId="31775" xr:uid="{00000000-0005-0000-0000-000087410000}"/>
    <cellStyle name="Comma 4 3 3 2 3" xfId="23853" xr:uid="{00000000-0005-0000-0000-000088410000}"/>
    <cellStyle name="Comma 4 3 3 2 3 2" xfId="25486" xr:uid="{00000000-0005-0000-0000-000089410000}"/>
    <cellStyle name="Comma 4 3 3 2 3 2 2" xfId="28573" xr:uid="{00000000-0005-0000-0000-00008A410000}"/>
    <cellStyle name="Comma 4 3 3 2 3 2 2 2" xfId="31605" xr:uid="{00000000-0005-0000-0000-00008B410000}"/>
    <cellStyle name="Comma 4 3 3 2 3 2 2 3" xfId="33449" xr:uid="{00000000-0005-0000-0000-00008C410000}"/>
    <cellStyle name="Comma 4 3 3 2 3 2 3" xfId="30793" xr:uid="{00000000-0005-0000-0000-00008D410000}"/>
    <cellStyle name="Comma 4 3 3 2 3 2 4" xfId="32637" xr:uid="{00000000-0005-0000-0000-00008E410000}"/>
    <cellStyle name="Comma 4 3 3 2 3 3" xfId="27034" xr:uid="{00000000-0005-0000-0000-00008F410000}"/>
    <cellStyle name="Comma 4 3 3 2 3 3 2" xfId="31201" xr:uid="{00000000-0005-0000-0000-000090410000}"/>
    <cellStyle name="Comma 4 3 3 2 3 3 3" xfId="33045" xr:uid="{00000000-0005-0000-0000-000091410000}"/>
    <cellStyle name="Comma 4 3 3 2 3 4" xfId="30297" xr:uid="{00000000-0005-0000-0000-000092410000}"/>
    <cellStyle name="Comma 4 3 3 2 3 5" xfId="32219" xr:uid="{00000000-0005-0000-0000-000093410000}"/>
    <cellStyle name="Comma 4 3 3 2 4" xfId="24212" xr:uid="{00000000-0005-0000-0000-000094410000}"/>
    <cellStyle name="Comma 4 3 3 2 4 2" xfId="27300" xr:uid="{00000000-0005-0000-0000-000095410000}"/>
    <cellStyle name="Comma 4 3 3 2 4 2 2" xfId="31238" xr:uid="{00000000-0005-0000-0000-000096410000}"/>
    <cellStyle name="Comma 4 3 3 2 4 2 3" xfId="33082" xr:uid="{00000000-0005-0000-0000-000097410000}"/>
    <cellStyle name="Comma 4 3 3 2 4 3" xfId="30425" xr:uid="{00000000-0005-0000-0000-000098410000}"/>
    <cellStyle name="Comma 4 3 3 2 4 4" xfId="32269" xr:uid="{00000000-0005-0000-0000-000099410000}"/>
    <cellStyle name="Comma 4 3 3 2 5" xfId="25756" xr:uid="{00000000-0005-0000-0000-00009A410000}"/>
    <cellStyle name="Comma 4 3 3 2 5 2" xfId="30833" xr:uid="{00000000-0005-0000-0000-00009B410000}"/>
    <cellStyle name="Comma 4 3 3 2 5 3" xfId="32677" xr:uid="{00000000-0005-0000-0000-00009C410000}"/>
    <cellStyle name="Comma 4 3 3 2 6" xfId="29114" xr:uid="{00000000-0005-0000-0000-00009D410000}"/>
    <cellStyle name="Comma 4 3 3 2 7" xfId="31720" xr:uid="{00000000-0005-0000-0000-00009E410000}"/>
    <cellStyle name="Comma 4 3 3 3" xfId="5199" xr:uid="{00000000-0005-0000-0000-00009F410000}"/>
    <cellStyle name="Comma 4 3 3 3 2" xfId="23919" xr:uid="{00000000-0005-0000-0000-0000A0410000}"/>
    <cellStyle name="Comma 4 3 3 3 2 2" xfId="25552" xr:uid="{00000000-0005-0000-0000-0000A1410000}"/>
    <cellStyle name="Comma 4 3 3 3 2 2 2" xfId="28639" xr:uid="{00000000-0005-0000-0000-0000A2410000}"/>
    <cellStyle name="Comma 4 3 3 3 2 2 2 2" xfId="31614" xr:uid="{00000000-0005-0000-0000-0000A3410000}"/>
    <cellStyle name="Comma 4 3 3 3 2 2 2 3" xfId="33458" xr:uid="{00000000-0005-0000-0000-0000A4410000}"/>
    <cellStyle name="Comma 4 3 3 3 2 2 3" xfId="30802" xr:uid="{00000000-0005-0000-0000-0000A5410000}"/>
    <cellStyle name="Comma 4 3 3 3 2 2 4" xfId="32646" xr:uid="{00000000-0005-0000-0000-0000A6410000}"/>
    <cellStyle name="Comma 4 3 3 3 2 3" xfId="27100" xr:uid="{00000000-0005-0000-0000-0000A7410000}"/>
    <cellStyle name="Comma 4 3 3 3 2 3 2" xfId="31210" xr:uid="{00000000-0005-0000-0000-0000A8410000}"/>
    <cellStyle name="Comma 4 3 3 3 2 3 3" xfId="33054" xr:uid="{00000000-0005-0000-0000-0000A9410000}"/>
    <cellStyle name="Comma 4 3 3 3 2 4" xfId="30306" xr:uid="{00000000-0005-0000-0000-0000AA410000}"/>
    <cellStyle name="Comma 4 3 3 3 2 5" xfId="32228" xr:uid="{00000000-0005-0000-0000-0000AB410000}"/>
    <cellStyle name="Comma 4 3 3 3 3" xfId="24279" xr:uid="{00000000-0005-0000-0000-0000AC410000}"/>
    <cellStyle name="Comma 4 3 3 3 3 2" xfId="27366" xr:uid="{00000000-0005-0000-0000-0000AD410000}"/>
    <cellStyle name="Comma 4 3 3 3 3 2 2" xfId="31247" xr:uid="{00000000-0005-0000-0000-0000AE410000}"/>
    <cellStyle name="Comma 4 3 3 3 3 2 3" xfId="33091" xr:uid="{00000000-0005-0000-0000-0000AF410000}"/>
    <cellStyle name="Comma 4 3 3 3 3 3" xfId="30435" xr:uid="{00000000-0005-0000-0000-0000B0410000}"/>
    <cellStyle name="Comma 4 3 3 3 3 4" xfId="32279" xr:uid="{00000000-0005-0000-0000-0000B1410000}"/>
    <cellStyle name="Comma 4 3 3 3 4" xfId="25823" xr:uid="{00000000-0005-0000-0000-0000B2410000}"/>
    <cellStyle name="Comma 4 3 3 3 4 2" xfId="30843" xr:uid="{00000000-0005-0000-0000-0000B3410000}"/>
    <cellStyle name="Comma 4 3 3 3 4 3" xfId="32687" xr:uid="{00000000-0005-0000-0000-0000B4410000}"/>
    <cellStyle name="Comma 4 3 3 3 5" xfId="29124" xr:uid="{00000000-0005-0000-0000-0000B5410000}"/>
    <cellStyle name="Comma 4 3 3 3 6" xfId="31730" xr:uid="{00000000-0005-0000-0000-0000B6410000}"/>
    <cellStyle name="Comma 4 3 3 4" xfId="23522" xr:uid="{00000000-0005-0000-0000-0000B7410000}"/>
    <cellStyle name="Comma 4 3 3 4 2" xfId="25420" xr:uid="{00000000-0005-0000-0000-0000B8410000}"/>
    <cellStyle name="Comma 4 3 3 4 2 2" xfId="28507" xr:uid="{00000000-0005-0000-0000-0000B9410000}"/>
    <cellStyle name="Comma 4 3 3 4 2 2 2" xfId="31596" xr:uid="{00000000-0005-0000-0000-0000BA410000}"/>
    <cellStyle name="Comma 4 3 3 4 2 2 3" xfId="33440" xr:uid="{00000000-0005-0000-0000-0000BB410000}"/>
    <cellStyle name="Comma 4 3 3 4 2 3" xfId="30784" xr:uid="{00000000-0005-0000-0000-0000BC410000}"/>
    <cellStyle name="Comma 4 3 3 4 2 4" xfId="32628" xr:uid="{00000000-0005-0000-0000-0000BD410000}"/>
    <cellStyle name="Comma 4 3 3 4 3" xfId="26968" xr:uid="{00000000-0005-0000-0000-0000BE410000}"/>
    <cellStyle name="Comma 4 3 3 4 3 2" xfId="31192" xr:uid="{00000000-0005-0000-0000-0000BF410000}"/>
    <cellStyle name="Comma 4 3 3 4 3 3" xfId="33036" xr:uid="{00000000-0005-0000-0000-0000C0410000}"/>
    <cellStyle name="Comma 4 3 3 4 4" xfId="30023" xr:uid="{00000000-0005-0000-0000-0000C1410000}"/>
    <cellStyle name="Comma 4 3 3 4 5" xfId="32174" xr:uid="{00000000-0005-0000-0000-0000C2410000}"/>
    <cellStyle name="Comma 4 3 3 5" xfId="23085" xr:uid="{00000000-0005-0000-0000-0000C3410000}"/>
    <cellStyle name="Comma 4 3 3 5 2" xfId="25011" xr:uid="{00000000-0005-0000-0000-0000C4410000}"/>
    <cellStyle name="Comma 4 3 3 5 2 2" xfId="28098" xr:uid="{00000000-0005-0000-0000-0000C5410000}"/>
    <cellStyle name="Comma 4 3 3 5 2 2 2" xfId="31457" xr:uid="{00000000-0005-0000-0000-0000C6410000}"/>
    <cellStyle name="Comma 4 3 3 5 2 2 3" xfId="33301" xr:uid="{00000000-0005-0000-0000-0000C7410000}"/>
    <cellStyle name="Comma 4 3 3 5 2 3" xfId="30645" xr:uid="{00000000-0005-0000-0000-0000C8410000}"/>
    <cellStyle name="Comma 4 3 3 5 2 4" xfId="32489" xr:uid="{00000000-0005-0000-0000-0000C9410000}"/>
    <cellStyle name="Comma 4 3 3 5 3" xfId="26559" xr:uid="{00000000-0005-0000-0000-0000CA410000}"/>
    <cellStyle name="Comma 4 3 3 5 3 2" xfId="31053" xr:uid="{00000000-0005-0000-0000-0000CB410000}"/>
    <cellStyle name="Comma 4 3 3 5 3 3" xfId="32897" xr:uid="{00000000-0005-0000-0000-0000CC410000}"/>
    <cellStyle name="Comma 4 3 3 5 4" xfId="29867" xr:uid="{00000000-0005-0000-0000-0000CD410000}"/>
    <cellStyle name="Comma 4 3 3 5 5" xfId="32019" xr:uid="{00000000-0005-0000-0000-0000CE410000}"/>
    <cellStyle name="Comma 4 3 3 6" xfId="24146" xr:uid="{00000000-0005-0000-0000-0000CF410000}"/>
    <cellStyle name="Comma 4 3 3 6 2" xfId="27234" xr:uid="{00000000-0005-0000-0000-0000D0410000}"/>
    <cellStyle name="Comma 4 3 3 6 2 2" xfId="31229" xr:uid="{00000000-0005-0000-0000-0000D1410000}"/>
    <cellStyle name="Comma 4 3 3 6 2 3" xfId="33073" xr:uid="{00000000-0005-0000-0000-0000D2410000}"/>
    <cellStyle name="Comma 4 3 3 6 3" xfId="30416" xr:uid="{00000000-0005-0000-0000-0000D3410000}"/>
    <cellStyle name="Comma 4 3 3 6 4" xfId="32260" xr:uid="{00000000-0005-0000-0000-0000D4410000}"/>
    <cellStyle name="Comma 4 3 3 7" xfId="25687" xr:uid="{00000000-0005-0000-0000-0000D5410000}"/>
    <cellStyle name="Comma 4 3 3 7 2" xfId="30821" xr:uid="{00000000-0005-0000-0000-0000D6410000}"/>
    <cellStyle name="Comma 4 3 3 7 3" xfId="32665" xr:uid="{00000000-0005-0000-0000-0000D7410000}"/>
    <cellStyle name="Comma 4 3 3 8" xfId="28823" xr:uid="{00000000-0005-0000-0000-0000D8410000}"/>
    <cellStyle name="Comma 4 3 3 9" xfId="31662" xr:uid="{00000000-0005-0000-0000-0000D9410000}"/>
    <cellStyle name="Comma 4 3 4" xfId="4779" xr:uid="{00000000-0005-0000-0000-0000DA410000}"/>
    <cellStyle name="Comma 4 3 4 2" xfId="5133" xr:uid="{00000000-0005-0000-0000-0000DB410000}"/>
    <cellStyle name="Comma 4 3 4 2 2" xfId="5535" xr:uid="{00000000-0005-0000-0000-0000DC410000}"/>
    <cellStyle name="Comma 4 3 4 2 2 2" xfId="24074" xr:uid="{00000000-0005-0000-0000-0000DD410000}"/>
    <cellStyle name="Comma 4 3 4 2 2 2 2" xfId="25619" xr:uid="{00000000-0005-0000-0000-0000DE410000}"/>
    <cellStyle name="Comma 4 3 4 2 2 2 2 2" xfId="28706" xr:uid="{00000000-0005-0000-0000-0000DF410000}"/>
    <cellStyle name="Comma 4 3 4 2 2 2 2 2 2" xfId="31624" xr:uid="{00000000-0005-0000-0000-0000E0410000}"/>
    <cellStyle name="Comma 4 3 4 2 2 2 2 2 3" xfId="33468" xr:uid="{00000000-0005-0000-0000-0000E1410000}"/>
    <cellStyle name="Comma 4 3 4 2 2 2 2 3" xfId="30812" xr:uid="{00000000-0005-0000-0000-0000E2410000}"/>
    <cellStyle name="Comma 4 3 4 2 2 2 2 4" xfId="32656" xr:uid="{00000000-0005-0000-0000-0000E3410000}"/>
    <cellStyle name="Comma 4 3 4 2 2 2 3" xfId="27167" xr:uid="{00000000-0005-0000-0000-0000E4410000}"/>
    <cellStyle name="Comma 4 3 4 2 2 2 3 2" xfId="31220" xr:uid="{00000000-0005-0000-0000-0000E5410000}"/>
    <cellStyle name="Comma 4 3 4 2 2 2 3 3" xfId="33064" xr:uid="{00000000-0005-0000-0000-0000E6410000}"/>
    <cellStyle name="Comma 4 3 4 2 2 2 4" xfId="30404" xr:uid="{00000000-0005-0000-0000-0000E7410000}"/>
    <cellStyle name="Comma 4 3 4 2 2 2 5" xfId="32248" xr:uid="{00000000-0005-0000-0000-0000E8410000}"/>
    <cellStyle name="Comma 4 3 4 2 2 3" xfId="24346" xr:uid="{00000000-0005-0000-0000-0000E9410000}"/>
    <cellStyle name="Comma 4 3 4 2 2 3 2" xfId="27433" xr:uid="{00000000-0005-0000-0000-0000EA410000}"/>
    <cellStyle name="Comma 4 3 4 2 2 3 2 2" xfId="31257" xr:uid="{00000000-0005-0000-0000-0000EB410000}"/>
    <cellStyle name="Comma 4 3 4 2 2 3 2 3" xfId="33101" xr:uid="{00000000-0005-0000-0000-0000EC410000}"/>
    <cellStyle name="Comma 4 3 4 2 2 3 3" xfId="30445" xr:uid="{00000000-0005-0000-0000-0000ED410000}"/>
    <cellStyle name="Comma 4 3 4 2 2 3 4" xfId="32289" xr:uid="{00000000-0005-0000-0000-0000EE410000}"/>
    <cellStyle name="Comma 4 3 4 2 2 4" xfId="25890" xr:uid="{00000000-0005-0000-0000-0000EF410000}"/>
    <cellStyle name="Comma 4 3 4 2 2 4 2" xfId="30853" xr:uid="{00000000-0005-0000-0000-0000F0410000}"/>
    <cellStyle name="Comma 4 3 4 2 2 4 3" xfId="32697" xr:uid="{00000000-0005-0000-0000-0000F1410000}"/>
    <cellStyle name="Comma 4 3 4 2 2 5" xfId="29403" xr:uid="{00000000-0005-0000-0000-0000F2410000}"/>
    <cellStyle name="Comma 4 3 4 2 2 6" xfId="31776" xr:uid="{00000000-0005-0000-0000-0000F3410000}"/>
    <cellStyle name="Comma 4 3 4 2 3" xfId="23854" xr:uid="{00000000-0005-0000-0000-0000F4410000}"/>
    <cellStyle name="Comma 4 3 4 2 3 2" xfId="25487" xr:uid="{00000000-0005-0000-0000-0000F5410000}"/>
    <cellStyle name="Comma 4 3 4 2 3 2 2" xfId="28574" xr:uid="{00000000-0005-0000-0000-0000F6410000}"/>
    <cellStyle name="Comma 4 3 4 2 3 2 2 2" xfId="31606" xr:uid="{00000000-0005-0000-0000-0000F7410000}"/>
    <cellStyle name="Comma 4 3 4 2 3 2 2 3" xfId="33450" xr:uid="{00000000-0005-0000-0000-0000F8410000}"/>
    <cellStyle name="Comma 4 3 4 2 3 2 3" xfId="30794" xr:uid="{00000000-0005-0000-0000-0000F9410000}"/>
    <cellStyle name="Comma 4 3 4 2 3 2 4" xfId="32638" xr:uid="{00000000-0005-0000-0000-0000FA410000}"/>
    <cellStyle name="Comma 4 3 4 2 3 3" xfId="27035" xr:uid="{00000000-0005-0000-0000-0000FB410000}"/>
    <cellStyle name="Comma 4 3 4 2 3 3 2" xfId="31202" xr:uid="{00000000-0005-0000-0000-0000FC410000}"/>
    <cellStyle name="Comma 4 3 4 2 3 3 3" xfId="33046" xr:uid="{00000000-0005-0000-0000-0000FD410000}"/>
    <cellStyle name="Comma 4 3 4 2 3 4" xfId="30298" xr:uid="{00000000-0005-0000-0000-0000FE410000}"/>
    <cellStyle name="Comma 4 3 4 2 3 5" xfId="32220" xr:uid="{00000000-0005-0000-0000-0000FF410000}"/>
    <cellStyle name="Comma 4 3 4 2 4" xfId="24213" xr:uid="{00000000-0005-0000-0000-000000420000}"/>
    <cellStyle name="Comma 4 3 4 2 4 2" xfId="27301" xr:uid="{00000000-0005-0000-0000-000001420000}"/>
    <cellStyle name="Comma 4 3 4 2 4 2 2" xfId="31239" xr:uid="{00000000-0005-0000-0000-000002420000}"/>
    <cellStyle name="Comma 4 3 4 2 4 2 3" xfId="33083" xr:uid="{00000000-0005-0000-0000-000003420000}"/>
    <cellStyle name="Comma 4 3 4 2 4 3" xfId="30426" xr:uid="{00000000-0005-0000-0000-000004420000}"/>
    <cellStyle name="Comma 4 3 4 2 4 4" xfId="32270" xr:uid="{00000000-0005-0000-0000-000005420000}"/>
    <cellStyle name="Comma 4 3 4 2 5" xfId="25757" xr:uid="{00000000-0005-0000-0000-000006420000}"/>
    <cellStyle name="Comma 4 3 4 2 5 2" xfId="30834" xr:uid="{00000000-0005-0000-0000-000007420000}"/>
    <cellStyle name="Comma 4 3 4 2 5 3" xfId="32678" xr:uid="{00000000-0005-0000-0000-000008420000}"/>
    <cellStyle name="Comma 4 3 4 2 6" xfId="29115" xr:uid="{00000000-0005-0000-0000-000009420000}"/>
    <cellStyle name="Comma 4 3 4 2 7" xfId="31721" xr:uid="{00000000-0005-0000-0000-00000A420000}"/>
    <cellStyle name="Comma 4 3 4 3" xfId="5200" xr:uid="{00000000-0005-0000-0000-00000B420000}"/>
    <cellStyle name="Comma 4 3 4 3 2" xfId="23920" xr:uid="{00000000-0005-0000-0000-00000C420000}"/>
    <cellStyle name="Comma 4 3 4 3 2 2" xfId="25553" xr:uid="{00000000-0005-0000-0000-00000D420000}"/>
    <cellStyle name="Comma 4 3 4 3 2 2 2" xfId="28640" xr:uid="{00000000-0005-0000-0000-00000E420000}"/>
    <cellStyle name="Comma 4 3 4 3 2 2 2 2" xfId="31615" xr:uid="{00000000-0005-0000-0000-00000F420000}"/>
    <cellStyle name="Comma 4 3 4 3 2 2 2 3" xfId="33459" xr:uid="{00000000-0005-0000-0000-000010420000}"/>
    <cellStyle name="Comma 4 3 4 3 2 2 3" xfId="30803" xr:uid="{00000000-0005-0000-0000-000011420000}"/>
    <cellStyle name="Comma 4 3 4 3 2 2 4" xfId="32647" xr:uid="{00000000-0005-0000-0000-000012420000}"/>
    <cellStyle name="Comma 4 3 4 3 2 3" xfId="27101" xr:uid="{00000000-0005-0000-0000-000013420000}"/>
    <cellStyle name="Comma 4 3 4 3 2 3 2" xfId="31211" xr:uid="{00000000-0005-0000-0000-000014420000}"/>
    <cellStyle name="Comma 4 3 4 3 2 3 3" xfId="33055" xr:uid="{00000000-0005-0000-0000-000015420000}"/>
    <cellStyle name="Comma 4 3 4 3 2 4" xfId="30307" xr:uid="{00000000-0005-0000-0000-000016420000}"/>
    <cellStyle name="Comma 4 3 4 3 2 5" xfId="32229" xr:uid="{00000000-0005-0000-0000-000017420000}"/>
    <cellStyle name="Comma 4 3 4 3 3" xfId="24280" xr:uid="{00000000-0005-0000-0000-000018420000}"/>
    <cellStyle name="Comma 4 3 4 3 3 2" xfId="27367" xr:uid="{00000000-0005-0000-0000-000019420000}"/>
    <cellStyle name="Comma 4 3 4 3 3 2 2" xfId="31248" xr:uid="{00000000-0005-0000-0000-00001A420000}"/>
    <cellStyle name="Comma 4 3 4 3 3 2 3" xfId="33092" xr:uid="{00000000-0005-0000-0000-00001B420000}"/>
    <cellStyle name="Comma 4 3 4 3 3 3" xfId="30436" xr:uid="{00000000-0005-0000-0000-00001C420000}"/>
    <cellStyle name="Comma 4 3 4 3 3 4" xfId="32280" xr:uid="{00000000-0005-0000-0000-00001D420000}"/>
    <cellStyle name="Comma 4 3 4 3 4" xfId="25824" xr:uid="{00000000-0005-0000-0000-00001E420000}"/>
    <cellStyle name="Comma 4 3 4 3 4 2" xfId="30844" xr:uid="{00000000-0005-0000-0000-00001F420000}"/>
    <cellStyle name="Comma 4 3 4 3 4 3" xfId="32688" xr:uid="{00000000-0005-0000-0000-000020420000}"/>
    <cellStyle name="Comma 4 3 4 3 5" xfId="29125" xr:uid="{00000000-0005-0000-0000-000021420000}"/>
    <cellStyle name="Comma 4 3 4 3 6" xfId="31731" xr:uid="{00000000-0005-0000-0000-000022420000}"/>
    <cellStyle name="Comma 4 3 4 4" xfId="23523" xr:uid="{00000000-0005-0000-0000-000023420000}"/>
    <cellStyle name="Comma 4 3 4 4 2" xfId="25421" xr:uid="{00000000-0005-0000-0000-000024420000}"/>
    <cellStyle name="Comma 4 3 4 4 2 2" xfId="28508" xr:uid="{00000000-0005-0000-0000-000025420000}"/>
    <cellStyle name="Comma 4 3 4 4 2 2 2" xfId="31597" xr:uid="{00000000-0005-0000-0000-000026420000}"/>
    <cellStyle name="Comma 4 3 4 4 2 2 3" xfId="33441" xr:uid="{00000000-0005-0000-0000-000027420000}"/>
    <cellStyle name="Comma 4 3 4 4 2 3" xfId="30785" xr:uid="{00000000-0005-0000-0000-000028420000}"/>
    <cellStyle name="Comma 4 3 4 4 2 4" xfId="32629" xr:uid="{00000000-0005-0000-0000-000029420000}"/>
    <cellStyle name="Comma 4 3 4 4 3" xfId="26969" xr:uid="{00000000-0005-0000-0000-00002A420000}"/>
    <cellStyle name="Comma 4 3 4 4 3 2" xfId="31193" xr:uid="{00000000-0005-0000-0000-00002B420000}"/>
    <cellStyle name="Comma 4 3 4 4 3 3" xfId="33037" xr:uid="{00000000-0005-0000-0000-00002C420000}"/>
    <cellStyle name="Comma 4 3 4 4 4" xfId="30024" xr:uid="{00000000-0005-0000-0000-00002D420000}"/>
    <cellStyle name="Comma 4 3 4 4 5" xfId="32175" xr:uid="{00000000-0005-0000-0000-00002E420000}"/>
    <cellStyle name="Comma 4 3 4 5" xfId="23063" xr:uid="{00000000-0005-0000-0000-00002F420000}"/>
    <cellStyle name="Comma 4 3 4 5 2" xfId="24989" xr:uid="{00000000-0005-0000-0000-000030420000}"/>
    <cellStyle name="Comma 4 3 4 5 2 2" xfId="28076" xr:uid="{00000000-0005-0000-0000-000031420000}"/>
    <cellStyle name="Comma 4 3 4 5 2 2 2" xfId="31454" xr:uid="{00000000-0005-0000-0000-000032420000}"/>
    <cellStyle name="Comma 4 3 4 5 2 2 3" xfId="33298" xr:uid="{00000000-0005-0000-0000-000033420000}"/>
    <cellStyle name="Comma 4 3 4 5 2 3" xfId="30642" xr:uid="{00000000-0005-0000-0000-000034420000}"/>
    <cellStyle name="Comma 4 3 4 5 2 4" xfId="32486" xr:uid="{00000000-0005-0000-0000-000035420000}"/>
    <cellStyle name="Comma 4 3 4 5 3" xfId="26537" xr:uid="{00000000-0005-0000-0000-000036420000}"/>
    <cellStyle name="Comma 4 3 4 5 3 2" xfId="31050" xr:uid="{00000000-0005-0000-0000-000037420000}"/>
    <cellStyle name="Comma 4 3 4 5 3 3" xfId="32894" xr:uid="{00000000-0005-0000-0000-000038420000}"/>
    <cellStyle name="Comma 4 3 4 5 4" xfId="29864" xr:uid="{00000000-0005-0000-0000-000039420000}"/>
    <cellStyle name="Comma 4 3 4 5 5" xfId="32016" xr:uid="{00000000-0005-0000-0000-00003A420000}"/>
    <cellStyle name="Comma 4 3 4 6" xfId="24147" xr:uid="{00000000-0005-0000-0000-00003B420000}"/>
    <cellStyle name="Comma 4 3 4 6 2" xfId="27235" xr:uid="{00000000-0005-0000-0000-00003C420000}"/>
    <cellStyle name="Comma 4 3 4 6 2 2" xfId="31230" xr:uid="{00000000-0005-0000-0000-00003D420000}"/>
    <cellStyle name="Comma 4 3 4 6 2 3" xfId="33074" xr:uid="{00000000-0005-0000-0000-00003E420000}"/>
    <cellStyle name="Comma 4 3 4 6 3" xfId="30417" xr:uid="{00000000-0005-0000-0000-00003F420000}"/>
    <cellStyle name="Comma 4 3 4 6 4" xfId="32261" xr:uid="{00000000-0005-0000-0000-000040420000}"/>
    <cellStyle name="Comma 4 3 4 7" xfId="25688" xr:uid="{00000000-0005-0000-0000-000041420000}"/>
    <cellStyle name="Comma 4 3 4 7 2" xfId="30822" xr:uid="{00000000-0005-0000-0000-000042420000}"/>
    <cellStyle name="Comma 4 3 4 7 3" xfId="32666" xr:uid="{00000000-0005-0000-0000-000043420000}"/>
    <cellStyle name="Comma 4 3 4 8" xfId="28824" xr:uid="{00000000-0005-0000-0000-000044420000}"/>
    <cellStyle name="Comma 4 3 4 9" xfId="31663" xr:uid="{00000000-0005-0000-0000-000045420000}"/>
    <cellStyle name="Comma 4 3 5" xfId="5131" xr:uid="{00000000-0005-0000-0000-000046420000}"/>
    <cellStyle name="Comma 4 3 5 2" xfId="5533" xr:uid="{00000000-0005-0000-0000-000047420000}"/>
    <cellStyle name="Comma 4 3 5 2 2" xfId="24072" xr:uid="{00000000-0005-0000-0000-000048420000}"/>
    <cellStyle name="Comma 4 3 5 2 2 2" xfId="25617" xr:uid="{00000000-0005-0000-0000-000049420000}"/>
    <cellStyle name="Comma 4 3 5 2 2 2 2" xfId="28704" xr:uid="{00000000-0005-0000-0000-00004A420000}"/>
    <cellStyle name="Comma 4 3 5 2 2 2 2 2" xfId="31622" xr:uid="{00000000-0005-0000-0000-00004B420000}"/>
    <cellStyle name="Comma 4 3 5 2 2 2 2 3" xfId="33466" xr:uid="{00000000-0005-0000-0000-00004C420000}"/>
    <cellStyle name="Comma 4 3 5 2 2 2 3" xfId="30810" xr:uid="{00000000-0005-0000-0000-00004D420000}"/>
    <cellStyle name="Comma 4 3 5 2 2 2 4" xfId="32654" xr:uid="{00000000-0005-0000-0000-00004E420000}"/>
    <cellStyle name="Comma 4 3 5 2 2 3" xfId="27165" xr:uid="{00000000-0005-0000-0000-00004F420000}"/>
    <cellStyle name="Comma 4 3 5 2 2 3 2" xfId="31218" xr:uid="{00000000-0005-0000-0000-000050420000}"/>
    <cellStyle name="Comma 4 3 5 2 2 3 3" xfId="33062" xr:uid="{00000000-0005-0000-0000-000051420000}"/>
    <cellStyle name="Comma 4 3 5 2 2 4" xfId="30402" xr:uid="{00000000-0005-0000-0000-000052420000}"/>
    <cellStyle name="Comma 4 3 5 2 2 5" xfId="32246" xr:uid="{00000000-0005-0000-0000-000053420000}"/>
    <cellStyle name="Comma 4 3 5 2 3" xfId="24344" xr:uid="{00000000-0005-0000-0000-000054420000}"/>
    <cellStyle name="Comma 4 3 5 2 3 2" xfId="27431" xr:uid="{00000000-0005-0000-0000-000055420000}"/>
    <cellStyle name="Comma 4 3 5 2 3 2 2" xfId="31255" xr:uid="{00000000-0005-0000-0000-000056420000}"/>
    <cellStyle name="Comma 4 3 5 2 3 2 3" xfId="33099" xr:uid="{00000000-0005-0000-0000-000057420000}"/>
    <cellStyle name="Comma 4 3 5 2 3 3" xfId="30443" xr:uid="{00000000-0005-0000-0000-000058420000}"/>
    <cellStyle name="Comma 4 3 5 2 3 4" xfId="32287" xr:uid="{00000000-0005-0000-0000-000059420000}"/>
    <cellStyle name="Comma 4 3 5 2 4" xfId="25888" xr:uid="{00000000-0005-0000-0000-00005A420000}"/>
    <cellStyle name="Comma 4 3 5 2 4 2" xfId="30851" xr:uid="{00000000-0005-0000-0000-00005B420000}"/>
    <cellStyle name="Comma 4 3 5 2 4 3" xfId="32695" xr:uid="{00000000-0005-0000-0000-00005C420000}"/>
    <cellStyle name="Comma 4 3 5 2 5" xfId="29401" xr:uid="{00000000-0005-0000-0000-00005D420000}"/>
    <cellStyle name="Comma 4 3 5 2 6" xfId="31774" xr:uid="{00000000-0005-0000-0000-00005E420000}"/>
    <cellStyle name="Comma 4 3 5 3" xfId="23852" xr:uid="{00000000-0005-0000-0000-00005F420000}"/>
    <cellStyle name="Comma 4 3 5 3 2" xfId="25485" xr:uid="{00000000-0005-0000-0000-000060420000}"/>
    <cellStyle name="Comma 4 3 5 3 2 2" xfId="28572" xr:uid="{00000000-0005-0000-0000-000061420000}"/>
    <cellStyle name="Comma 4 3 5 3 2 2 2" xfId="31604" xr:uid="{00000000-0005-0000-0000-000062420000}"/>
    <cellStyle name="Comma 4 3 5 3 2 2 3" xfId="33448" xr:uid="{00000000-0005-0000-0000-000063420000}"/>
    <cellStyle name="Comma 4 3 5 3 2 3" xfId="30792" xr:uid="{00000000-0005-0000-0000-000064420000}"/>
    <cellStyle name="Comma 4 3 5 3 2 4" xfId="32636" xr:uid="{00000000-0005-0000-0000-000065420000}"/>
    <cellStyle name="Comma 4 3 5 3 3" xfId="27033" xr:uid="{00000000-0005-0000-0000-000066420000}"/>
    <cellStyle name="Comma 4 3 5 3 3 2" xfId="31200" xr:uid="{00000000-0005-0000-0000-000067420000}"/>
    <cellStyle name="Comma 4 3 5 3 3 3" xfId="33044" xr:uid="{00000000-0005-0000-0000-000068420000}"/>
    <cellStyle name="Comma 4 3 5 3 4" xfId="30296" xr:uid="{00000000-0005-0000-0000-000069420000}"/>
    <cellStyle name="Comma 4 3 5 3 5" xfId="32218" xr:uid="{00000000-0005-0000-0000-00006A420000}"/>
    <cellStyle name="Comma 4 3 5 4" xfId="24211" xr:uid="{00000000-0005-0000-0000-00006B420000}"/>
    <cellStyle name="Comma 4 3 5 4 2" xfId="27299" xr:uid="{00000000-0005-0000-0000-00006C420000}"/>
    <cellStyle name="Comma 4 3 5 4 2 2" xfId="31237" xr:uid="{00000000-0005-0000-0000-00006D420000}"/>
    <cellStyle name="Comma 4 3 5 4 2 3" xfId="33081" xr:uid="{00000000-0005-0000-0000-00006E420000}"/>
    <cellStyle name="Comma 4 3 5 4 3" xfId="30424" xr:uid="{00000000-0005-0000-0000-00006F420000}"/>
    <cellStyle name="Comma 4 3 5 4 4" xfId="32268" xr:uid="{00000000-0005-0000-0000-000070420000}"/>
    <cellStyle name="Comma 4 3 5 5" xfId="25755" xr:uid="{00000000-0005-0000-0000-000071420000}"/>
    <cellStyle name="Comma 4 3 5 5 2" xfId="30832" xr:uid="{00000000-0005-0000-0000-000072420000}"/>
    <cellStyle name="Comma 4 3 5 5 3" xfId="32676" xr:uid="{00000000-0005-0000-0000-000073420000}"/>
    <cellStyle name="Comma 4 3 5 6" xfId="29113" xr:uid="{00000000-0005-0000-0000-000074420000}"/>
    <cellStyle name="Comma 4 3 5 7" xfId="31719" xr:uid="{00000000-0005-0000-0000-000075420000}"/>
    <cellStyle name="Comma 4 3 6" xfId="5198" xr:uid="{00000000-0005-0000-0000-000076420000}"/>
    <cellStyle name="Comma 4 3 6 2" xfId="23918" xr:uid="{00000000-0005-0000-0000-000077420000}"/>
    <cellStyle name="Comma 4 3 6 2 2" xfId="25551" xr:uid="{00000000-0005-0000-0000-000078420000}"/>
    <cellStyle name="Comma 4 3 6 2 2 2" xfId="28638" xr:uid="{00000000-0005-0000-0000-000079420000}"/>
    <cellStyle name="Comma 4 3 6 2 2 2 2" xfId="31613" xr:uid="{00000000-0005-0000-0000-00007A420000}"/>
    <cellStyle name="Comma 4 3 6 2 2 2 3" xfId="33457" xr:uid="{00000000-0005-0000-0000-00007B420000}"/>
    <cellStyle name="Comma 4 3 6 2 2 3" xfId="30801" xr:uid="{00000000-0005-0000-0000-00007C420000}"/>
    <cellStyle name="Comma 4 3 6 2 2 4" xfId="32645" xr:uid="{00000000-0005-0000-0000-00007D420000}"/>
    <cellStyle name="Comma 4 3 6 2 3" xfId="27099" xr:uid="{00000000-0005-0000-0000-00007E420000}"/>
    <cellStyle name="Comma 4 3 6 2 3 2" xfId="31209" xr:uid="{00000000-0005-0000-0000-00007F420000}"/>
    <cellStyle name="Comma 4 3 6 2 3 3" xfId="33053" xr:uid="{00000000-0005-0000-0000-000080420000}"/>
    <cellStyle name="Comma 4 3 6 2 4" xfId="30305" xr:uid="{00000000-0005-0000-0000-000081420000}"/>
    <cellStyle name="Comma 4 3 6 2 5" xfId="32227" xr:uid="{00000000-0005-0000-0000-000082420000}"/>
    <cellStyle name="Comma 4 3 6 3" xfId="24278" xr:uid="{00000000-0005-0000-0000-000083420000}"/>
    <cellStyle name="Comma 4 3 6 3 2" xfId="27365" xr:uid="{00000000-0005-0000-0000-000084420000}"/>
    <cellStyle name="Comma 4 3 6 3 2 2" xfId="31246" xr:uid="{00000000-0005-0000-0000-000085420000}"/>
    <cellStyle name="Comma 4 3 6 3 2 3" xfId="33090" xr:uid="{00000000-0005-0000-0000-000086420000}"/>
    <cellStyle name="Comma 4 3 6 3 3" xfId="30434" xr:uid="{00000000-0005-0000-0000-000087420000}"/>
    <cellStyle name="Comma 4 3 6 3 4" xfId="32278" xr:uid="{00000000-0005-0000-0000-000088420000}"/>
    <cellStyle name="Comma 4 3 6 4" xfId="25822" xr:uid="{00000000-0005-0000-0000-000089420000}"/>
    <cellStyle name="Comma 4 3 6 4 2" xfId="30842" xr:uid="{00000000-0005-0000-0000-00008A420000}"/>
    <cellStyle name="Comma 4 3 6 4 3" xfId="32686" xr:uid="{00000000-0005-0000-0000-00008B420000}"/>
    <cellStyle name="Comma 4 3 6 5" xfId="29123" xr:uid="{00000000-0005-0000-0000-00008C420000}"/>
    <cellStyle name="Comma 4 3 6 6" xfId="31729" xr:uid="{00000000-0005-0000-0000-00008D420000}"/>
    <cellStyle name="Comma 4 3 7" xfId="5606" xr:uid="{00000000-0005-0000-0000-00008E420000}"/>
    <cellStyle name="Comma 4 3 7 2" xfId="23521" xr:uid="{00000000-0005-0000-0000-00008F420000}"/>
    <cellStyle name="Comma 4 3 7 2 2" xfId="25419" xr:uid="{00000000-0005-0000-0000-000090420000}"/>
    <cellStyle name="Comma 4 3 7 2 2 2" xfId="28506" xr:uid="{00000000-0005-0000-0000-000091420000}"/>
    <cellStyle name="Comma 4 3 7 2 2 2 2" xfId="31595" xr:uid="{00000000-0005-0000-0000-000092420000}"/>
    <cellStyle name="Comma 4 3 7 2 2 2 3" xfId="33439" xr:uid="{00000000-0005-0000-0000-000093420000}"/>
    <cellStyle name="Comma 4 3 7 2 2 3" xfId="30783" xr:uid="{00000000-0005-0000-0000-000094420000}"/>
    <cellStyle name="Comma 4 3 7 2 2 4" xfId="32627" xr:uid="{00000000-0005-0000-0000-000095420000}"/>
    <cellStyle name="Comma 4 3 7 2 3" xfId="26967" xr:uid="{00000000-0005-0000-0000-000096420000}"/>
    <cellStyle name="Comma 4 3 7 2 3 2" xfId="31191" xr:uid="{00000000-0005-0000-0000-000097420000}"/>
    <cellStyle name="Comma 4 3 7 2 3 3" xfId="33035" xr:uid="{00000000-0005-0000-0000-000098420000}"/>
    <cellStyle name="Comma 4 3 7 2 4" xfId="30022" xr:uid="{00000000-0005-0000-0000-000099420000}"/>
    <cellStyle name="Comma 4 3 7 2 5" xfId="32173" xr:uid="{00000000-0005-0000-0000-00009A420000}"/>
    <cellStyle name="Comma 4 3 7 3" xfId="29414" xr:uid="{00000000-0005-0000-0000-00009B420000}"/>
    <cellStyle name="Comma 4 3 7 4" xfId="31787" xr:uid="{00000000-0005-0000-0000-00009C420000}"/>
    <cellStyle name="Comma 4 3 8" xfId="23038" xr:uid="{00000000-0005-0000-0000-00009D420000}"/>
    <cellStyle name="Comma 4 3 8 2" xfId="24967" xr:uid="{00000000-0005-0000-0000-00009E420000}"/>
    <cellStyle name="Comma 4 3 8 2 2" xfId="28054" xr:uid="{00000000-0005-0000-0000-00009F420000}"/>
    <cellStyle name="Comma 4 3 8 2 2 2" xfId="31451" xr:uid="{00000000-0005-0000-0000-0000A0420000}"/>
    <cellStyle name="Comma 4 3 8 2 2 3" xfId="33295" xr:uid="{00000000-0005-0000-0000-0000A1420000}"/>
    <cellStyle name="Comma 4 3 8 2 3" xfId="30639" xr:uid="{00000000-0005-0000-0000-0000A2420000}"/>
    <cellStyle name="Comma 4 3 8 2 4" xfId="32483" xr:uid="{00000000-0005-0000-0000-0000A3420000}"/>
    <cellStyle name="Comma 4 3 8 3" xfId="26515" xr:uid="{00000000-0005-0000-0000-0000A4420000}"/>
    <cellStyle name="Comma 4 3 8 3 2" xfId="31047" xr:uid="{00000000-0005-0000-0000-0000A5420000}"/>
    <cellStyle name="Comma 4 3 8 3 3" xfId="32891" xr:uid="{00000000-0005-0000-0000-0000A6420000}"/>
    <cellStyle name="Comma 4 3 8 4" xfId="29861" xr:uid="{00000000-0005-0000-0000-0000A7420000}"/>
    <cellStyle name="Comma 4 3 8 5" xfId="32013" xr:uid="{00000000-0005-0000-0000-0000A8420000}"/>
    <cellStyle name="Comma 4 3 9" xfId="24145" xr:uid="{00000000-0005-0000-0000-0000A9420000}"/>
    <cellStyle name="Comma 4 3 9 2" xfId="27233" xr:uid="{00000000-0005-0000-0000-0000AA420000}"/>
    <cellStyle name="Comma 4 3 9 2 2" xfId="31228" xr:uid="{00000000-0005-0000-0000-0000AB420000}"/>
    <cellStyle name="Comma 4 3 9 2 3" xfId="33072" xr:uid="{00000000-0005-0000-0000-0000AC420000}"/>
    <cellStyle name="Comma 4 3 9 3" xfId="30415" xr:uid="{00000000-0005-0000-0000-0000AD420000}"/>
    <cellStyle name="Comma 4 3 9 4" xfId="32259" xr:uid="{00000000-0005-0000-0000-0000AE420000}"/>
    <cellStyle name="Comma 4 4" xfId="4780" xr:uid="{00000000-0005-0000-0000-0000AF420000}"/>
    <cellStyle name="Comma 4 4 2" xfId="16816" xr:uid="{00000000-0005-0000-0000-0000B0420000}"/>
    <cellStyle name="Comma 4 4 2 2" xfId="29584" xr:uid="{00000000-0005-0000-0000-0000B1420000}"/>
    <cellStyle name="Comma 4 4 2 3" xfId="31821" xr:uid="{00000000-0005-0000-0000-0000B2420000}"/>
    <cellStyle name="Comma 4 4 3" xfId="28825" xr:uid="{00000000-0005-0000-0000-0000B3420000}"/>
    <cellStyle name="Comma 4 4 4" xfId="31664" xr:uid="{00000000-0005-0000-0000-0000B4420000}"/>
    <cellStyle name="Comma 4 5" xfId="5647" xr:uid="{00000000-0005-0000-0000-0000B5420000}"/>
    <cellStyle name="Comma 4 5 2" xfId="29421" xr:uid="{00000000-0005-0000-0000-0000B6420000}"/>
    <cellStyle name="Comma 4 5 3" xfId="31794" xr:uid="{00000000-0005-0000-0000-0000B7420000}"/>
    <cellStyle name="Comma 4 6" xfId="22574" xr:uid="{00000000-0005-0000-0000-0000B8420000}"/>
    <cellStyle name="Comma 4 6 2" xfId="29702" xr:uid="{00000000-0005-0000-0000-0000B9420000}"/>
    <cellStyle name="Comma 4 6 3" xfId="31854" xr:uid="{00000000-0005-0000-0000-0000BA420000}"/>
    <cellStyle name="Comma 4 7" xfId="4772" xr:uid="{00000000-0005-0000-0000-0000BB420000}"/>
    <cellStyle name="Comma 4 7 2" xfId="28817" xr:uid="{00000000-0005-0000-0000-0000BC420000}"/>
    <cellStyle name="Comma 4 8" xfId="4117" xr:uid="{00000000-0005-0000-0000-0000BD420000}"/>
    <cellStyle name="Comma 4 9" xfId="28786" xr:uid="{00000000-0005-0000-0000-0000BE420000}"/>
    <cellStyle name="Comma 40" xfId="307" xr:uid="{00000000-0005-0000-0000-0000BF420000}"/>
    <cellStyle name="Comma 40 2" xfId="1191" xr:uid="{00000000-0005-0000-0000-0000C0420000}"/>
    <cellStyle name="Comma 41" xfId="308" xr:uid="{00000000-0005-0000-0000-0000C1420000}"/>
    <cellStyle name="Comma 41 2" xfId="1192" xr:uid="{00000000-0005-0000-0000-0000C2420000}"/>
    <cellStyle name="Comma 42" xfId="309" xr:uid="{00000000-0005-0000-0000-0000C3420000}"/>
    <cellStyle name="Comma 42 2" xfId="1193" xr:uid="{00000000-0005-0000-0000-0000C4420000}"/>
    <cellStyle name="Comma 43" xfId="310" xr:uid="{00000000-0005-0000-0000-0000C5420000}"/>
    <cellStyle name="Comma 43 2" xfId="1194" xr:uid="{00000000-0005-0000-0000-0000C6420000}"/>
    <cellStyle name="Comma 44" xfId="311" xr:uid="{00000000-0005-0000-0000-0000C7420000}"/>
    <cellStyle name="Comma 44 2" xfId="1195" xr:uid="{00000000-0005-0000-0000-0000C8420000}"/>
    <cellStyle name="Comma 45" xfId="312" xr:uid="{00000000-0005-0000-0000-0000C9420000}"/>
    <cellStyle name="Comma 45 2" xfId="1196" xr:uid="{00000000-0005-0000-0000-0000CA420000}"/>
    <cellStyle name="Comma 46" xfId="313" xr:uid="{00000000-0005-0000-0000-0000CB420000}"/>
    <cellStyle name="Comma 46 2" xfId="1197" xr:uid="{00000000-0005-0000-0000-0000CC420000}"/>
    <cellStyle name="Comma 47" xfId="314" xr:uid="{00000000-0005-0000-0000-0000CD420000}"/>
    <cellStyle name="Comma 47 2" xfId="1198" xr:uid="{00000000-0005-0000-0000-0000CE420000}"/>
    <cellStyle name="Comma 48" xfId="315" xr:uid="{00000000-0005-0000-0000-0000CF420000}"/>
    <cellStyle name="Comma 48 2" xfId="1199" xr:uid="{00000000-0005-0000-0000-0000D0420000}"/>
    <cellStyle name="Comma 49" xfId="1200" xr:uid="{00000000-0005-0000-0000-0000D1420000}"/>
    <cellStyle name="Comma 5" xfId="316" xr:uid="{00000000-0005-0000-0000-0000D2420000}"/>
    <cellStyle name="Comma 5 10" xfId="28826" xr:uid="{00000000-0005-0000-0000-0000D3420000}"/>
    <cellStyle name="Comma 5 11" xfId="31665" xr:uid="{00000000-0005-0000-0000-0000D4420000}"/>
    <cellStyle name="Comma 5 2" xfId="317" xr:uid="{00000000-0005-0000-0000-0000D5420000}"/>
    <cellStyle name="Comma 5 2 2" xfId="1202" xr:uid="{00000000-0005-0000-0000-0000D6420000}"/>
    <cellStyle name="Comma 5 2 2 2" xfId="6590" xr:uid="{00000000-0005-0000-0000-0000D7420000}"/>
    <cellStyle name="Comma 5 2 3" xfId="3088" xr:uid="{00000000-0005-0000-0000-0000D8420000}"/>
    <cellStyle name="Comma 5 3" xfId="318" xr:uid="{00000000-0005-0000-0000-0000D9420000}"/>
    <cellStyle name="Comma 5 3 2" xfId="1203" xr:uid="{00000000-0005-0000-0000-0000DA420000}"/>
    <cellStyle name="Comma 5 3 2 2" xfId="5649" xr:uid="{00000000-0005-0000-0000-0000DB420000}"/>
    <cellStyle name="Comma 5 3 2 3" xfId="29422" xr:uid="{00000000-0005-0000-0000-0000DC420000}"/>
    <cellStyle name="Comma 5 3 2 4" xfId="31795" xr:uid="{00000000-0005-0000-0000-0000DD420000}"/>
    <cellStyle name="Comma 5 3 3" xfId="4782" xr:uid="{00000000-0005-0000-0000-0000DE420000}"/>
    <cellStyle name="Comma 5 3 4" xfId="28827" xr:uid="{00000000-0005-0000-0000-0000DF420000}"/>
    <cellStyle name="Comma 5 3 5" xfId="31666" xr:uid="{00000000-0005-0000-0000-0000E0420000}"/>
    <cellStyle name="Comma 5 4" xfId="1204" xr:uid="{00000000-0005-0000-0000-0000E1420000}"/>
    <cellStyle name="Comma 5 4 2" xfId="4784" xr:uid="{00000000-0005-0000-0000-0000E2420000}"/>
    <cellStyle name="Comma 5 4 2 2" xfId="5203" xr:uid="{00000000-0005-0000-0000-0000E3420000}"/>
    <cellStyle name="Comma 5 4 2 2 2" xfId="29128" xr:uid="{00000000-0005-0000-0000-0000E4420000}"/>
    <cellStyle name="Comma 5 4 2 2 3" xfId="31734" xr:uid="{00000000-0005-0000-0000-0000E5420000}"/>
    <cellStyle name="Comma 5 4 2 3" xfId="23526" xr:uid="{00000000-0005-0000-0000-0000E6420000}"/>
    <cellStyle name="Comma 5 4 2 3 2" xfId="30027" xr:uid="{00000000-0005-0000-0000-0000E7420000}"/>
    <cellStyle name="Comma 5 4 2 3 3" xfId="32178" xr:uid="{00000000-0005-0000-0000-0000E8420000}"/>
    <cellStyle name="Comma 5 4 2 4" xfId="28829" xr:uid="{00000000-0005-0000-0000-0000E9420000}"/>
    <cellStyle name="Comma 5 4 2 5" xfId="31668" xr:uid="{00000000-0005-0000-0000-0000EA420000}"/>
    <cellStyle name="Comma 5 4 3" xfId="4785" xr:uid="{00000000-0005-0000-0000-0000EB420000}"/>
    <cellStyle name="Comma 5 4 3 2" xfId="5204" xr:uid="{00000000-0005-0000-0000-0000EC420000}"/>
    <cellStyle name="Comma 5 4 3 2 2" xfId="29129" xr:uid="{00000000-0005-0000-0000-0000ED420000}"/>
    <cellStyle name="Comma 5 4 3 2 3" xfId="31735" xr:uid="{00000000-0005-0000-0000-0000EE420000}"/>
    <cellStyle name="Comma 5 4 3 3" xfId="23527" xr:uid="{00000000-0005-0000-0000-0000EF420000}"/>
    <cellStyle name="Comma 5 4 3 3 2" xfId="30028" xr:uid="{00000000-0005-0000-0000-0000F0420000}"/>
    <cellStyle name="Comma 5 4 3 3 3" xfId="32179" xr:uid="{00000000-0005-0000-0000-0000F1420000}"/>
    <cellStyle name="Comma 5 4 3 4" xfId="28830" xr:uid="{00000000-0005-0000-0000-0000F2420000}"/>
    <cellStyle name="Comma 5 4 3 5" xfId="31669" xr:uid="{00000000-0005-0000-0000-0000F3420000}"/>
    <cellStyle name="Comma 5 4 4" xfId="5202" xr:uid="{00000000-0005-0000-0000-0000F4420000}"/>
    <cellStyle name="Comma 5 4 4 2" xfId="23922" xr:uid="{00000000-0005-0000-0000-0000F5420000}"/>
    <cellStyle name="Comma 5 4 4 2 2" xfId="30309" xr:uid="{00000000-0005-0000-0000-0000F6420000}"/>
    <cellStyle name="Comma 5 4 4 2 3" xfId="32231" xr:uid="{00000000-0005-0000-0000-0000F7420000}"/>
    <cellStyle name="Comma 5 4 4 3" xfId="23107" xr:uid="{00000000-0005-0000-0000-0000F8420000}"/>
    <cellStyle name="Comma 5 4 4 3 2" xfId="29871" xr:uid="{00000000-0005-0000-0000-0000F9420000}"/>
    <cellStyle name="Comma 5 4 4 3 3" xfId="32023" xr:uid="{00000000-0005-0000-0000-0000FA420000}"/>
    <cellStyle name="Comma 5 4 4 4" xfId="29127" xr:uid="{00000000-0005-0000-0000-0000FB420000}"/>
    <cellStyle name="Comma 5 4 4 5" xfId="31733" xr:uid="{00000000-0005-0000-0000-0000FC420000}"/>
    <cellStyle name="Comma 5 4 5" xfId="22810" xr:uid="{00000000-0005-0000-0000-0000FD420000}"/>
    <cellStyle name="Comma 5 4 5 2" xfId="23525" xr:uid="{00000000-0005-0000-0000-0000FE420000}"/>
    <cellStyle name="Comma 5 4 5 2 2" xfId="30026" xr:uid="{00000000-0005-0000-0000-0000FF420000}"/>
    <cellStyle name="Comma 5 4 5 2 3" xfId="32177" xr:uid="{00000000-0005-0000-0000-000000430000}"/>
    <cellStyle name="Comma 5 4 5 3" xfId="29783" xr:uid="{00000000-0005-0000-0000-000001430000}"/>
    <cellStyle name="Comma 5 4 5 4" xfId="31935" xr:uid="{00000000-0005-0000-0000-000002430000}"/>
    <cellStyle name="Comma 5 4 6" xfId="4783" xr:uid="{00000000-0005-0000-0000-000003430000}"/>
    <cellStyle name="Comma 5 4 7" xfId="28828" xr:uid="{00000000-0005-0000-0000-000004430000}"/>
    <cellStyle name="Comma 5 4 8" xfId="31667" xr:uid="{00000000-0005-0000-0000-000005430000}"/>
    <cellStyle name="Comma 5 5" xfId="1201" xr:uid="{00000000-0005-0000-0000-000006430000}"/>
    <cellStyle name="Comma 5 5 2" xfId="5205" xr:uid="{00000000-0005-0000-0000-000007430000}"/>
    <cellStyle name="Comma 5 5 2 2" xfId="29130" xr:uid="{00000000-0005-0000-0000-000008430000}"/>
    <cellStyle name="Comma 5 5 2 3" xfId="31736" xr:uid="{00000000-0005-0000-0000-000009430000}"/>
    <cellStyle name="Comma 5 5 3" xfId="23528" xr:uid="{00000000-0005-0000-0000-00000A430000}"/>
    <cellStyle name="Comma 5 5 3 2" xfId="30029" xr:uid="{00000000-0005-0000-0000-00000B430000}"/>
    <cellStyle name="Comma 5 5 3 3" xfId="32180" xr:uid="{00000000-0005-0000-0000-00000C430000}"/>
    <cellStyle name="Comma 5 5 4" xfId="4786" xr:uid="{00000000-0005-0000-0000-00000D430000}"/>
    <cellStyle name="Comma 5 5 5" xfId="28831" xr:uid="{00000000-0005-0000-0000-00000E430000}"/>
    <cellStyle name="Comma 5 5 6" xfId="31670" xr:uid="{00000000-0005-0000-0000-00000F430000}"/>
    <cellStyle name="Comma 5 6" xfId="3087" xr:uid="{00000000-0005-0000-0000-000010430000}"/>
    <cellStyle name="Comma 5 6 2" xfId="5206" xr:uid="{00000000-0005-0000-0000-000011430000}"/>
    <cellStyle name="Comma 5 6 2 2" xfId="29131" xr:uid="{00000000-0005-0000-0000-000012430000}"/>
    <cellStyle name="Comma 5 6 2 3" xfId="31737" xr:uid="{00000000-0005-0000-0000-000013430000}"/>
    <cellStyle name="Comma 5 6 3" xfId="23529" xr:uid="{00000000-0005-0000-0000-000014430000}"/>
    <cellStyle name="Comma 5 6 3 2" xfId="30030" xr:uid="{00000000-0005-0000-0000-000015430000}"/>
    <cellStyle name="Comma 5 6 3 3" xfId="32181" xr:uid="{00000000-0005-0000-0000-000016430000}"/>
    <cellStyle name="Comma 5 6 4" xfId="4787" xr:uid="{00000000-0005-0000-0000-000017430000}"/>
    <cellStyle name="Comma 5 6 5" xfId="28832" xr:uid="{00000000-0005-0000-0000-000018430000}"/>
    <cellStyle name="Comma 5 6 6" xfId="31671" xr:uid="{00000000-0005-0000-0000-000019430000}"/>
    <cellStyle name="Comma 5 7" xfId="5201" xr:uid="{00000000-0005-0000-0000-00001A430000}"/>
    <cellStyle name="Comma 5 7 2" xfId="23921" xr:uid="{00000000-0005-0000-0000-00001B430000}"/>
    <cellStyle name="Comma 5 7 2 2" xfId="30308" xr:uid="{00000000-0005-0000-0000-00001C430000}"/>
    <cellStyle name="Comma 5 7 2 3" xfId="32230" xr:uid="{00000000-0005-0000-0000-00001D430000}"/>
    <cellStyle name="Comma 5 7 3" xfId="23106" xr:uid="{00000000-0005-0000-0000-00001E430000}"/>
    <cellStyle name="Comma 5 7 3 2" xfId="29870" xr:uid="{00000000-0005-0000-0000-00001F430000}"/>
    <cellStyle name="Comma 5 7 3 3" xfId="32022" xr:uid="{00000000-0005-0000-0000-000020430000}"/>
    <cellStyle name="Comma 5 7 4" xfId="29126" xr:uid="{00000000-0005-0000-0000-000021430000}"/>
    <cellStyle name="Comma 5 7 5" xfId="31732" xr:uid="{00000000-0005-0000-0000-000022430000}"/>
    <cellStyle name="Comma 5 8" xfId="5607" xr:uid="{00000000-0005-0000-0000-000023430000}"/>
    <cellStyle name="Comma 5 8 2" xfId="23524" xr:uid="{00000000-0005-0000-0000-000024430000}"/>
    <cellStyle name="Comma 5 8 2 2" xfId="30025" xr:uid="{00000000-0005-0000-0000-000025430000}"/>
    <cellStyle name="Comma 5 8 2 3" xfId="32176" xr:uid="{00000000-0005-0000-0000-000026430000}"/>
    <cellStyle name="Comma 5 9" xfId="4781" xr:uid="{00000000-0005-0000-0000-000027430000}"/>
    <cellStyle name="Comma 50" xfId="1205" xr:uid="{00000000-0005-0000-0000-000028430000}"/>
    <cellStyle name="Comma 51" xfId="1206" xr:uid="{00000000-0005-0000-0000-000029430000}"/>
    <cellStyle name="Comma 52" xfId="1207" xr:uid="{00000000-0005-0000-0000-00002A430000}"/>
    <cellStyle name="Comma 53" xfId="1208" xr:uid="{00000000-0005-0000-0000-00002B430000}"/>
    <cellStyle name="Comma 54" xfId="1209" xr:uid="{00000000-0005-0000-0000-00002C430000}"/>
    <cellStyle name="Comma 55" xfId="1210" xr:uid="{00000000-0005-0000-0000-00002D430000}"/>
    <cellStyle name="Comma 56" xfId="1211" xr:uid="{00000000-0005-0000-0000-00002E430000}"/>
    <cellStyle name="Comma 57" xfId="1212" xr:uid="{00000000-0005-0000-0000-00002F430000}"/>
    <cellStyle name="Comma 58" xfId="1213" xr:uid="{00000000-0005-0000-0000-000030430000}"/>
    <cellStyle name="Comma 59" xfId="1214" xr:uid="{00000000-0005-0000-0000-000031430000}"/>
    <cellStyle name="Comma 6" xfId="319" xr:uid="{00000000-0005-0000-0000-000032430000}"/>
    <cellStyle name="Comma 6 10" xfId="31672" xr:uid="{00000000-0005-0000-0000-000033430000}"/>
    <cellStyle name="Comma 6 2" xfId="3089" xr:uid="{00000000-0005-0000-0000-000034430000}"/>
    <cellStyle name="Comma 6 2 2" xfId="6591" xr:uid="{00000000-0005-0000-0000-000035430000}"/>
    <cellStyle name="Comma 6 2 2 2" xfId="29559" xr:uid="{00000000-0005-0000-0000-000036430000}"/>
    <cellStyle name="Comma 6 2 2 3" xfId="31804" xr:uid="{00000000-0005-0000-0000-000037430000}"/>
    <cellStyle name="Comma 6 2 3" xfId="4789" xr:uid="{00000000-0005-0000-0000-000038430000}"/>
    <cellStyle name="Comma 6 2 4" xfId="28834" xr:uid="{00000000-0005-0000-0000-000039430000}"/>
    <cellStyle name="Comma 6 2 5" xfId="31673" xr:uid="{00000000-0005-0000-0000-00003A430000}"/>
    <cellStyle name="Comma 6 3" xfId="4790" xr:uid="{00000000-0005-0000-0000-00003B430000}"/>
    <cellStyle name="Comma 6 3 2" xfId="4791" xr:uid="{00000000-0005-0000-0000-00003C430000}"/>
    <cellStyle name="Comma 6 3 2 2" xfId="5209" xr:uid="{00000000-0005-0000-0000-00003D430000}"/>
    <cellStyle name="Comma 6 3 2 2 2" xfId="29134" xr:uid="{00000000-0005-0000-0000-00003E430000}"/>
    <cellStyle name="Comma 6 3 2 2 3" xfId="31740" xr:uid="{00000000-0005-0000-0000-00003F430000}"/>
    <cellStyle name="Comma 6 3 2 3" xfId="23532" xr:uid="{00000000-0005-0000-0000-000040430000}"/>
    <cellStyle name="Comma 6 3 2 3 2" xfId="30033" xr:uid="{00000000-0005-0000-0000-000041430000}"/>
    <cellStyle name="Comma 6 3 2 3 3" xfId="32184" xr:uid="{00000000-0005-0000-0000-000042430000}"/>
    <cellStyle name="Comma 6 3 2 4" xfId="28836" xr:uid="{00000000-0005-0000-0000-000043430000}"/>
    <cellStyle name="Comma 6 3 2 5" xfId="31675" xr:uid="{00000000-0005-0000-0000-000044430000}"/>
    <cellStyle name="Comma 6 3 3" xfId="4792" xr:uid="{00000000-0005-0000-0000-000045430000}"/>
    <cellStyle name="Comma 6 3 3 2" xfId="5210" xr:uid="{00000000-0005-0000-0000-000046430000}"/>
    <cellStyle name="Comma 6 3 3 2 2" xfId="29135" xr:uid="{00000000-0005-0000-0000-000047430000}"/>
    <cellStyle name="Comma 6 3 3 2 3" xfId="31741" xr:uid="{00000000-0005-0000-0000-000048430000}"/>
    <cellStyle name="Comma 6 3 3 3" xfId="23533" xr:uid="{00000000-0005-0000-0000-000049430000}"/>
    <cellStyle name="Comma 6 3 3 3 2" xfId="30034" xr:uid="{00000000-0005-0000-0000-00004A430000}"/>
    <cellStyle name="Comma 6 3 3 3 3" xfId="32185" xr:uid="{00000000-0005-0000-0000-00004B430000}"/>
    <cellStyle name="Comma 6 3 3 4" xfId="28837" xr:uid="{00000000-0005-0000-0000-00004C430000}"/>
    <cellStyle name="Comma 6 3 3 5" xfId="31676" xr:uid="{00000000-0005-0000-0000-00004D430000}"/>
    <cellStyle name="Comma 6 3 4" xfId="5208" xr:uid="{00000000-0005-0000-0000-00004E430000}"/>
    <cellStyle name="Comma 6 3 4 2" xfId="23924" xr:uid="{00000000-0005-0000-0000-00004F430000}"/>
    <cellStyle name="Comma 6 3 4 2 2" xfId="30311" xr:uid="{00000000-0005-0000-0000-000050430000}"/>
    <cellStyle name="Comma 6 3 4 2 3" xfId="32233" xr:uid="{00000000-0005-0000-0000-000051430000}"/>
    <cellStyle name="Comma 6 3 4 3" xfId="23109" xr:uid="{00000000-0005-0000-0000-000052430000}"/>
    <cellStyle name="Comma 6 3 4 3 2" xfId="29873" xr:uid="{00000000-0005-0000-0000-000053430000}"/>
    <cellStyle name="Comma 6 3 4 3 3" xfId="32025" xr:uid="{00000000-0005-0000-0000-000054430000}"/>
    <cellStyle name="Comma 6 3 4 4" xfId="29133" xr:uid="{00000000-0005-0000-0000-000055430000}"/>
    <cellStyle name="Comma 6 3 4 5" xfId="31739" xr:uid="{00000000-0005-0000-0000-000056430000}"/>
    <cellStyle name="Comma 6 3 5" xfId="5650" xr:uid="{00000000-0005-0000-0000-000057430000}"/>
    <cellStyle name="Comma 6 3 5 2" xfId="23531" xr:uid="{00000000-0005-0000-0000-000058430000}"/>
    <cellStyle name="Comma 6 3 5 2 2" xfId="30032" xr:uid="{00000000-0005-0000-0000-000059430000}"/>
    <cellStyle name="Comma 6 3 5 2 3" xfId="32183" xr:uid="{00000000-0005-0000-0000-00005A430000}"/>
    <cellStyle name="Comma 6 3 5 3" xfId="29423" xr:uid="{00000000-0005-0000-0000-00005B430000}"/>
    <cellStyle name="Comma 6 3 5 4" xfId="31796" xr:uid="{00000000-0005-0000-0000-00005C430000}"/>
    <cellStyle name="Comma 6 3 6" xfId="28835" xr:uid="{00000000-0005-0000-0000-00005D430000}"/>
    <cellStyle name="Comma 6 3 7" xfId="31674" xr:uid="{00000000-0005-0000-0000-00005E430000}"/>
    <cellStyle name="Comma 6 4" xfId="4793" xr:uid="{00000000-0005-0000-0000-00005F430000}"/>
    <cellStyle name="Comma 6 4 2" xfId="5211" xr:uid="{00000000-0005-0000-0000-000060430000}"/>
    <cellStyle name="Comma 6 4 2 2" xfId="29136" xr:uid="{00000000-0005-0000-0000-000061430000}"/>
    <cellStyle name="Comma 6 4 2 3" xfId="31742" xr:uid="{00000000-0005-0000-0000-000062430000}"/>
    <cellStyle name="Comma 6 4 3" xfId="23534" xr:uid="{00000000-0005-0000-0000-000063430000}"/>
    <cellStyle name="Comma 6 4 3 2" xfId="30035" xr:uid="{00000000-0005-0000-0000-000064430000}"/>
    <cellStyle name="Comma 6 4 3 3" xfId="32186" xr:uid="{00000000-0005-0000-0000-000065430000}"/>
    <cellStyle name="Comma 6 4 4" xfId="28838" xr:uid="{00000000-0005-0000-0000-000066430000}"/>
    <cellStyle name="Comma 6 4 5" xfId="31677" xr:uid="{00000000-0005-0000-0000-000067430000}"/>
    <cellStyle name="Comma 6 5" xfId="4794" xr:uid="{00000000-0005-0000-0000-000068430000}"/>
    <cellStyle name="Comma 6 5 2" xfId="5212" xr:uid="{00000000-0005-0000-0000-000069430000}"/>
    <cellStyle name="Comma 6 5 2 2" xfId="29137" xr:uid="{00000000-0005-0000-0000-00006A430000}"/>
    <cellStyle name="Comma 6 5 2 3" xfId="31743" xr:uid="{00000000-0005-0000-0000-00006B430000}"/>
    <cellStyle name="Comma 6 5 3" xfId="23535" xr:uid="{00000000-0005-0000-0000-00006C430000}"/>
    <cellStyle name="Comma 6 5 3 2" xfId="30036" xr:uid="{00000000-0005-0000-0000-00006D430000}"/>
    <cellStyle name="Comma 6 5 3 3" xfId="32187" xr:uid="{00000000-0005-0000-0000-00006E430000}"/>
    <cellStyle name="Comma 6 5 4" xfId="28839" xr:uid="{00000000-0005-0000-0000-00006F430000}"/>
    <cellStyle name="Comma 6 5 5" xfId="31678" xr:uid="{00000000-0005-0000-0000-000070430000}"/>
    <cellStyle name="Comma 6 6" xfId="5207" xr:uid="{00000000-0005-0000-0000-000071430000}"/>
    <cellStyle name="Comma 6 6 2" xfId="23923" xr:uid="{00000000-0005-0000-0000-000072430000}"/>
    <cellStyle name="Comma 6 6 2 2" xfId="30310" xr:uid="{00000000-0005-0000-0000-000073430000}"/>
    <cellStyle name="Comma 6 6 2 3" xfId="32232" xr:uid="{00000000-0005-0000-0000-000074430000}"/>
    <cellStyle name="Comma 6 6 3" xfId="23108" xr:uid="{00000000-0005-0000-0000-000075430000}"/>
    <cellStyle name="Comma 6 6 3 2" xfId="29872" xr:uid="{00000000-0005-0000-0000-000076430000}"/>
    <cellStyle name="Comma 6 6 3 3" xfId="32024" xr:uid="{00000000-0005-0000-0000-000077430000}"/>
    <cellStyle name="Comma 6 6 4" xfId="29132" xr:uid="{00000000-0005-0000-0000-000078430000}"/>
    <cellStyle name="Comma 6 6 5" xfId="31738" xr:uid="{00000000-0005-0000-0000-000079430000}"/>
    <cellStyle name="Comma 6 7" xfId="23530" xr:uid="{00000000-0005-0000-0000-00007A430000}"/>
    <cellStyle name="Comma 6 7 2" xfId="30031" xr:uid="{00000000-0005-0000-0000-00007B430000}"/>
    <cellStyle name="Comma 6 7 3" xfId="32182" xr:uid="{00000000-0005-0000-0000-00007C430000}"/>
    <cellStyle name="Comma 6 8" xfId="4788" xr:uid="{00000000-0005-0000-0000-00007D430000}"/>
    <cellStyle name="Comma 6 9" xfId="28833" xr:uid="{00000000-0005-0000-0000-00007E430000}"/>
    <cellStyle name="Comma 60" xfId="1216" xr:uid="{00000000-0005-0000-0000-00007F430000}"/>
    <cellStyle name="Comma 61" xfId="1217" xr:uid="{00000000-0005-0000-0000-000080430000}"/>
    <cellStyle name="Comma 62" xfId="1218" xr:uid="{00000000-0005-0000-0000-000081430000}"/>
    <cellStyle name="Comma 63" xfId="1219" xr:uid="{00000000-0005-0000-0000-000082430000}"/>
    <cellStyle name="Comma 64" xfId="1220" xr:uid="{00000000-0005-0000-0000-000083430000}"/>
    <cellStyle name="Comma 65" xfId="1221" xr:uid="{00000000-0005-0000-0000-000084430000}"/>
    <cellStyle name="Comma 66" xfId="1222" xr:uid="{00000000-0005-0000-0000-000085430000}"/>
    <cellStyle name="Comma 67" xfId="1223" xr:uid="{00000000-0005-0000-0000-000086430000}"/>
    <cellStyle name="Comma 67 2" xfId="1224" xr:uid="{00000000-0005-0000-0000-000087430000}"/>
    <cellStyle name="Comma 68" xfId="4080" xr:uid="{00000000-0005-0000-0000-000088430000}"/>
    <cellStyle name="Comma 69" xfId="4091" xr:uid="{00000000-0005-0000-0000-000089430000}"/>
    <cellStyle name="Comma 7" xfId="235" xr:uid="{00000000-0005-0000-0000-00008A430000}"/>
    <cellStyle name="Comma 7 2" xfId="320" xr:uid="{00000000-0005-0000-0000-00008B430000}"/>
    <cellStyle name="Comma 7 2 2" xfId="3090" xr:uid="{00000000-0005-0000-0000-00008C430000}"/>
    <cellStyle name="Comma 7 2 2 2" xfId="6593" xr:uid="{00000000-0005-0000-0000-00008D430000}"/>
    <cellStyle name="Comma 7 2 2 3" xfId="29561" xr:uid="{00000000-0005-0000-0000-00008E430000}"/>
    <cellStyle name="Comma 7 2 2 4" xfId="31806" xr:uid="{00000000-0005-0000-0000-00008F430000}"/>
    <cellStyle name="Comma 7 2 3" xfId="4796" xr:uid="{00000000-0005-0000-0000-000090430000}"/>
    <cellStyle name="Comma 7 2 4" xfId="28841" xr:uid="{00000000-0005-0000-0000-000091430000}"/>
    <cellStyle name="Comma 7 2 5" xfId="31680" xr:uid="{00000000-0005-0000-0000-000092430000}"/>
    <cellStyle name="Comma 7 3" xfId="1225" xr:uid="{00000000-0005-0000-0000-000093430000}"/>
    <cellStyle name="Comma 7 3 2" xfId="6592" xr:uid="{00000000-0005-0000-0000-000094430000}"/>
    <cellStyle name="Comma 7 3 3" xfId="29560" xr:uid="{00000000-0005-0000-0000-000095430000}"/>
    <cellStyle name="Comma 7 3 4" xfId="31805" xr:uid="{00000000-0005-0000-0000-000096430000}"/>
    <cellStyle name="Comma 7 4" xfId="4082" xr:uid="{00000000-0005-0000-0000-000097430000}"/>
    <cellStyle name="Comma 7 4 2" xfId="4795" xr:uid="{00000000-0005-0000-0000-000098430000}"/>
    <cellStyle name="Comma 7 4 3" xfId="28840" xr:uid="{00000000-0005-0000-0000-000099430000}"/>
    <cellStyle name="Comma 7 5" xfId="4118" xr:uid="{00000000-0005-0000-0000-00009A430000}"/>
    <cellStyle name="Comma 7 6" xfId="28787" xr:uid="{00000000-0005-0000-0000-00009B430000}"/>
    <cellStyle name="Comma 7 7" xfId="31679" xr:uid="{00000000-0005-0000-0000-00009C430000}"/>
    <cellStyle name="Comma 70" xfId="4097" xr:uid="{00000000-0005-0000-0000-00009D430000}"/>
    <cellStyle name="Comma 71" xfId="4103" xr:uid="{00000000-0005-0000-0000-00009E430000}"/>
    <cellStyle name="Comma 72" xfId="4107" xr:uid="{00000000-0005-0000-0000-00009F430000}"/>
    <cellStyle name="Comma 73" xfId="28772" xr:uid="{00000000-0005-0000-0000-0000A0430000}"/>
    <cellStyle name="Comma 74" xfId="28777" xr:uid="{00000000-0005-0000-0000-0000A1430000}"/>
    <cellStyle name="Comma 75" xfId="28778" xr:uid="{00000000-0005-0000-0000-0000A2430000}"/>
    <cellStyle name="Comma 76" xfId="28779" xr:uid="{00000000-0005-0000-0000-0000A3430000}"/>
    <cellStyle name="Comma 77" xfId="31631" xr:uid="{00000000-0005-0000-0000-0000A4430000}"/>
    <cellStyle name="Comma 78" xfId="102" xr:uid="{00000000-0005-0000-0000-0000A5430000}"/>
    <cellStyle name="Comma 79" xfId="31725" xr:uid="{00000000-0005-0000-0000-0000A6430000}"/>
    <cellStyle name="Comma 8" xfId="246" xr:uid="{00000000-0005-0000-0000-0000A7430000}"/>
    <cellStyle name="Comma 8 10" xfId="4797" xr:uid="{00000000-0005-0000-0000-0000A8430000}"/>
    <cellStyle name="Comma 8 10 2" xfId="28842" xr:uid="{00000000-0005-0000-0000-0000A9430000}"/>
    <cellStyle name="Comma 8 11" xfId="4119" xr:uid="{00000000-0005-0000-0000-0000AA430000}"/>
    <cellStyle name="Comma 8 12" xfId="28788" xr:uid="{00000000-0005-0000-0000-0000AB430000}"/>
    <cellStyle name="Comma 8 13" xfId="31681" xr:uid="{00000000-0005-0000-0000-0000AC430000}"/>
    <cellStyle name="Comma 8 2" xfId="321" xr:uid="{00000000-0005-0000-0000-0000AD430000}"/>
    <cellStyle name="Comma 8 2 10" xfId="28843" xr:uid="{00000000-0005-0000-0000-0000AE430000}"/>
    <cellStyle name="Comma 8 2 11" xfId="31682" xr:uid="{00000000-0005-0000-0000-0000AF430000}"/>
    <cellStyle name="Comma 8 2 2" xfId="3092" xr:uid="{00000000-0005-0000-0000-0000B0430000}"/>
    <cellStyle name="Comma 8 2 2 2" xfId="4800" xr:uid="{00000000-0005-0000-0000-0000B1430000}"/>
    <cellStyle name="Comma 8 2 2 2 2" xfId="4801" xr:uid="{00000000-0005-0000-0000-0000B2430000}"/>
    <cellStyle name="Comma 8 2 2 2 2 2" xfId="5217" xr:uid="{00000000-0005-0000-0000-0000B3430000}"/>
    <cellStyle name="Comma 8 2 2 2 2 2 2" xfId="29142" xr:uid="{00000000-0005-0000-0000-0000B4430000}"/>
    <cellStyle name="Comma 8 2 2 2 2 2 3" xfId="31748" xr:uid="{00000000-0005-0000-0000-0000B5430000}"/>
    <cellStyle name="Comma 8 2 2 2 2 3" xfId="23540" xr:uid="{00000000-0005-0000-0000-0000B6430000}"/>
    <cellStyle name="Comma 8 2 2 2 2 3 2" xfId="30041" xr:uid="{00000000-0005-0000-0000-0000B7430000}"/>
    <cellStyle name="Comma 8 2 2 2 2 3 3" xfId="32192" xr:uid="{00000000-0005-0000-0000-0000B8430000}"/>
    <cellStyle name="Comma 8 2 2 2 2 4" xfId="28846" xr:uid="{00000000-0005-0000-0000-0000B9430000}"/>
    <cellStyle name="Comma 8 2 2 2 2 5" xfId="31685" xr:uid="{00000000-0005-0000-0000-0000BA430000}"/>
    <cellStyle name="Comma 8 2 2 2 3" xfId="4802" xr:uid="{00000000-0005-0000-0000-0000BB430000}"/>
    <cellStyle name="Comma 8 2 2 2 3 2" xfId="5218" xr:uid="{00000000-0005-0000-0000-0000BC430000}"/>
    <cellStyle name="Comma 8 2 2 2 3 2 2" xfId="29143" xr:uid="{00000000-0005-0000-0000-0000BD430000}"/>
    <cellStyle name="Comma 8 2 2 2 3 2 3" xfId="31749" xr:uid="{00000000-0005-0000-0000-0000BE430000}"/>
    <cellStyle name="Comma 8 2 2 2 3 3" xfId="23541" xr:uid="{00000000-0005-0000-0000-0000BF430000}"/>
    <cellStyle name="Comma 8 2 2 2 3 3 2" xfId="30042" xr:uid="{00000000-0005-0000-0000-0000C0430000}"/>
    <cellStyle name="Comma 8 2 2 2 3 3 3" xfId="32193" xr:uid="{00000000-0005-0000-0000-0000C1430000}"/>
    <cellStyle name="Comma 8 2 2 2 3 4" xfId="28847" xr:uid="{00000000-0005-0000-0000-0000C2430000}"/>
    <cellStyle name="Comma 8 2 2 2 3 5" xfId="31686" xr:uid="{00000000-0005-0000-0000-0000C3430000}"/>
    <cellStyle name="Comma 8 2 2 2 4" xfId="5216" xr:uid="{00000000-0005-0000-0000-0000C4430000}"/>
    <cellStyle name="Comma 8 2 2 2 4 2" xfId="23926" xr:uid="{00000000-0005-0000-0000-0000C5430000}"/>
    <cellStyle name="Comma 8 2 2 2 4 2 2" xfId="30313" xr:uid="{00000000-0005-0000-0000-0000C6430000}"/>
    <cellStyle name="Comma 8 2 2 2 4 2 3" xfId="32235" xr:uid="{00000000-0005-0000-0000-0000C7430000}"/>
    <cellStyle name="Comma 8 2 2 2 4 3" xfId="23111" xr:uid="{00000000-0005-0000-0000-0000C8430000}"/>
    <cellStyle name="Comma 8 2 2 2 4 3 2" xfId="29875" xr:uid="{00000000-0005-0000-0000-0000C9430000}"/>
    <cellStyle name="Comma 8 2 2 2 4 3 3" xfId="32027" xr:uid="{00000000-0005-0000-0000-0000CA430000}"/>
    <cellStyle name="Comma 8 2 2 2 4 4" xfId="29141" xr:uid="{00000000-0005-0000-0000-0000CB430000}"/>
    <cellStyle name="Comma 8 2 2 2 4 5" xfId="31747" xr:uid="{00000000-0005-0000-0000-0000CC430000}"/>
    <cellStyle name="Comma 8 2 2 2 5" xfId="22811" xr:uid="{00000000-0005-0000-0000-0000CD430000}"/>
    <cellStyle name="Comma 8 2 2 2 5 2" xfId="23539" xr:uid="{00000000-0005-0000-0000-0000CE430000}"/>
    <cellStyle name="Comma 8 2 2 2 5 2 2" xfId="30040" xr:uid="{00000000-0005-0000-0000-0000CF430000}"/>
    <cellStyle name="Comma 8 2 2 2 5 2 3" xfId="32191" xr:uid="{00000000-0005-0000-0000-0000D0430000}"/>
    <cellStyle name="Comma 8 2 2 2 5 3" xfId="29784" xr:uid="{00000000-0005-0000-0000-0000D1430000}"/>
    <cellStyle name="Comma 8 2 2 2 5 4" xfId="31936" xr:uid="{00000000-0005-0000-0000-0000D2430000}"/>
    <cellStyle name="Comma 8 2 2 2 6" xfId="28845" xr:uid="{00000000-0005-0000-0000-0000D3430000}"/>
    <cellStyle name="Comma 8 2 2 2 7" xfId="31684" xr:uid="{00000000-0005-0000-0000-0000D4430000}"/>
    <cellStyle name="Comma 8 2 2 3" xfId="4803" xr:uid="{00000000-0005-0000-0000-0000D5430000}"/>
    <cellStyle name="Comma 8 2 2 3 2" xfId="5219" xr:uid="{00000000-0005-0000-0000-0000D6430000}"/>
    <cellStyle name="Comma 8 2 2 3 2 2" xfId="29144" xr:uid="{00000000-0005-0000-0000-0000D7430000}"/>
    <cellStyle name="Comma 8 2 2 3 2 3" xfId="31750" xr:uid="{00000000-0005-0000-0000-0000D8430000}"/>
    <cellStyle name="Comma 8 2 2 3 3" xfId="23542" xr:uid="{00000000-0005-0000-0000-0000D9430000}"/>
    <cellStyle name="Comma 8 2 2 3 3 2" xfId="30043" xr:uid="{00000000-0005-0000-0000-0000DA430000}"/>
    <cellStyle name="Comma 8 2 2 3 3 3" xfId="32194" xr:uid="{00000000-0005-0000-0000-0000DB430000}"/>
    <cellStyle name="Comma 8 2 2 3 4" xfId="28848" xr:uid="{00000000-0005-0000-0000-0000DC430000}"/>
    <cellStyle name="Comma 8 2 2 3 5" xfId="31687" xr:uid="{00000000-0005-0000-0000-0000DD430000}"/>
    <cellStyle name="Comma 8 2 2 4" xfId="4804" xr:uid="{00000000-0005-0000-0000-0000DE430000}"/>
    <cellStyle name="Comma 8 2 2 4 2" xfId="5220" xr:uid="{00000000-0005-0000-0000-0000DF430000}"/>
    <cellStyle name="Comma 8 2 2 4 2 2" xfId="29145" xr:uid="{00000000-0005-0000-0000-0000E0430000}"/>
    <cellStyle name="Comma 8 2 2 4 2 3" xfId="31751" xr:uid="{00000000-0005-0000-0000-0000E1430000}"/>
    <cellStyle name="Comma 8 2 2 4 3" xfId="23543" xr:uid="{00000000-0005-0000-0000-0000E2430000}"/>
    <cellStyle name="Comma 8 2 2 4 3 2" xfId="30044" xr:uid="{00000000-0005-0000-0000-0000E3430000}"/>
    <cellStyle name="Comma 8 2 2 4 3 3" xfId="32195" xr:uid="{00000000-0005-0000-0000-0000E4430000}"/>
    <cellStyle name="Comma 8 2 2 4 4" xfId="28849" xr:uid="{00000000-0005-0000-0000-0000E5430000}"/>
    <cellStyle name="Comma 8 2 2 4 5" xfId="31688" xr:uid="{00000000-0005-0000-0000-0000E6430000}"/>
    <cellStyle name="Comma 8 2 2 5" xfId="5215" xr:uid="{00000000-0005-0000-0000-0000E7430000}"/>
    <cellStyle name="Comma 8 2 2 5 2" xfId="23925" xr:uid="{00000000-0005-0000-0000-0000E8430000}"/>
    <cellStyle name="Comma 8 2 2 5 2 2" xfId="30312" xr:uid="{00000000-0005-0000-0000-0000E9430000}"/>
    <cellStyle name="Comma 8 2 2 5 2 3" xfId="32234" xr:uid="{00000000-0005-0000-0000-0000EA430000}"/>
    <cellStyle name="Comma 8 2 2 5 3" xfId="23110" xr:uid="{00000000-0005-0000-0000-0000EB430000}"/>
    <cellStyle name="Comma 8 2 2 5 3 2" xfId="29874" xr:uid="{00000000-0005-0000-0000-0000EC430000}"/>
    <cellStyle name="Comma 8 2 2 5 3 3" xfId="32026" xr:uid="{00000000-0005-0000-0000-0000ED430000}"/>
    <cellStyle name="Comma 8 2 2 5 4" xfId="29140" xr:uid="{00000000-0005-0000-0000-0000EE430000}"/>
    <cellStyle name="Comma 8 2 2 5 5" xfId="31746" xr:uid="{00000000-0005-0000-0000-0000EF430000}"/>
    <cellStyle name="Comma 8 2 2 6" xfId="6595" xr:uid="{00000000-0005-0000-0000-0000F0430000}"/>
    <cellStyle name="Comma 8 2 2 6 2" xfId="23538" xr:uid="{00000000-0005-0000-0000-0000F1430000}"/>
    <cellStyle name="Comma 8 2 2 6 2 2" xfId="30039" xr:uid="{00000000-0005-0000-0000-0000F2430000}"/>
    <cellStyle name="Comma 8 2 2 6 2 3" xfId="32190" xr:uid="{00000000-0005-0000-0000-0000F3430000}"/>
    <cellStyle name="Comma 8 2 2 6 3" xfId="29563" xr:uid="{00000000-0005-0000-0000-0000F4430000}"/>
    <cellStyle name="Comma 8 2 2 6 4" xfId="31808" xr:uid="{00000000-0005-0000-0000-0000F5430000}"/>
    <cellStyle name="Comma 8 2 2 7" xfId="4799" xr:uid="{00000000-0005-0000-0000-0000F6430000}"/>
    <cellStyle name="Comma 8 2 2 8" xfId="28844" xr:uid="{00000000-0005-0000-0000-0000F7430000}"/>
    <cellStyle name="Comma 8 2 2 9" xfId="31683" xr:uid="{00000000-0005-0000-0000-0000F8430000}"/>
    <cellStyle name="Comma 8 2 3" xfId="4805" xr:uid="{00000000-0005-0000-0000-0000F9430000}"/>
    <cellStyle name="Comma 8 2 3 2" xfId="4806" xr:uid="{00000000-0005-0000-0000-0000FA430000}"/>
    <cellStyle name="Comma 8 2 3 2 2" xfId="5222" xr:uid="{00000000-0005-0000-0000-0000FB430000}"/>
    <cellStyle name="Comma 8 2 3 2 2 2" xfId="29147" xr:uid="{00000000-0005-0000-0000-0000FC430000}"/>
    <cellStyle name="Comma 8 2 3 2 2 3" xfId="31753" xr:uid="{00000000-0005-0000-0000-0000FD430000}"/>
    <cellStyle name="Comma 8 2 3 2 3" xfId="23545" xr:uid="{00000000-0005-0000-0000-0000FE430000}"/>
    <cellStyle name="Comma 8 2 3 2 3 2" xfId="30046" xr:uid="{00000000-0005-0000-0000-0000FF430000}"/>
    <cellStyle name="Comma 8 2 3 2 3 3" xfId="32197" xr:uid="{00000000-0005-0000-0000-000000440000}"/>
    <cellStyle name="Comma 8 2 3 2 4" xfId="28851" xr:uid="{00000000-0005-0000-0000-000001440000}"/>
    <cellStyle name="Comma 8 2 3 2 5" xfId="31690" xr:uid="{00000000-0005-0000-0000-000002440000}"/>
    <cellStyle name="Comma 8 2 3 3" xfId="4807" xr:uid="{00000000-0005-0000-0000-000003440000}"/>
    <cellStyle name="Comma 8 2 3 3 2" xfId="5223" xr:uid="{00000000-0005-0000-0000-000004440000}"/>
    <cellStyle name="Comma 8 2 3 3 2 2" xfId="29148" xr:uid="{00000000-0005-0000-0000-000005440000}"/>
    <cellStyle name="Comma 8 2 3 3 2 3" xfId="31754" xr:uid="{00000000-0005-0000-0000-000006440000}"/>
    <cellStyle name="Comma 8 2 3 3 3" xfId="23546" xr:uid="{00000000-0005-0000-0000-000007440000}"/>
    <cellStyle name="Comma 8 2 3 3 3 2" xfId="30047" xr:uid="{00000000-0005-0000-0000-000008440000}"/>
    <cellStyle name="Comma 8 2 3 3 3 3" xfId="32198" xr:uid="{00000000-0005-0000-0000-000009440000}"/>
    <cellStyle name="Comma 8 2 3 3 4" xfId="28852" xr:uid="{00000000-0005-0000-0000-00000A440000}"/>
    <cellStyle name="Comma 8 2 3 3 5" xfId="31691" xr:uid="{00000000-0005-0000-0000-00000B440000}"/>
    <cellStyle name="Comma 8 2 3 4" xfId="5221" xr:uid="{00000000-0005-0000-0000-00000C440000}"/>
    <cellStyle name="Comma 8 2 3 4 2" xfId="23927" xr:uid="{00000000-0005-0000-0000-00000D440000}"/>
    <cellStyle name="Comma 8 2 3 4 2 2" xfId="30314" xr:uid="{00000000-0005-0000-0000-00000E440000}"/>
    <cellStyle name="Comma 8 2 3 4 2 3" xfId="32236" xr:uid="{00000000-0005-0000-0000-00000F440000}"/>
    <cellStyle name="Comma 8 2 3 4 3" xfId="23112" xr:uid="{00000000-0005-0000-0000-000010440000}"/>
    <cellStyle name="Comma 8 2 3 4 3 2" xfId="29876" xr:uid="{00000000-0005-0000-0000-000011440000}"/>
    <cellStyle name="Comma 8 2 3 4 3 3" xfId="32028" xr:uid="{00000000-0005-0000-0000-000012440000}"/>
    <cellStyle name="Comma 8 2 3 4 4" xfId="29146" xr:uid="{00000000-0005-0000-0000-000013440000}"/>
    <cellStyle name="Comma 8 2 3 4 5" xfId="31752" xr:uid="{00000000-0005-0000-0000-000014440000}"/>
    <cellStyle name="Comma 8 2 3 5" xfId="23544" xr:uid="{00000000-0005-0000-0000-000015440000}"/>
    <cellStyle name="Comma 8 2 3 5 2" xfId="30045" xr:uid="{00000000-0005-0000-0000-000016440000}"/>
    <cellStyle name="Comma 8 2 3 5 3" xfId="32196" xr:uid="{00000000-0005-0000-0000-000017440000}"/>
    <cellStyle name="Comma 8 2 3 6" xfId="28850" xr:uid="{00000000-0005-0000-0000-000018440000}"/>
    <cellStyle name="Comma 8 2 3 7" xfId="31689" xr:uid="{00000000-0005-0000-0000-000019440000}"/>
    <cellStyle name="Comma 8 2 4" xfId="4808" xr:uid="{00000000-0005-0000-0000-00001A440000}"/>
    <cellStyle name="Comma 8 2 4 2" xfId="28853" xr:uid="{00000000-0005-0000-0000-00001B440000}"/>
    <cellStyle name="Comma 8 2 4 3" xfId="31692" xr:uid="{00000000-0005-0000-0000-00001C440000}"/>
    <cellStyle name="Comma 8 2 5" xfId="4809" xr:uid="{00000000-0005-0000-0000-00001D440000}"/>
    <cellStyle name="Comma 8 2 5 2" xfId="5224" xr:uid="{00000000-0005-0000-0000-00001E440000}"/>
    <cellStyle name="Comma 8 2 5 2 2" xfId="29149" xr:uid="{00000000-0005-0000-0000-00001F440000}"/>
    <cellStyle name="Comma 8 2 5 2 3" xfId="31755" xr:uid="{00000000-0005-0000-0000-000020440000}"/>
    <cellStyle name="Comma 8 2 5 3" xfId="23547" xr:uid="{00000000-0005-0000-0000-000021440000}"/>
    <cellStyle name="Comma 8 2 5 3 2" xfId="30048" xr:uid="{00000000-0005-0000-0000-000022440000}"/>
    <cellStyle name="Comma 8 2 5 3 3" xfId="32199" xr:uid="{00000000-0005-0000-0000-000023440000}"/>
    <cellStyle name="Comma 8 2 5 4" xfId="28854" xr:uid="{00000000-0005-0000-0000-000024440000}"/>
    <cellStyle name="Comma 8 2 5 5" xfId="31693" xr:uid="{00000000-0005-0000-0000-000025440000}"/>
    <cellStyle name="Comma 8 2 6" xfId="4810" xr:uid="{00000000-0005-0000-0000-000026440000}"/>
    <cellStyle name="Comma 8 2 6 2" xfId="5225" xr:uid="{00000000-0005-0000-0000-000027440000}"/>
    <cellStyle name="Comma 8 2 6 2 2" xfId="29150" xr:uid="{00000000-0005-0000-0000-000028440000}"/>
    <cellStyle name="Comma 8 2 6 2 3" xfId="31756" xr:uid="{00000000-0005-0000-0000-000029440000}"/>
    <cellStyle name="Comma 8 2 6 3" xfId="23548" xr:uid="{00000000-0005-0000-0000-00002A440000}"/>
    <cellStyle name="Comma 8 2 6 3 2" xfId="30049" xr:uid="{00000000-0005-0000-0000-00002B440000}"/>
    <cellStyle name="Comma 8 2 6 3 3" xfId="32200" xr:uid="{00000000-0005-0000-0000-00002C440000}"/>
    <cellStyle name="Comma 8 2 6 4" xfId="28855" xr:uid="{00000000-0005-0000-0000-00002D440000}"/>
    <cellStyle name="Comma 8 2 6 5" xfId="31694" xr:uid="{00000000-0005-0000-0000-00002E440000}"/>
    <cellStyle name="Comma 8 2 7" xfId="5214" xr:uid="{00000000-0005-0000-0000-00002F440000}"/>
    <cellStyle name="Comma 8 2 7 2" xfId="29139" xr:uid="{00000000-0005-0000-0000-000030440000}"/>
    <cellStyle name="Comma 8 2 7 3" xfId="31745" xr:uid="{00000000-0005-0000-0000-000031440000}"/>
    <cellStyle name="Comma 8 2 8" xfId="23537" xr:uid="{00000000-0005-0000-0000-000032440000}"/>
    <cellStyle name="Comma 8 2 8 2" xfId="30038" xr:uid="{00000000-0005-0000-0000-000033440000}"/>
    <cellStyle name="Comma 8 2 8 3" xfId="32189" xr:uid="{00000000-0005-0000-0000-000034440000}"/>
    <cellStyle name="Comma 8 2 9" xfId="4798" xr:uid="{00000000-0005-0000-0000-000035440000}"/>
    <cellStyle name="Comma 8 3" xfId="1226" xr:uid="{00000000-0005-0000-0000-000036440000}"/>
    <cellStyle name="Comma 8 3 2" xfId="4812" xr:uid="{00000000-0005-0000-0000-000037440000}"/>
    <cellStyle name="Comma 8 3 2 2" xfId="4813" xr:uid="{00000000-0005-0000-0000-000038440000}"/>
    <cellStyle name="Comma 8 3 2 2 2" xfId="5228" xr:uid="{00000000-0005-0000-0000-000039440000}"/>
    <cellStyle name="Comma 8 3 2 2 2 2" xfId="29153" xr:uid="{00000000-0005-0000-0000-00003A440000}"/>
    <cellStyle name="Comma 8 3 2 2 2 3" xfId="31759" xr:uid="{00000000-0005-0000-0000-00003B440000}"/>
    <cellStyle name="Comma 8 3 2 2 3" xfId="23551" xr:uid="{00000000-0005-0000-0000-00003C440000}"/>
    <cellStyle name="Comma 8 3 2 2 3 2" xfId="30052" xr:uid="{00000000-0005-0000-0000-00003D440000}"/>
    <cellStyle name="Comma 8 3 2 2 3 3" xfId="32203" xr:uid="{00000000-0005-0000-0000-00003E440000}"/>
    <cellStyle name="Comma 8 3 2 2 4" xfId="28858" xr:uid="{00000000-0005-0000-0000-00003F440000}"/>
    <cellStyle name="Comma 8 3 2 2 5" xfId="31697" xr:uid="{00000000-0005-0000-0000-000040440000}"/>
    <cellStyle name="Comma 8 3 2 3" xfId="4814" xr:uid="{00000000-0005-0000-0000-000041440000}"/>
    <cellStyle name="Comma 8 3 2 3 2" xfId="5229" xr:uid="{00000000-0005-0000-0000-000042440000}"/>
    <cellStyle name="Comma 8 3 2 3 2 2" xfId="29154" xr:uid="{00000000-0005-0000-0000-000043440000}"/>
    <cellStyle name="Comma 8 3 2 3 2 3" xfId="31760" xr:uid="{00000000-0005-0000-0000-000044440000}"/>
    <cellStyle name="Comma 8 3 2 3 3" xfId="23552" xr:uid="{00000000-0005-0000-0000-000045440000}"/>
    <cellStyle name="Comma 8 3 2 3 3 2" xfId="30053" xr:uid="{00000000-0005-0000-0000-000046440000}"/>
    <cellStyle name="Comma 8 3 2 3 3 3" xfId="32204" xr:uid="{00000000-0005-0000-0000-000047440000}"/>
    <cellStyle name="Comma 8 3 2 3 4" xfId="28859" xr:uid="{00000000-0005-0000-0000-000048440000}"/>
    <cellStyle name="Comma 8 3 2 3 5" xfId="31698" xr:uid="{00000000-0005-0000-0000-000049440000}"/>
    <cellStyle name="Comma 8 3 2 4" xfId="5227" xr:uid="{00000000-0005-0000-0000-00004A440000}"/>
    <cellStyle name="Comma 8 3 2 4 2" xfId="23929" xr:uid="{00000000-0005-0000-0000-00004B440000}"/>
    <cellStyle name="Comma 8 3 2 4 2 2" xfId="30316" xr:uid="{00000000-0005-0000-0000-00004C440000}"/>
    <cellStyle name="Comma 8 3 2 4 2 3" xfId="32238" xr:uid="{00000000-0005-0000-0000-00004D440000}"/>
    <cellStyle name="Comma 8 3 2 4 3" xfId="23114" xr:uid="{00000000-0005-0000-0000-00004E440000}"/>
    <cellStyle name="Comma 8 3 2 4 3 2" xfId="29878" xr:uid="{00000000-0005-0000-0000-00004F440000}"/>
    <cellStyle name="Comma 8 3 2 4 3 3" xfId="32030" xr:uid="{00000000-0005-0000-0000-000050440000}"/>
    <cellStyle name="Comma 8 3 2 4 4" xfId="29152" xr:uid="{00000000-0005-0000-0000-000051440000}"/>
    <cellStyle name="Comma 8 3 2 4 5" xfId="31758" xr:uid="{00000000-0005-0000-0000-000052440000}"/>
    <cellStyle name="Comma 8 3 2 5" xfId="22812" xr:uid="{00000000-0005-0000-0000-000053440000}"/>
    <cellStyle name="Comma 8 3 2 5 2" xfId="23550" xr:uid="{00000000-0005-0000-0000-000054440000}"/>
    <cellStyle name="Comma 8 3 2 5 2 2" xfId="30051" xr:uid="{00000000-0005-0000-0000-000055440000}"/>
    <cellStyle name="Comma 8 3 2 5 2 3" xfId="32202" xr:uid="{00000000-0005-0000-0000-000056440000}"/>
    <cellStyle name="Comma 8 3 2 5 3" xfId="29785" xr:uid="{00000000-0005-0000-0000-000057440000}"/>
    <cellStyle name="Comma 8 3 2 5 4" xfId="31937" xr:uid="{00000000-0005-0000-0000-000058440000}"/>
    <cellStyle name="Comma 8 3 2 6" xfId="28857" xr:uid="{00000000-0005-0000-0000-000059440000}"/>
    <cellStyle name="Comma 8 3 2 7" xfId="31696" xr:uid="{00000000-0005-0000-0000-00005A440000}"/>
    <cellStyle name="Comma 8 3 3" xfId="4815" xr:uid="{00000000-0005-0000-0000-00005B440000}"/>
    <cellStyle name="Comma 8 3 3 2" xfId="5230" xr:uid="{00000000-0005-0000-0000-00005C440000}"/>
    <cellStyle name="Comma 8 3 3 2 2" xfId="29155" xr:uid="{00000000-0005-0000-0000-00005D440000}"/>
    <cellStyle name="Comma 8 3 3 2 3" xfId="31761" xr:uid="{00000000-0005-0000-0000-00005E440000}"/>
    <cellStyle name="Comma 8 3 3 3" xfId="23553" xr:uid="{00000000-0005-0000-0000-00005F440000}"/>
    <cellStyle name="Comma 8 3 3 3 2" xfId="30054" xr:uid="{00000000-0005-0000-0000-000060440000}"/>
    <cellStyle name="Comma 8 3 3 3 3" xfId="32205" xr:uid="{00000000-0005-0000-0000-000061440000}"/>
    <cellStyle name="Comma 8 3 3 4" xfId="28860" xr:uid="{00000000-0005-0000-0000-000062440000}"/>
    <cellStyle name="Comma 8 3 3 5" xfId="31699" xr:uid="{00000000-0005-0000-0000-000063440000}"/>
    <cellStyle name="Comma 8 3 4" xfId="4816" xr:uid="{00000000-0005-0000-0000-000064440000}"/>
    <cellStyle name="Comma 8 3 4 2" xfId="5231" xr:uid="{00000000-0005-0000-0000-000065440000}"/>
    <cellStyle name="Comma 8 3 4 2 2" xfId="29156" xr:uid="{00000000-0005-0000-0000-000066440000}"/>
    <cellStyle name="Comma 8 3 4 2 3" xfId="31762" xr:uid="{00000000-0005-0000-0000-000067440000}"/>
    <cellStyle name="Comma 8 3 4 3" xfId="23554" xr:uid="{00000000-0005-0000-0000-000068440000}"/>
    <cellStyle name="Comma 8 3 4 3 2" xfId="30055" xr:uid="{00000000-0005-0000-0000-000069440000}"/>
    <cellStyle name="Comma 8 3 4 3 3" xfId="32206" xr:uid="{00000000-0005-0000-0000-00006A440000}"/>
    <cellStyle name="Comma 8 3 4 4" xfId="28861" xr:uid="{00000000-0005-0000-0000-00006B440000}"/>
    <cellStyle name="Comma 8 3 4 5" xfId="31700" xr:uid="{00000000-0005-0000-0000-00006C440000}"/>
    <cellStyle name="Comma 8 3 5" xfId="5226" xr:uid="{00000000-0005-0000-0000-00006D440000}"/>
    <cellStyle name="Comma 8 3 5 2" xfId="23928" xr:uid="{00000000-0005-0000-0000-00006E440000}"/>
    <cellStyle name="Comma 8 3 5 2 2" xfId="30315" xr:uid="{00000000-0005-0000-0000-00006F440000}"/>
    <cellStyle name="Comma 8 3 5 2 3" xfId="32237" xr:uid="{00000000-0005-0000-0000-000070440000}"/>
    <cellStyle name="Comma 8 3 5 3" xfId="23113" xr:uid="{00000000-0005-0000-0000-000071440000}"/>
    <cellStyle name="Comma 8 3 5 3 2" xfId="29877" xr:uid="{00000000-0005-0000-0000-000072440000}"/>
    <cellStyle name="Comma 8 3 5 3 3" xfId="32029" xr:uid="{00000000-0005-0000-0000-000073440000}"/>
    <cellStyle name="Comma 8 3 5 4" xfId="29151" xr:uid="{00000000-0005-0000-0000-000074440000}"/>
    <cellStyle name="Comma 8 3 5 5" xfId="31757" xr:uid="{00000000-0005-0000-0000-000075440000}"/>
    <cellStyle name="Comma 8 3 6" xfId="6594" xr:uid="{00000000-0005-0000-0000-000076440000}"/>
    <cellStyle name="Comma 8 3 6 2" xfId="23549" xr:uid="{00000000-0005-0000-0000-000077440000}"/>
    <cellStyle name="Comma 8 3 6 2 2" xfId="30050" xr:uid="{00000000-0005-0000-0000-000078440000}"/>
    <cellStyle name="Comma 8 3 6 2 3" xfId="32201" xr:uid="{00000000-0005-0000-0000-000079440000}"/>
    <cellStyle name="Comma 8 3 6 3" xfId="29562" xr:uid="{00000000-0005-0000-0000-00007A440000}"/>
    <cellStyle name="Comma 8 3 6 4" xfId="31807" xr:uid="{00000000-0005-0000-0000-00007B440000}"/>
    <cellStyle name="Comma 8 3 7" xfId="4811" xr:uid="{00000000-0005-0000-0000-00007C440000}"/>
    <cellStyle name="Comma 8 3 8" xfId="28856" xr:uid="{00000000-0005-0000-0000-00007D440000}"/>
    <cellStyle name="Comma 8 3 9" xfId="31695" xr:uid="{00000000-0005-0000-0000-00007E440000}"/>
    <cellStyle name="Comma 8 4" xfId="3091" xr:uid="{00000000-0005-0000-0000-00007F440000}"/>
    <cellStyle name="Comma 8 4 2" xfId="4818" xr:uid="{00000000-0005-0000-0000-000080440000}"/>
    <cellStyle name="Comma 8 4 2 2" xfId="5233" xr:uid="{00000000-0005-0000-0000-000081440000}"/>
    <cellStyle name="Comma 8 4 2 2 2" xfId="29158" xr:uid="{00000000-0005-0000-0000-000082440000}"/>
    <cellStyle name="Comma 8 4 2 2 3" xfId="31764" xr:uid="{00000000-0005-0000-0000-000083440000}"/>
    <cellStyle name="Comma 8 4 2 3" xfId="23556" xr:uid="{00000000-0005-0000-0000-000084440000}"/>
    <cellStyle name="Comma 8 4 2 3 2" xfId="30057" xr:uid="{00000000-0005-0000-0000-000085440000}"/>
    <cellStyle name="Comma 8 4 2 3 3" xfId="32208" xr:uid="{00000000-0005-0000-0000-000086440000}"/>
    <cellStyle name="Comma 8 4 2 4" xfId="28863" xr:uid="{00000000-0005-0000-0000-000087440000}"/>
    <cellStyle name="Comma 8 4 2 5" xfId="31702" xr:uid="{00000000-0005-0000-0000-000088440000}"/>
    <cellStyle name="Comma 8 4 3" xfId="4819" xr:uid="{00000000-0005-0000-0000-000089440000}"/>
    <cellStyle name="Comma 8 4 3 2" xfId="5234" xr:uid="{00000000-0005-0000-0000-00008A440000}"/>
    <cellStyle name="Comma 8 4 3 2 2" xfId="29159" xr:uid="{00000000-0005-0000-0000-00008B440000}"/>
    <cellStyle name="Comma 8 4 3 2 3" xfId="31765" xr:uid="{00000000-0005-0000-0000-00008C440000}"/>
    <cellStyle name="Comma 8 4 3 3" xfId="23557" xr:uid="{00000000-0005-0000-0000-00008D440000}"/>
    <cellStyle name="Comma 8 4 3 3 2" xfId="30058" xr:uid="{00000000-0005-0000-0000-00008E440000}"/>
    <cellStyle name="Comma 8 4 3 3 3" xfId="32209" xr:uid="{00000000-0005-0000-0000-00008F440000}"/>
    <cellStyle name="Comma 8 4 3 4" xfId="28864" xr:uid="{00000000-0005-0000-0000-000090440000}"/>
    <cellStyle name="Comma 8 4 3 5" xfId="31703" xr:uid="{00000000-0005-0000-0000-000091440000}"/>
    <cellStyle name="Comma 8 4 4" xfId="5232" xr:uid="{00000000-0005-0000-0000-000092440000}"/>
    <cellStyle name="Comma 8 4 4 2" xfId="23930" xr:uid="{00000000-0005-0000-0000-000093440000}"/>
    <cellStyle name="Comma 8 4 4 2 2" xfId="30317" xr:uid="{00000000-0005-0000-0000-000094440000}"/>
    <cellStyle name="Comma 8 4 4 2 3" xfId="32239" xr:uid="{00000000-0005-0000-0000-000095440000}"/>
    <cellStyle name="Comma 8 4 4 3" xfId="23115" xr:uid="{00000000-0005-0000-0000-000096440000}"/>
    <cellStyle name="Comma 8 4 4 3 2" xfId="29879" xr:uid="{00000000-0005-0000-0000-000097440000}"/>
    <cellStyle name="Comma 8 4 4 3 3" xfId="32031" xr:uid="{00000000-0005-0000-0000-000098440000}"/>
    <cellStyle name="Comma 8 4 4 4" xfId="29157" xr:uid="{00000000-0005-0000-0000-000099440000}"/>
    <cellStyle name="Comma 8 4 4 5" xfId="31763" xr:uid="{00000000-0005-0000-0000-00009A440000}"/>
    <cellStyle name="Comma 8 4 5" xfId="23555" xr:uid="{00000000-0005-0000-0000-00009B440000}"/>
    <cellStyle name="Comma 8 4 5 2" xfId="30056" xr:uid="{00000000-0005-0000-0000-00009C440000}"/>
    <cellStyle name="Comma 8 4 5 3" xfId="32207" xr:uid="{00000000-0005-0000-0000-00009D440000}"/>
    <cellStyle name="Comma 8 4 6" xfId="4817" xr:uid="{00000000-0005-0000-0000-00009E440000}"/>
    <cellStyle name="Comma 8 4 7" xfId="28862" xr:uid="{00000000-0005-0000-0000-00009F440000}"/>
    <cellStyle name="Comma 8 4 8" xfId="31701" xr:uid="{00000000-0005-0000-0000-0000A0440000}"/>
    <cellStyle name="Comma 8 5" xfId="4083" xr:uid="{00000000-0005-0000-0000-0000A1440000}"/>
    <cellStyle name="Comma 8 5 2" xfId="4820" xr:uid="{00000000-0005-0000-0000-0000A2440000}"/>
    <cellStyle name="Comma 8 5 3" xfId="28865" xr:uid="{00000000-0005-0000-0000-0000A3440000}"/>
    <cellStyle name="Comma 8 5 4" xfId="31704" xr:uid="{00000000-0005-0000-0000-0000A4440000}"/>
    <cellStyle name="Comma 8 6" xfId="4093" xr:uid="{00000000-0005-0000-0000-0000A5440000}"/>
    <cellStyle name="Comma 8 6 2" xfId="5235" xr:uid="{00000000-0005-0000-0000-0000A6440000}"/>
    <cellStyle name="Comma 8 6 2 2" xfId="29160" xr:uid="{00000000-0005-0000-0000-0000A7440000}"/>
    <cellStyle name="Comma 8 6 2 3" xfId="31766" xr:uid="{00000000-0005-0000-0000-0000A8440000}"/>
    <cellStyle name="Comma 8 6 3" xfId="23558" xr:uid="{00000000-0005-0000-0000-0000A9440000}"/>
    <cellStyle name="Comma 8 6 3 2" xfId="30059" xr:uid="{00000000-0005-0000-0000-0000AA440000}"/>
    <cellStyle name="Comma 8 6 3 3" xfId="32210" xr:uid="{00000000-0005-0000-0000-0000AB440000}"/>
    <cellStyle name="Comma 8 6 4" xfId="4821" xr:uid="{00000000-0005-0000-0000-0000AC440000}"/>
    <cellStyle name="Comma 8 6 5" xfId="28866" xr:uid="{00000000-0005-0000-0000-0000AD440000}"/>
    <cellStyle name="Comma 8 6 6" xfId="31705" xr:uid="{00000000-0005-0000-0000-0000AE440000}"/>
    <cellStyle name="Comma 8 7" xfId="4099" xr:uid="{00000000-0005-0000-0000-0000AF440000}"/>
    <cellStyle name="Comma 8 7 2" xfId="5236" xr:uid="{00000000-0005-0000-0000-0000B0440000}"/>
    <cellStyle name="Comma 8 7 2 2" xfId="29161" xr:uid="{00000000-0005-0000-0000-0000B1440000}"/>
    <cellStyle name="Comma 8 7 2 3" xfId="31767" xr:uid="{00000000-0005-0000-0000-0000B2440000}"/>
    <cellStyle name="Comma 8 7 3" xfId="23559" xr:uid="{00000000-0005-0000-0000-0000B3440000}"/>
    <cellStyle name="Comma 8 7 3 2" xfId="30060" xr:uid="{00000000-0005-0000-0000-0000B4440000}"/>
    <cellStyle name="Comma 8 7 3 3" xfId="32211" xr:uid="{00000000-0005-0000-0000-0000B5440000}"/>
    <cellStyle name="Comma 8 7 4" xfId="4822" xr:uid="{00000000-0005-0000-0000-0000B6440000}"/>
    <cellStyle name="Comma 8 7 5" xfId="28867" xr:uid="{00000000-0005-0000-0000-0000B7440000}"/>
    <cellStyle name="Comma 8 7 6" xfId="31706" xr:uid="{00000000-0005-0000-0000-0000B8440000}"/>
    <cellStyle name="Comma 8 8" xfId="4105" xr:uid="{00000000-0005-0000-0000-0000B9440000}"/>
    <cellStyle name="Comma 8 8 2" xfId="5213" xr:uid="{00000000-0005-0000-0000-0000BA440000}"/>
    <cellStyle name="Comma 8 8 3" xfId="29138" xr:uid="{00000000-0005-0000-0000-0000BB440000}"/>
    <cellStyle name="Comma 8 8 4" xfId="31744" xr:uid="{00000000-0005-0000-0000-0000BC440000}"/>
    <cellStyle name="Comma 8 9" xfId="23536" xr:uid="{00000000-0005-0000-0000-0000BD440000}"/>
    <cellStyle name="Comma 8 9 2" xfId="30037" xr:uid="{00000000-0005-0000-0000-0000BE440000}"/>
    <cellStyle name="Comma 8 9 3" xfId="32188" xr:uid="{00000000-0005-0000-0000-0000BF440000}"/>
    <cellStyle name="Comma 9" xfId="236" xr:uid="{00000000-0005-0000-0000-0000C0440000}"/>
    <cellStyle name="Comma 9 10" xfId="24148" xr:uid="{00000000-0005-0000-0000-0000C1440000}"/>
    <cellStyle name="Comma 9 10 2" xfId="27236" xr:uid="{00000000-0005-0000-0000-0000C2440000}"/>
    <cellStyle name="Comma 9 10 2 2" xfId="31231" xr:uid="{00000000-0005-0000-0000-0000C3440000}"/>
    <cellStyle name="Comma 9 10 2 3" xfId="33075" xr:uid="{00000000-0005-0000-0000-0000C4440000}"/>
    <cellStyle name="Comma 9 10 3" xfId="30418" xr:uid="{00000000-0005-0000-0000-0000C5440000}"/>
    <cellStyle name="Comma 9 10 4" xfId="32262" xr:uid="{00000000-0005-0000-0000-0000C6440000}"/>
    <cellStyle name="Comma 9 11" xfId="25689" xr:uid="{00000000-0005-0000-0000-0000C7440000}"/>
    <cellStyle name="Comma 9 11 2" xfId="30823" xr:uid="{00000000-0005-0000-0000-0000C8440000}"/>
    <cellStyle name="Comma 9 11 3" xfId="32667" xr:uid="{00000000-0005-0000-0000-0000C9440000}"/>
    <cellStyle name="Comma 9 12" xfId="4823" xr:uid="{00000000-0005-0000-0000-0000CA440000}"/>
    <cellStyle name="Comma 9 12 2" xfId="28868" xr:uid="{00000000-0005-0000-0000-0000CB440000}"/>
    <cellStyle name="Comma 9 13" xfId="4120" xr:uid="{00000000-0005-0000-0000-0000CC440000}"/>
    <cellStyle name="Comma 9 14" xfId="28789" xr:uid="{00000000-0005-0000-0000-0000CD440000}"/>
    <cellStyle name="Comma 9 15" xfId="31707" xr:uid="{00000000-0005-0000-0000-0000CE440000}"/>
    <cellStyle name="Comma 9 2" xfId="322" xr:uid="{00000000-0005-0000-0000-0000CF440000}"/>
    <cellStyle name="Comma 9 2 10" xfId="31708" xr:uid="{00000000-0005-0000-0000-0000D0440000}"/>
    <cellStyle name="Comma 9 2 2" xfId="22495" xr:uid="{00000000-0005-0000-0000-0000D1440000}"/>
    <cellStyle name="Comma 9 2 2 10" xfId="31829" xr:uid="{00000000-0005-0000-0000-0000D2440000}"/>
    <cellStyle name="Comma 9 2 2 2" xfId="22549" xr:uid="{00000000-0005-0000-0000-0000D3440000}"/>
    <cellStyle name="Comma 9 2 2 2 2" xfId="22790" xr:uid="{00000000-0005-0000-0000-0000D4440000}"/>
    <cellStyle name="Comma 9 2 2 2 2 2" xfId="23010" xr:uid="{00000000-0005-0000-0000-0000D5440000}"/>
    <cellStyle name="Comma 9 2 2 2 2 2 2" xfId="23253" xr:uid="{00000000-0005-0000-0000-0000D6440000}"/>
    <cellStyle name="Comma 9 2 2 2 2 2 2 2" xfId="25151" xr:uid="{00000000-0005-0000-0000-0000D7440000}"/>
    <cellStyle name="Comma 9 2 2 2 2 2 2 2 2" xfId="28238" xr:uid="{00000000-0005-0000-0000-0000D8440000}"/>
    <cellStyle name="Comma 9 2 2 2 2 2 2 2 2 2" xfId="31567" xr:uid="{00000000-0005-0000-0000-0000D9440000}"/>
    <cellStyle name="Comma 9 2 2 2 2 2 2 2 2 3" xfId="33411" xr:uid="{00000000-0005-0000-0000-0000DA440000}"/>
    <cellStyle name="Comma 9 2 2 2 2 2 2 2 3" xfId="30755" xr:uid="{00000000-0005-0000-0000-0000DB440000}"/>
    <cellStyle name="Comma 9 2 2 2 2 2 2 2 4" xfId="32599" xr:uid="{00000000-0005-0000-0000-0000DC440000}"/>
    <cellStyle name="Comma 9 2 2 2 2 2 2 3" xfId="26699" xr:uid="{00000000-0005-0000-0000-0000DD440000}"/>
    <cellStyle name="Comma 9 2 2 2 2 2 2 3 2" xfId="31163" xr:uid="{00000000-0005-0000-0000-0000DE440000}"/>
    <cellStyle name="Comma 9 2 2 2 2 2 2 3 3" xfId="33007" xr:uid="{00000000-0005-0000-0000-0000DF440000}"/>
    <cellStyle name="Comma 9 2 2 2 2 2 2 4" xfId="29994" xr:uid="{00000000-0005-0000-0000-0000E0440000}"/>
    <cellStyle name="Comma 9 2 2 2 2 2 2 5" xfId="32145" xr:uid="{00000000-0005-0000-0000-0000E1440000}"/>
    <cellStyle name="Comma 9 2 2 2 2 2 3" xfId="24944" xr:uid="{00000000-0005-0000-0000-0000E2440000}"/>
    <cellStyle name="Comma 9 2 2 2 2 2 3 2" xfId="28031" xr:uid="{00000000-0005-0000-0000-0000E3440000}"/>
    <cellStyle name="Comma 9 2 2 2 2 2 3 2 2" xfId="31445" xr:uid="{00000000-0005-0000-0000-0000E4440000}"/>
    <cellStyle name="Comma 9 2 2 2 2 2 3 2 3" xfId="33289" xr:uid="{00000000-0005-0000-0000-0000E5440000}"/>
    <cellStyle name="Comma 9 2 2 2 2 2 3 3" xfId="30633" xr:uid="{00000000-0005-0000-0000-0000E6440000}"/>
    <cellStyle name="Comma 9 2 2 2 2 2 3 4" xfId="32477" xr:uid="{00000000-0005-0000-0000-0000E7440000}"/>
    <cellStyle name="Comma 9 2 2 2 2 2 4" xfId="26492" xr:uid="{00000000-0005-0000-0000-0000E8440000}"/>
    <cellStyle name="Comma 9 2 2 2 2 2 4 2" xfId="31041" xr:uid="{00000000-0005-0000-0000-0000E9440000}"/>
    <cellStyle name="Comma 9 2 2 2 2 2 4 3" xfId="32885" xr:uid="{00000000-0005-0000-0000-0000EA440000}"/>
    <cellStyle name="Comma 9 2 2 2 2 2 5" xfId="29854" xr:uid="{00000000-0005-0000-0000-0000EB440000}"/>
    <cellStyle name="Comma 9 2 2 2 2 2 6" xfId="32006" xr:uid="{00000000-0005-0000-0000-0000EC440000}"/>
    <cellStyle name="Comma 9 2 2 2 2 3" xfId="23252" xr:uid="{00000000-0005-0000-0000-0000ED440000}"/>
    <cellStyle name="Comma 9 2 2 2 2 3 2" xfId="25150" xr:uid="{00000000-0005-0000-0000-0000EE440000}"/>
    <cellStyle name="Comma 9 2 2 2 2 3 2 2" xfId="28237" xr:uid="{00000000-0005-0000-0000-0000EF440000}"/>
    <cellStyle name="Comma 9 2 2 2 2 3 2 2 2" xfId="31566" xr:uid="{00000000-0005-0000-0000-0000F0440000}"/>
    <cellStyle name="Comma 9 2 2 2 2 3 2 2 3" xfId="33410" xr:uid="{00000000-0005-0000-0000-0000F1440000}"/>
    <cellStyle name="Comma 9 2 2 2 2 3 2 3" xfId="30754" xr:uid="{00000000-0005-0000-0000-0000F2440000}"/>
    <cellStyle name="Comma 9 2 2 2 2 3 2 4" xfId="32598" xr:uid="{00000000-0005-0000-0000-0000F3440000}"/>
    <cellStyle name="Comma 9 2 2 2 2 3 3" xfId="26698" xr:uid="{00000000-0005-0000-0000-0000F4440000}"/>
    <cellStyle name="Comma 9 2 2 2 2 3 3 2" xfId="31162" xr:uid="{00000000-0005-0000-0000-0000F5440000}"/>
    <cellStyle name="Comma 9 2 2 2 2 3 3 3" xfId="33006" xr:uid="{00000000-0005-0000-0000-0000F6440000}"/>
    <cellStyle name="Comma 9 2 2 2 2 3 4" xfId="29993" xr:uid="{00000000-0005-0000-0000-0000F7440000}"/>
    <cellStyle name="Comma 9 2 2 2 2 3 5" xfId="32144" xr:uid="{00000000-0005-0000-0000-0000F8440000}"/>
    <cellStyle name="Comma 9 2 2 2 2 4" xfId="24728" xr:uid="{00000000-0005-0000-0000-0000F9440000}"/>
    <cellStyle name="Comma 9 2 2 2 2 4 2" xfId="27815" xr:uid="{00000000-0005-0000-0000-0000FA440000}"/>
    <cellStyle name="Comma 9 2 2 2 2 4 2 2" xfId="31373" xr:uid="{00000000-0005-0000-0000-0000FB440000}"/>
    <cellStyle name="Comma 9 2 2 2 2 4 2 3" xfId="33217" xr:uid="{00000000-0005-0000-0000-0000FC440000}"/>
    <cellStyle name="Comma 9 2 2 2 2 4 3" xfId="30561" xr:uid="{00000000-0005-0000-0000-0000FD440000}"/>
    <cellStyle name="Comma 9 2 2 2 2 4 4" xfId="32405" xr:uid="{00000000-0005-0000-0000-0000FE440000}"/>
    <cellStyle name="Comma 9 2 2 2 2 5" xfId="26276" xr:uid="{00000000-0005-0000-0000-0000FF440000}"/>
    <cellStyle name="Comma 9 2 2 2 2 5 2" xfId="30969" xr:uid="{00000000-0005-0000-0000-000000450000}"/>
    <cellStyle name="Comma 9 2 2 2 2 5 3" xfId="32813" xr:uid="{00000000-0005-0000-0000-000001450000}"/>
    <cellStyle name="Comma 9 2 2 2 2 6" xfId="29779" xr:uid="{00000000-0005-0000-0000-000002450000}"/>
    <cellStyle name="Comma 9 2 2 2 2 7" xfId="31931" xr:uid="{00000000-0005-0000-0000-000003450000}"/>
    <cellStyle name="Comma 9 2 2 2 3" xfId="22902" xr:uid="{00000000-0005-0000-0000-000004450000}"/>
    <cellStyle name="Comma 9 2 2 2 3 2" xfId="23254" xr:uid="{00000000-0005-0000-0000-000005450000}"/>
    <cellStyle name="Comma 9 2 2 2 3 2 2" xfId="25152" xr:uid="{00000000-0005-0000-0000-000006450000}"/>
    <cellStyle name="Comma 9 2 2 2 3 2 2 2" xfId="28239" xr:uid="{00000000-0005-0000-0000-000007450000}"/>
    <cellStyle name="Comma 9 2 2 2 3 2 2 2 2" xfId="31568" xr:uid="{00000000-0005-0000-0000-000008450000}"/>
    <cellStyle name="Comma 9 2 2 2 3 2 2 2 3" xfId="33412" xr:uid="{00000000-0005-0000-0000-000009450000}"/>
    <cellStyle name="Comma 9 2 2 2 3 2 2 3" xfId="30756" xr:uid="{00000000-0005-0000-0000-00000A450000}"/>
    <cellStyle name="Comma 9 2 2 2 3 2 2 4" xfId="32600" xr:uid="{00000000-0005-0000-0000-00000B450000}"/>
    <cellStyle name="Comma 9 2 2 2 3 2 3" xfId="26700" xr:uid="{00000000-0005-0000-0000-00000C450000}"/>
    <cellStyle name="Comma 9 2 2 2 3 2 3 2" xfId="31164" xr:uid="{00000000-0005-0000-0000-00000D450000}"/>
    <cellStyle name="Comma 9 2 2 2 3 2 3 3" xfId="33008" xr:uid="{00000000-0005-0000-0000-00000E450000}"/>
    <cellStyle name="Comma 9 2 2 2 3 2 4" xfId="29995" xr:uid="{00000000-0005-0000-0000-00000F450000}"/>
    <cellStyle name="Comma 9 2 2 2 3 2 5" xfId="32146" xr:uid="{00000000-0005-0000-0000-000010450000}"/>
    <cellStyle name="Comma 9 2 2 2 3 3" xfId="24836" xr:uid="{00000000-0005-0000-0000-000011450000}"/>
    <cellStyle name="Comma 9 2 2 2 3 3 2" xfId="27923" xr:uid="{00000000-0005-0000-0000-000012450000}"/>
    <cellStyle name="Comma 9 2 2 2 3 3 2 2" xfId="31409" xr:uid="{00000000-0005-0000-0000-000013450000}"/>
    <cellStyle name="Comma 9 2 2 2 3 3 2 3" xfId="33253" xr:uid="{00000000-0005-0000-0000-000014450000}"/>
    <cellStyle name="Comma 9 2 2 2 3 3 3" xfId="30597" xr:uid="{00000000-0005-0000-0000-000015450000}"/>
    <cellStyle name="Comma 9 2 2 2 3 3 4" xfId="32441" xr:uid="{00000000-0005-0000-0000-000016450000}"/>
    <cellStyle name="Comma 9 2 2 2 3 4" xfId="26384" xr:uid="{00000000-0005-0000-0000-000017450000}"/>
    <cellStyle name="Comma 9 2 2 2 3 4 2" xfId="31005" xr:uid="{00000000-0005-0000-0000-000018450000}"/>
    <cellStyle name="Comma 9 2 2 2 3 4 3" xfId="32849" xr:uid="{00000000-0005-0000-0000-000019450000}"/>
    <cellStyle name="Comma 9 2 2 2 3 5" xfId="29818" xr:uid="{00000000-0005-0000-0000-00001A450000}"/>
    <cellStyle name="Comma 9 2 2 2 3 6" xfId="31970" xr:uid="{00000000-0005-0000-0000-00001B450000}"/>
    <cellStyle name="Comma 9 2 2 2 4" xfId="22682" xr:uid="{00000000-0005-0000-0000-00001C450000}"/>
    <cellStyle name="Comma 9 2 2 2 4 2" xfId="24620" xr:uid="{00000000-0005-0000-0000-00001D450000}"/>
    <cellStyle name="Comma 9 2 2 2 4 2 2" xfId="27707" xr:uid="{00000000-0005-0000-0000-00001E450000}"/>
    <cellStyle name="Comma 9 2 2 2 4 2 2 2" xfId="31337" xr:uid="{00000000-0005-0000-0000-00001F450000}"/>
    <cellStyle name="Comma 9 2 2 2 4 2 2 3" xfId="33181" xr:uid="{00000000-0005-0000-0000-000020450000}"/>
    <cellStyle name="Comma 9 2 2 2 4 2 3" xfId="30525" xr:uid="{00000000-0005-0000-0000-000021450000}"/>
    <cellStyle name="Comma 9 2 2 2 4 2 4" xfId="32369" xr:uid="{00000000-0005-0000-0000-000022450000}"/>
    <cellStyle name="Comma 9 2 2 2 4 3" xfId="26168" xr:uid="{00000000-0005-0000-0000-000023450000}"/>
    <cellStyle name="Comma 9 2 2 2 4 3 2" xfId="30933" xr:uid="{00000000-0005-0000-0000-000024450000}"/>
    <cellStyle name="Comma 9 2 2 2 4 3 3" xfId="32777" xr:uid="{00000000-0005-0000-0000-000025450000}"/>
    <cellStyle name="Comma 9 2 2 2 4 4" xfId="29743" xr:uid="{00000000-0005-0000-0000-000026450000}"/>
    <cellStyle name="Comma 9 2 2 2 4 5" xfId="31895" xr:uid="{00000000-0005-0000-0000-000027450000}"/>
    <cellStyle name="Comma 9 2 2 2 5" xfId="23251" xr:uid="{00000000-0005-0000-0000-000028450000}"/>
    <cellStyle name="Comma 9 2 2 2 5 2" xfId="25149" xr:uid="{00000000-0005-0000-0000-000029450000}"/>
    <cellStyle name="Comma 9 2 2 2 5 2 2" xfId="28236" xr:uid="{00000000-0005-0000-0000-00002A450000}"/>
    <cellStyle name="Comma 9 2 2 2 5 2 2 2" xfId="31565" xr:uid="{00000000-0005-0000-0000-00002B450000}"/>
    <cellStyle name="Comma 9 2 2 2 5 2 2 3" xfId="33409" xr:uid="{00000000-0005-0000-0000-00002C450000}"/>
    <cellStyle name="Comma 9 2 2 2 5 2 3" xfId="30753" xr:uid="{00000000-0005-0000-0000-00002D450000}"/>
    <cellStyle name="Comma 9 2 2 2 5 2 4" xfId="32597" xr:uid="{00000000-0005-0000-0000-00002E450000}"/>
    <cellStyle name="Comma 9 2 2 2 5 3" xfId="26697" xr:uid="{00000000-0005-0000-0000-00002F450000}"/>
    <cellStyle name="Comma 9 2 2 2 5 3 2" xfId="31161" xr:uid="{00000000-0005-0000-0000-000030450000}"/>
    <cellStyle name="Comma 9 2 2 2 5 3 3" xfId="33005" xr:uid="{00000000-0005-0000-0000-000031450000}"/>
    <cellStyle name="Comma 9 2 2 2 5 4" xfId="29992" xr:uid="{00000000-0005-0000-0000-000032450000}"/>
    <cellStyle name="Comma 9 2 2 2 5 5" xfId="32143" xr:uid="{00000000-0005-0000-0000-000033450000}"/>
    <cellStyle name="Comma 9 2 2 2 6" xfId="24495" xr:uid="{00000000-0005-0000-0000-000034450000}"/>
    <cellStyle name="Comma 9 2 2 2 6 2" xfId="27582" xr:uid="{00000000-0005-0000-0000-000035450000}"/>
    <cellStyle name="Comma 9 2 2 2 6 2 2" xfId="31293" xr:uid="{00000000-0005-0000-0000-000036450000}"/>
    <cellStyle name="Comma 9 2 2 2 6 2 3" xfId="33137" xr:uid="{00000000-0005-0000-0000-000037450000}"/>
    <cellStyle name="Comma 9 2 2 2 6 3" xfId="30481" xr:uid="{00000000-0005-0000-0000-000038450000}"/>
    <cellStyle name="Comma 9 2 2 2 6 4" xfId="32325" xr:uid="{00000000-0005-0000-0000-000039450000}"/>
    <cellStyle name="Comma 9 2 2 2 7" xfId="26043" xr:uid="{00000000-0005-0000-0000-00003A450000}"/>
    <cellStyle name="Comma 9 2 2 2 7 2" xfId="30889" xr:uid="{00000000-0005-0000-0000-00003B450000}"/>
    <cellStyle name="Comma 9 2 2 2 7 3" xfId="32733" xr:uid="{00000000-0005-0000-0000-00003C450000}"/>
    <cellStyle name="Comma 9 2 2 2 8" xfId="29695" xr:uid="{00000000-0005-0000-0000-00003D450000}"/>
    <cellStyle name="Comma 9 2 2 2 9" xfId="31847" xr:uid="{00000000-0005-0000-0000-00003E450000}"/>
    <cellStyle name="Comma 9 2 2 3" xfId="22736" xr:uid="{00000000-0005-0000-0000-00003F450000}"/>
    <cellStyle name="Comma 9 2 2 3 2" xfId="22956" xr:uid="{00000000-0005-0000-0000-000040450000}"/>
    <cellStyle name="Comma 9 2 2 3 2 2" xfId="23256" xr:uid="{00000000-0005-0000-0000-000041450000}"/>
    <cellStyle name="Comma 9 2 2 3 2 2 2" xfId="25154" xr:uid="{00000000-0005-0000-0000-000042450000}"/>
    <cellStyle name="Comma 9 2 2 3 2 2 2 2" xfId="28241" xr:uid="{00000000-0005-0000-0000-000043450000}"/>
    <cellStyle name="Comma 9 2 2 3 2 2 2 2 2" xfId="31570" xr:uid="{00000000-0005-0000-0000-000044450000}"/>
    <cellStyle name="Comma 9 2 2 3 2 2 2 2 3" xfId="33414" xr:uid="{00000000-0005-0000-0000-000045450000}"/>
    <cellStyle name="Comma 9 2 2 3 2 2 2 3" xfId="30758" xr:uid="{00000000-0005-0000-0000-000046450000}"/>
    <cellStyle name="Comma 9 2 2 3 2 2 2 4" xfId="32602" xr:uid="{00000000-0005-0000-0000-000047450000}"/>
    <cellStyle name="Comma 9 2 2 3 2 2 3" xfId="26702" xr:uid="{00000000-0005-0000-0000-000048450000}"/>
    <cellStyle name="Comma 9 2 2 3 2 2 3 2" xfId="31166" xr:uid="{00000000-0005-0000-0000-000049450000}"/>
    <cellStyle name="Comma 9 2 2 3 2 2 3 3" xfId="33010" xr:uid="{00000000-0005-0000-0000-00004A450000}"/>
    <cellStyle name="Comma 9 2 2 3 2 2 4" xfId="29997" xr:uid="{00000000-0005-0000-0000-00004B450000}"/>
    <cellStyle name="Comma 9 2 2 3 2 2 5" xfId="32148" xr:uid="{00000000-0005-0000-0000-00004C450000}"/>
    <cellStyle name="Comma 9 2 2 3 2 3" xfId="24890" xr:uid="{00000000-0005-0000-0000-00004D450000}"/>
    <cellStyle name="Comma 9 2 2 3 2 3 2" xfId="27977" xr:uid="{00000000-0005-0000-0000-00004E450000}"/>
    <cellStyle name="Comma 9 2 2 3 2 3 2 2" xfId="31427" xr:uid="{00000000-0005-0000-0000-00004F450000}"/>
    <cellStyle name="Comma 9 2 2 3 2 3 2 3" xfId="33271" xr:uid="{00000000-0005-0000-0000-000050450000}"/>
    <cellStyle name="Comma 9 2 2 3 2 3 3" xfId="30615" xr:uid="{00000000-0005-0000-0000-000051450000}"/>
    <cellStyle name="Comma 9 2 2 3 2 3 4" xfId="32459" xr:uid="{00000000-0005-0000-0000-000052450000}"/>
    <cellStyle name="Comma 9 2 2 3 2 4" xfId="26438" xr:uid="{00000000-0005-0000-0000-000053450000}"/>
    <cellStyle name="Comma 9 2 2 3 2 4 2" xfId="31023" xr:uid="{00000000-0005-0000-0000-000054450000}"/>
    <cellStyle name="Comma 9 2 2 3 2 4 3" xfId="32867" xr:uid="{00000000-0005-0000-0000-000055450000}"/>
    <cellStyle name="Comma 9 2 2 3 2 5" xfId="29836" xr:uid="{00000000-0005-0000-0000-000056450000}"/>
    <cellStyle name="Comma 9 2 2 3 2 6" xfId="31988" xr:uid="{00000000-0005-0000-0000-000057450000}"/>
    <cellStyle name="Comma 9 2 2 3 3" xfId="23255" xr:uid="{00000000-0005-0000-0000-000058450000}"/>
    <cellStyle name="Comma 9 2 2 3 3 2" xfId="25153" xr:uid="{00000000-0005-0000-0000-000059450000}"/>
    <cellStyle name="Comma 9 2 2 3 3 2 2" xfId="28240" xr:uid="{00000000-0005-0000-0000-00005A450000}"/>
    <cellStyle name="Comma 9 2 2 3 3 2 2 2" xfId="31569" xr:uid="{00000000-0005-0000-0000-00005B450000}"/>
    <cellStyle name="Comma 9 2 2 3 3 2 2 3" xfId="33413" xr:uid="{00000000-0005-0000-0000-00005C450000}"/>
    <cellStyle name="Comma 9 2 2 3 3 2 3" xfId="30757" xr:uid="{00000000-0005-0000-0000-00005D450000}"/>
    <cellStyle name="Comma 9 2 2 3 3 2 4" xfId="32601" xr:uid="{00000000-0005-0000-0000-00005E450000}"/>
    <cellStyle name="Comma 9 2 2 3 3 3" xfId="26701" xr:uid="{00000000-0005-0000-0000-00005F450000}"/>
    <cellStyle name="Comma 9 2 2 3 3 3 2" xfId="31165" xr:uid="{00000000-0005-0000-0000-000060450000}"/>
    <cellStyle name="Comma 9 2 2 3 3 3 3" xfId="33009" xr:uid="{00000000-0005-0000-0000-000061450000}"/>
    <cellStyle name="Comma 9 2 2 3 3 4" xfId="29996" xr:uid="{00000000-0005-0000-0000-000062450000}"/>
    <cellStyle name="Comma 9 2 2 3 3 5" xfId="32147" xr:uid="{00000000-0005-0000-0000-000063450000}"/>
    <cellStyle name="Comma 9 2 2 3 4" xfId="24674" xr:uid="{00000000-0005-0000-0000-000064450000}"/>
    <cellStyle name="Comma 9 2 2 3 4 2" xfId="27761" xr:uid="{00000000-0005-0000-0000-000065450000}"/>
    <cellStyle name="Comma 9 2 2 3 4 2 2" xfId="31355" xr:uid="{00000000-0005-0000-0000-000066450000}"/>
    <cellStyle name="Comma 9 2 2 3 4 2 3" xfId="33199" xr:uid="{00000000-0005-0000-0000-000067450000}"/>
    <cellStyle name="Comma 9 2 2 3 4 3" xfId="30543" xr:uid="{00000000-0005-0000-0000-000068450000}"/>
    <cellStyle name="Comma 9 2 2 3 4 4" xfId="32387" xr:uid="{00000000-0005-0000-0000-000069450000}"/>
    <cellStyle name="Comma 9 2 2 3 5" xfId="26222" xr:uid="{00000000-0005-0000-0000-00006A450000}"/>
    <cellStyle name="Comma 9 2 2 3 5 2" xfId="30951" xr:uid="{00000000-0005-0000-0000-00006B450000}"/>
    <cellStyle name="Comma 9 2 2 3 5 3" xfId="32795" xr:uid="{00000000-0005-0000-0000-00006C450000}"/>
    <cellStyle name="Comma 9 2 2 3 6" xfId="29761" xr:uid="{00000000-0005-0000-0000-00006D450000}"/>
    <cellStyle name="Comma 9 2 2 3 7" xfId="31913" xr:uid="{00000000-0005-0000-0000-00006E450000}"/>
    <cellStyle name="Comma 9 2 2 4" xfId="22848" xr:uid="{00000000-0005-0000-0000-00006F450000}"/>
    <cellStyle name="Comma 9 2 2 4 2" xfId="23257" xr:uid="{00000000-0005-0000-0000-000070450000}"/>
    <cellStyle name="Comma 9 2 2 4 2 2" xfId="25155" xr:uid="{00000000-0005-0000-0000-000071450000}"/>
    <cellStyle name="Comma 9 2 2 4 2 2 2" xfId="28242" xr:uid="{00000000-0005-0000-0000-000072450000}"/>
    <cellStyle name="Comma 9 2 2 4 2 2 2 2" xfId="31571" xr:uid="{00000000-0005-0000-0000-000073450000}"/>
    <cellStyle name="Comma 9 2 2 4 2 2 2 3" xfId="33415" xr:uid="{00000000-0005-0000-0000-000074450000}"/>
    <cellStyle name="Comma 9 2 2 4 2 2 3" xfId="30759" xr:uid="{00000000-0005-0000-0000-000075450000}"/>
    <cellStyle name="Comma 9 2 2 4 2 2 4" xfId="32603" xr:uid="{00000000-0005-0000-0000-000076450000}"/>
    <cellStyle name="Comma 9 2 2 4 2 3" xfId="26703" xr:uid="{00000000-0005-0000-0000-000077450000}"/>
    <cellStyle name="Comma 9 2 2 4 2 3 2" xfId="31167" xr:uid="{00000000-0005-0000-0000-000078450000}"/>
    <cellStyle name="Comma 9 2 2 4 2 3 3" xfId="33011" xr:uid="{00000000-0005-0000-0000-000079450000}"/>
    <cellStyle name="Comma 9 2 2 4 2 4" xfId="29998" xr:uid="{00000000-0005-0000-0000-00007A450000}"/>
    <cellStyle name="Comma 9 2 2 4 2 5" xfId="32149" xr:uid="{00000000-0005-0000-0000-00007B450000}"/>
    <cellStyle name="Comma 9 2 2 4 3" xfId="24782" xr:uid="{00000000-0005-0000-0000-00007C450000}"/>
    <cellStyle name="Comma 9 2 2 4 3 2" xfId="27869" xr:uid="{00000000-0005-0000-0000-00007D450000}"/>
    <cellStyle name="Comma 9 2 2 4 3 2 2" xfId="31391" xr:uid="{00000000-0005-0000-0000-00007E450000}"/>
    <cellStyle name="Comma 9 2 2 4 3 2 3" xfId="33235" xr:uid="{00000000-0005-0000-0000-00007F450000}"/>
    <cellStyle name="Comma 9 2 2 4 3 3" xfId="30579" xr:uid="{00000000-0005-0000-0000-000080450000}"/>
    <cellStyle name="Comma 9 2 2 4 3 4" xfId="32423" xr:uid="{00000000-0005-0000-0000-000081450000}"/>
    <cellStyle name="Comma 9 2 2 4 4" xfId="26330" xr:uid="{00000000-0005-0000-0000-000082450000}"/>
    <cellStyle name="Comma 9 2 2 4 4 2" xfId="30987" xr:uid="{00000000-0005-0000-0000-000083450000}"/>
    <cellStyle name="Comma 9 2 2 4 4 3" xfId="32831" xr:uid="{00000000-0005-0000-0000-000084450000}"/>
    <cellStyle name="Comma 9 2 2 4 5" xfId="29800" xr:uid="{00000000-0005-0000-0000-000085450000}"/>
    <cellStyle name="Comma 9 2 2 4 6" xfId="31952" xr:uid="{00000000-0005-0000-0000-000086450000}"/>
    <cellStyle name="Comma 9 2 2 5" xfId="22628" xr:uid="{00000000-0005-0000-0000-000087450000}"/>
    <cellStyle name="Comma 9 2 2 5 2" xfId="24566" xr:uid="{00000000-0005-0000-0000-000088450000}"/>
    <cellStyle name="Comma 9 2 2 5 2 2" xfId="27653" xr:uid="{00000000-0005-0000-0000-000089450000}"/>
    <cellStyle name="Comma 9 2 2 5 2 2 2" xfId="31319" xr:uid="{00000000-0005-0000-0000-00008A450000}"/>
    <cellStyle name="Comma 9 2 2 5 2 2 3" xfId="33163" xr:uid="{00000000-0005-0000-0000-00008B450000}"/>
    <cellStyle name="Comma 9 2 2 5 2 3" xfId="30507" xr:uid="{00000000-0005-0000-0000-00008C450000}"/>
    <cellStyle name="Comma 9 2 2 5 2 4" xfId="32351" xr:uid="{00000000-0005-0000-0000-00008D450000}"/>
    <cellStyle name="Comma 9 2 2 5 3" xfId="26114" xr:uid="{00000000-0005-0000-0000-00008E450000}"/>
    <cellStyle name="Comma 9 2 2 5 3 2" xfId="30915" xr:uid="{00000000-0005-0000-0000-00008F450000}"/>
    <cellStyle name="Comma 9 2 2 5 3 3" xfId="32759" xr:uid="{00000000-0005-0000-0000-000090450000}"/>
    <cellStyle name="Comma 9 2 2 5 4" xfId="29725" xr:uid="{00000000-0005-0000-0000-000091450000}"/>
    <cellStyle name="Comma 9 2 2 5 5" xfId="31877" xr:uid="{00000000-0005-0000-0000-000092450000}"/>
    <cellStyle name="Comma 9 2 2 6" xfId="23250" xr:uid="{00000000-0005-0000-0000-000093450000}"/>
    <cellStyle name="Comma 9 2 2 6 2" xfId="25148" xr:uid="{00000000-0005-0000-0000-000094450000}"/>
    <cellStyle name="Comma 9 2 2 6 2 2" xfId="28235" xr:uid="{00000000-0005-0000-0000-000095450000}"/>
    <cellStyle name="Comma 9 2 2 6 2 2 2" xfId="31564" xr:uid="{00000000-0005-0000-0000-000096450000}"/>
    <cellStyle name="Comma 9 2 2 6 2 2 3" xfId="33408" xr:uid="{00000000-0005-0000-0000-000097450000}"/>
    <cellStyle name="Comma 9 2 2 6 2 3" xfId="30752" xr:uid="{00000000-0005-0000-0000-000098450000}"/>
    <cellStyle name="Comma 9 2 2 6 2 4" xfId="32596" xr:uid="{00000000-0005-0000-0000-000099450000}"/>
    <cellStyle name="Comma 9 2 2 6 3" xfId="26696" xr:uid="{00000000-0005-0000-0000-00009A450000}"/>
    <cellStyle name="Comma 9 2 2 6 3 2" xfId="31160" xr:uid="{00000000-0005-0000-0000-00009B450000}"/>
    <cellStyle name="Comma 9 2 2 6 3 3" xfId="33004" xr:uid="{00000000-0005-0000-0000-00009C450000}"/>
    <cellStyle name="Comma 9 2 2 6 4" xfId="29991" xr:uid="{00000000-0005-0000-0000-00009D450000}"/>
    <cellStyle name="Comma 9 2 2 6 5" xfId="32142" xr:uid="{00000000-0005-0000-0000-00009E450000}"/>
    <cellStyle name="Comma 9 2 2 7" xfId="24441" xr:uid="{00000000-0005-0000-0000-00009F450000}"/>
    <cellStyle name="Comma 9 2 2 7 2" xfId="27528" xr:uid="{00000000-0005-0000-0000-0000A0450000}"/>
    <cellStyle name="Comma 9 2 2 7 2 2" xfId="31275" xr:uid="{00000000-0005-0000-0000-0000A1450000}"/>
    <cellStyle name="Comma 9 2 2 7 2 3" xfId="33119" xr:uid="{00000000-0005-0000-0000-0000A2450000}"/>
    <cellStyle name="Comma 9 2 2 7 3" xfId="30463" xr:uid="{00000000-0005-0000-0000-0000A3450000}"/>
    <cellStyle name="Comma 9 2 2 7 4" xfId="32307" xr:uid="{00000000-0005-0000-0000-0000A4450000}"/>
    <cellStyle name="Comma 9 2 2 8" xfId="25989" xr:uid="{00000000-0005-0000-0000-0000A5450000}"/>
    <cellStyle name="Comma 9 2 2 8 2" xfId="30871" xr:uid="{00000000-0005-0000-0000-0000A6450000}"/>
    <cellStyle name="Comma 9 2 2 8 3" xfId="32715" xr:uid="{00000000-0005-0000-0000-0000A7450000}"/>
    <cellStyle name="Comma 9 2 2 9" xfId="29677" xr:uid="{00000000-0005-0000-0000-0000A8450000}"/>
    <cellStyle name="Comma 9 2 3" xfId="22522" xr:uid="{00000000-0005-0000-0000-0000A9450000}"/>
    <cellStyle name="Comma 9 2 3 2" xfId="22763" xr:uid="{00000000-0005-0000-0000-0000AA450000}"/>
    <cellStyle name="Comma 9 2 3 2 2" xfId="22983" xr:uid="{00000000-0005-0000-0000-0000AB450000}"/>
    <cellStyle name="Comma 9 2 3 2 2 2" xfId="23260" xr:uid="{00000000-0005-0000-0000-0000AC450000}"/>
    <cellStyle name="Comma 9 2 3 2 2 2 2" xfId="25158" xr:uid="{00000000-0005-0000-0000-0000AD450000}"/>
    <cellStyle name="Comma 9 2 3 2 2 2 2 2" xfId="28245" xr:uid="{00000000-0005-0000-0000-0000AE450000}"/>
    <cellStyle name="Comma 9 2 3 2 2 2 2 2 2" xfId="31574" xr:uid="{00000000-0005-0000-0000-0000AF450000}"/>
    <cellStyle name="Comma 9 2 3 2 2 2 2 2 3" xfId="33418" xr:uid="{00000000-0005-0000-0000-0000B0450000}"/>
    <cellStyle name="Comma 9 2 3 2 2 2 2 3" xfId="30762" xr:uid="{00000000-0005-0000-0000-0000B1450000}"/>
    <cellStyle name="Comma 9 2 3 2 2 2 2 4" xfId="32606" xr:uid="{00000000-0005-0000-0000-0000B2450000}"/>
    <cellStyle name="Comma 9 2 3 2 2 2 3" xfId="26706" xr:uid="{00000000-0005-0000-0000-0000B3450000}"/>
    <cellStyle name="Comma 9 2 3 2 2 2 3 2" xfId="31170" xr:uid="{00000000-0005-0000-0000-0000B4450000}"/>
    <cellStyle name="Comma 9 2 3 2 2 2 3 3" xfId="33014" xr:uid="{00000000-0005-0000-0000-0000B5450000}"/>
    <cellStyle name="Comma 9 2 3 2 2 2 4" xfId="30001" xr:uid="{00000000-0005-0000-0000-0000B6450000}"/>
    <cellStyle name="Comma 9 2 3 2 2 2 5" xfId="32152" xr:uid="{00000000-0005-0000-0000-0000B7450000}"/>
    <cellStyle name="Comma 9 2 3 2 2 3" xfId="24917" xr:uid="{00000000-0005-0000-0000-0000B8450000}"/>
    <cellStyle name="Comma 9 2 3 2 2 3 2" xfId="28004" xr:uid="{00000000-0005-0000-0000-0000B9450000}"/>
    <cellStyle name="Comma 9 2 3 2 2 3 2 2" xfId="31436" xr:uid="{00000000-0005-0000-0000-0000BA450000}"/>
    <cellStyle name="Comma 9 2 3 2 2 3 2 3" xfId="33280" xr:uid="{00000000-0005-0000-0000-0000BB450000}"/>
    <cellStyle name="Comma 9 2 3 2 2 3 3" xfId="30624" xr:uid="{00000000-0005-0000-0000-0000BC450000}"/>
    <cellStyle name="Comma 9 2 3 2 2 3 4" xfId="32468" xr:uid="{00000000-0005-0000-0000-0000BD450000}"/>
    <cellStyle name="Comma 9 2 3 2 2 4" xfId="26465" xr:uid="{00000000-0005-0000-0000-0000BE450000}"/>
    <cellStyle name="Comma 9 2 3 2 2 4 2" xfId="31032" xr:uid="{00000000-0005-0000-0000-0000BF450000}"/>
    <cellStyle name="Comma 9 2 3 2 2 4 3" xfId="32876" xr:uid="{00000000-0005-0000-0000-0000C0450000}"/>
    <cellStyle name="Comma 9 2 3 2 2 5" xfId="29845" xr:uid="{00000000-0005-0000-0000-0000C1450000}"/>
    <cellStyle name="Comma 9 2 3 2 2 6" xfId="31997" xr:uid="{00000000-0005-0000-0000-0000C2450000}"/>
    <cellStyle name="Comma 9 2 3 2 3" xfId="23259" xr:uid="{00000000-0005-0000-0000-0000C3450000}"/>
    <cellStyle name="Comma 9 2 3 2 3 2" xfId="25157" xr:uid="{00000000-0005-0000-0000-0000C4450000}"/>
    <cellStyle name="Comma 9 2 3 2 3 2 2" xfId="28244" xr:uid="{00000000-0005-0000-0000-0000C5450000}"/>
    <cellStyle name="Comma 9 2 3 2 3 2 2 2" xfId="31573" xr:uid="{00000000-0005-0000-0000-0000C6450000}"/>
    <cellStyle name="Comma 9 2 3 2 3 2 2 3" xfId="33417" xr:uid="{00000000-0005-0000-0000-0000C7450000}"/>
    <cellStyle name="Comma 9 2 3 2 3 2 3" xfId="30761" xr:uid="{00000000-0005-0000-0000-0000C8450000}"/>
    <cellStyle name="Comma 9 2 3 2 3 2 4" xfId="32605" xr:uid="{00000000-0005-0000-0000-0000C9450000}"/>
    <cellStyle name="Comma 9 2 3 2 3 3" xfId="26705" xr:uid="{00000000-0005-0000-0000-0000CA450000}"/>
    <cellStyle name="Comma 9 2 3 2 3 3 2" xfId="31169" xr:uid="{00000000-0005-0000-0000-0000CB450000}"/>
    <cellStyle name="Comma 9 2 3 2 3 3 3" xfId="33013" xr:uid="{00000000-0005-0000-0000-0000CC450000}"/>
    <cellStyle name="Comma 9 2 3 2 3 4" xfId="30000" xr:uid="{00000000-0005-0000-0000-0000CD450000}"/>
    <cellStyle name="Comma 9 2 3 2 3 5" xfId="32151" xr:uid="{00000000-0005-0000-0000-0000CE450000}"/>
    <cellStyle name="Comma 9 2 3 2 4" xfId="24701" xr:uid="{00000000-0005-0000-0000-0000CF450000}"/>
    <cellStyle name="Comma 9 2 3 2 4 2" xfId="27788" xr:uid="{00000000-0005-0000-0000-0000D0450000}"/>
    <cellStyle name="Comma 9 2 3 2 4 2 2" xfId="31364" xr:uid="{00000000-0005-0000-0000-0000D1450000}"/>
    <cellStyle name="Comma 9 2 3 2 4 2 3" xfId="33208" xr:uid="{00000000-0005-0000-0000-0000D2450000}"/>
    <cellStyle name="Comma 9 2 3 2 4 3" xfId="30552" xr:uid="{00000000-0005-0000-0000-0000D3450000}"/>
    <cellStyle name="Comma 9 2 3 2 4 4" xfId="32396" xr:uid="{00000000-0005-0000-0000-0000D4450000}"/>
    <cellStyle name="Comma 9 2 3 2 5" xfId="26249" xr:uid="{00000000-0005-0000-0000-0000D5450000}"/>
    <cellStyle name="Comma 9 2 3 2 5 2" xfId="30960" xr:uid="{00000000-0005-0000-0000-0000D6450000}"/>
    <cellStyle name="Comma 9 2 3 2 5 3" xfId="32804" xr:uid="{00000000-0005-0000-0000-0000D7450000}"/>
    <cellStyle name="Comma 9 2 3 2 6" xfId="29770" xr:uid="{00000000-0005-0000-0000-0000D8450000}"/>
    <cellStyle name="Comma 9 2 3 2 7" xfId="31922" xr:uid="{00000000-0005-0000-0000-0000D9450000}"/>
    <cellStyle name="Comma 9 2 3 3" xfId="22875" xr:uid="{00000000-0005-0000-0000-0000DA450000}"/>
    <cellStyle name="Comma 9 2 3 3 2" xfId="23261" xr:uid="{00000000-0005-0000-0000-0000DB450000}"/>
    <cellStyle name="Comma 9 2 3 3 2 2" xfId="25159" xr:uid="{00000000-0005-0000-0000-0000DC450000}"/>
    <cellStyle name="Comma 9 2 3 3 2 2 2" xfId="28246" xr:uid="{00000000-0005-0000-0000-0000DD450000}"/>
    <cellStyle name="Comma 9 2 3 3 2 2 2 2" xfId="31575" xr:uid="{00000000-0005-0000-0000-0000DE450000}"/>
    <cellStyle name="Comma 9 2 3 3 2 2 2 3" xfId="33419" xr:uid="{00000000-0005-0000-0000-0000DF450000}"/>
    <cellStyle name="Comma 9 2 3 3 2 2 3" xfId="30763" xr:uid="{00000000-0005-0000-0000-0000E0450000}"/>
    <cellStyle name="Comma 9 2 3 3 2 2 4" xfId="32607" xr:uid="{00000000-0005-0000-0000-0000E1450000}"/>
    <cellStyle name="Comma 9 2 3 3 2 3" xfId="26707" xr:uid="{00000000-0005-0000-0000-0000E2450000}"/>
    <cellStyle name="Comma 9 2 3 3 2 3 2" xfId="31171" xr:uid="{00000000-0005-0000-0000-0000E3450000}"/>
    <cellStyle name="Comma 9 2 3 3 2 3 3" xfId="33015" xr:uid="{00000000-0005-0000-0000-0000E4450000}"/>
    <cellStyle name="Comma 9 2 3 3 2 4" xfId="30002" xr:uid="{00000000-0005-0000-0000-0000E5450000}"/>
    <cellStyle name="Comma 9 2 3 3 2 5" xfId="32153" xr:uid="{00000000-0005-0000-0000-0000E6450000}"/>
    <cellStyle name="Comma 9 2 3 3 3" xfId="24809" xr:uid="{00000000-0005-0000-0000-0000E7450000}"/>
    <cellStyle name="Comma 9 2 3 3 3 2" xfId="27896" xr:uid="{00000000-0005-0000-0000-0000E8450000}"/>
    <cellStyle name="Comma 9 2 3 3 3 2 2" xfId="31400" xr:uid="{00000000-0005-0000-0000-0000E9450000}"/>
    <cellStyle name="Comma 9 2 3 3 3 2 3" xfId="33244" xr:uid="{00000000-0005-0000-0000-0000EA450000}"/>
    <cellStyle name="Comma 9 2 3 3 3 3" xfId="30588" xr:uid="{00000000-0005-0000-0000-0000EB450000}"/>
    <cellStyle name="Comma 9 2 3 3 3 4" xfId="32432" xr:uid="{00000000-0005-0000-0000-0000EC450000}"/>
    <cellStyle name="Comma 9 2 3 3 4" xfId="26357" xr:uid="{00000000-0005-0000-0000-0000ED450000}"/>
    <cellStyle name="Comma 9 2 3 3 4 2" xfId="30996" xr:uid="{00000000-0005-0000-0000-0000EE450000}"/>
    <cellStyle name="Comma 9 2 3 3 4 3" xfId="32840" xr:uid="{00000000-0005-0000-0000-0000EF450000}"/>
    <cellStyle name="Comma 9 2 3 3 5" xfId="29809" xr:uid="{00000000-0005-0000-0000-0000F0450000}"/>
    <cellStyle name="Comma 9 2 3 3 6" xfId="31961" xr:uid="{00000000-0005-0000-0000-0000F1450000}"/>
    <cellStyle name="Comma 9 2 3 4" xfId="22655" xr:uid="{00000000-0005-0000-0000-0000F2450000}"/>
    <cellStyle name="Comma 9 2 3 4 2" xfId="24593" xr:uid="{00000000-0005-0000-0000-0000F3450000}"/>
    <cellStyle name="Comma 9 2 3 4 2 2" xfId="27680" xr:uid="{00000000-0005-0000-0000-0000F4450000}"/>
    <cellStyle name="Comma 9 2 3 4 2 2 2" xfId="31328" xr:uid="{00000000-0005-0000-0000-0000F5450000}"/>
    <cellStyle name="Comma 9 2 3 4 2 2 3" xfId="33172" xr:uid="{00000000-0005-0000-0000-0000F6450000}"/>
    <cellStyle name="Comma 9 2 3 4 2 3" xfId="30516" xr:uid="{00000000-0005-0000-0000-0000F7450000}"/>
    <cellStyle name="Comma 9 2 3 4 2 4" xfId="32360" xr:uid="{00000000-0005-0000-0000-0000F8450000}"/>
    <cellStyle name="Comma 9 2 3 4 3" xfId="26141" xr:uid="{00000000-0005-0000-0000-0000F9450000}"/>
    <cellStyle name="Comma 9 2 3 4 3 2" xfId="30924" xr:uid="{00000000-0005-0000-0000-0000FA450000}"/>
    <cellStyle name="Comma 9 2 3 4 3 3" xfId="32768" xr:uid="{00000000-0005-0000-0000-0000FB450000}"/>
    <cellStyle name="Comma 9 2 3 4 4" xfId="29734" xr:uid="{00000000-0005-0000-0000-0000FC450000}"/>
    <cellStyle name="Comma 9 2 3 4 5" xfId="31886" xr:uid="{00000000-0005-0000-0000-0000FD450000}"/>
    <cellStyle name="Comma 9 2 3 5" xfId="23258" xr:uid="{00000000-0005-0000-0000-0000FE450000}"/>
    <cellStyle name="Comma 9 2 3 5 2" xfId="25156" xr:uid="{00000000-0005-0000-0000-0000FF450000}"/>
    <cellStyle name="Comma 9 2 3 5 2 2" xfId="28243" xr:uid="{00000000-0005-0000-0000-000000460000}"/>
    <cellStyle name="Comma 9 2 3 5 2 2 2" xfId="31572" xr:uid="{00000000-0005-0000-0000-000001460000}"/>
    <cellStyle name="Comma 9 2 3 5 2 2 3" xfId="33416" xr:uid="{00000000-0005-0000-0000-000002460000}"/>
    <cellStyle name="Comma 9 2 3 5 2 3" xfId="30760" xr:uid="{00000000-0005-0000-0000-000003460000}"/>
    <cellStyle name="Comma 9 2 3 5 2 4" xfId="32604" xr:uid="{00000000-0005-0000-0000-000004460000}"/>
    <cellStyle name="Comma 9 2 3 5 3" xfId="26704" xr:uid="{00000000-0005-0000-0000-000005460000}"/>
    <cellStyle name="Comma 9 2 3 5 3 2" xfId="31168" xr:uid="{00000000-0005-0000-0000-000006460000}"/>
    <cellStyle name="Comma 9 2 3 5 3 3" xfId="33012" xr:uid="{00000000-0005-0000-0000-000007460000}"/>
    <cellStyle name="Comma 9 2 3 5 4" xfId="29999" xr:uid="{00000000-0005-0000-0000-000008460000}"/>
    <cellStyle name="Comma 9 2 3 5 5" xfId="32150" xr:uid="{00000000-0005-0000-0000-000009460000}"/>
    <cellStyle name="Comma 9 2 3 6" xfId="24468" xr:uid="{00000000-0005-0000-0000-00000A460000}"/>
    <cellStyle name="Comma 9 2 3 6 2" xfId="27555" xr:uid="{00000000-0005-0000-0000-00000B460000}"/>
    <cellStyle name="Comma 9 2 3 6 2 2" xfId="31284" xr:uid="{00000000-0005-0000-0000-00000C460000}"/>
    <cellStyle name="Comma 9 2 3 6 2 3" xfId="33128" xr:uid="{00000000-0005-0000-0000-00000D460000}"/>
    <cellStyle name="Comma 9 2 3 6 3" xfId="30472" xr:uid="{00000000-0005-0000-0000-00000E460000}"/>
    <cellStyle name="Comma 9 2 3 6 4" xfId="32316" xr:uid="{00000000-0005-0000-0000-00000F460000}"/>
    <cellStyle name="Comma 9 2 3 7" xfId="26016" xr:uid="{00000000-0005-0000-0000-000010460000}"/>
    <cellStyle name="Comma 9 2 3 7 2" xfId="30880" xr:uid="{00000000-0005-0000-0000-000011460000}"/>
    <cellStyle name="Comma 9 2 3 7 3" xfId="32724" xr:uid="{00000000-0005-0000-0000-000012460000}"/>
    <cellStyle name="Comma 9 2 3 8" xfId="29686" xr:uid="{00000000-0005-0000-0000-000013460000}"/>
    <cellStyle name="Comma 9 2 3 9" xfId="31838" xr:uid="{00000000-0005-0000-0000-000014460000}"/>
    <cellStyle name="Comma 9 2 4" xfId="22709" xr:uid="{00000000-0005-0000-0000-000015460000}"/>
    <cellStyle name="Comma 9 2 4 2" xfId="22929" xr:uid="{00000000-0005-0000-0000-000016460000}"/>
    <cellStyle name="Comma 9 2 4 2 2" xfId="23263" xr:uid="{00000000-0005-0000-0000-000017460000}"/>
    <cellStyle name="Comma 9 2 4 2 2 2" xfId="25161" xr:uid="{00000000-0005-0000-0000-000018460000}"/>
    <cellStyle name="Comma 9 2 4 2 2 2 2" xfId="28248" xr:uid="{00000000-0005-0000-0000-000019460000}"/>
    <cellStyle name="Comma 9 2 4 2 2 2 2 2" xfId="31577" xr:uid="{00000000-0005-0000-0000-00001A460000}"/>
    <cellStyle name="Comma 9 2 4 2 2 2 2 3" xfId="33421" xr:uid="{00000000-0005-0000-0000-00001B460000}"/>
    <cellStyle name="Comma 9 2 4 2 2 2 3" xfId="30765" xr:uid="{00000000-0005-0000-0000-00001C460000}"/>
    <cellStyle name="Comma 9 2 4 2 2 2 4" xfId="32609" xr:uid="{00000000-0005-0000-0000-00001D460000}"/>
    <cellStyle name="Comma 9 2 4 2 2 3" xfId="26709" xr:uid="{00000000-0005-0000-0000-00001E460000}"/>
    <cellStyle name="Comma 9 2 4 2 2 3 2" xfId="31173" xr:uid="{00000000-0005-0000-0000-00001F460000}"/>
    <cellStyle name="Comma 9 2 4 2 2 3 3" xfId="33017" xr:uid="{00000000-0005-0000-0000-000020460000}"/>
    <cellStyle name="Comma 9 2 4 2 2 4" xfId="30004" xr:uid="{00000000-0005-0000-0000-000021460000}"/>
    <cellStyle name="Comma 9 2 4 2 2 5" xfId="32155" xr:uid="{00000000-0005-0000-0000-000022460000}"/>
    <cellStyle name="Comma 9 2 4 2 3" xfId="24863" xr:uid="{00000000-0005-0000-0000-000023460000}"/>
    <cellStyle name="Comma 9 2 4 2 3 2" xfId="27950" xr:uid="{00000000-0005-0000-0000-000024460000}"/>
    <cellStyle name="Comma 9 2 4 2 3 2 2" xfId="31418" xr:uid="{00000000-0005-0000-0000-000025460000}"/>
    <cellStyle name="Comma 9 2 4 2 3 2 3" xfId="33262" xr:uid="{00000000-0005-0000-0000-000026460000}"/>
    <cellStyle name="Comma 9 2 4 2 3 3" xfId="30606" xr:uid="{00000000-0005-0000-0000-000027460000}"/>
    <cellStyle name="Comma 9 2 4 2 3 4" xfId="32450" xr:uid="{00000000-0005-0000-0000-000028460000}"/>
    <cellStyle name="Comma 9 2 4 2 4" xfId="26411" xr:uid="{00000000-0005-0000-0000-000029460000}"/>
    <cellStyle name="Comma 9 2 4 2 4 2" xfId="31014" xr:uid="{00000000-0005-0000-0000-00002A460000}"/>
    <cellStyle name="Comma 9 2 4 2 4 3" xfId="32858" xr:uid="{00000000-0005-0000-0000-00002B460000}"/>
    <cellStyle name="Comma 9 2 4 2 5" xfId="29827" xr:uid="{00000000-0005-0000-0000-00002C460000}"/>
    <cellStyle name="Comma 9 2 4 2 6" xfId="31979" xr:uid="{00000000-0005-0000-0000-00002D460000}"/>
    <cellStyle name="Comma 9 2 4 3" xfId="23262" xr:uid="{00000000-0005-0000-0000-00002E460000}"/>
    <cellStyle name="Comma 9 2 4 3 2" xfId="25160" xr:uid="{00000000-0005-0000-0000-00002F460000}"/>
    <cellStyle name="Comma 9 2 4 3 2 2" xfId="28247" xr:uid="{00000000-0005-0000-0000-000030460000}"/>
    <cellStyle name="Comma 9 2 4 3 2 2 2" xfId="31576" xr:uid="{00000000-0005-0000-0000-000031460000}"/>
    <cellStyle name="Comma 9 2 4 3 2 2 3" xfId="33420" xr:uid="{00000000-0005-0000-0000-000032460000}"/>
    <cellStyle name="Comma 9 2 4 3 2 3" xfId="30764" xr:uid="{00000000-0005-0000-0000-000033460000}"/>
    <cellStyle name="Comma 9 2 4 3 2 4" xfId="32608" xr:uid="{00000000-0005-0000-0000-000034460000}"/>
    <cellStyle name="Comma 9 2 4 3 3" xfId="26708" xr:uid="{00000000-0005-0000-0000-000035460000}"/>
    <cellStyle name="Comma 9 2 4 3 3 2" xfId="31172" xr:uid="{00000000-0005-0000-0000-000036460000}"/>
    <cellStyle name="Comma 9 2 4 3 3 3" xfId="33016" xr:uid="{00000000-0005-0000-0000-000037460000}"/>
    <cellStyle name="Comma 9 2 4 3 4" xfId="30003" xr:uid="{00000000-0005-0000-0000-000038460000}"/>
    <cellStyle name="Comma 9 2 4 3 5" xfId="32154" xr:uid="{00000000-0005-0000-0000-000039460000}"/>
    <cellStyle name="Comma 9 2 4 4" xfId="24647" xr:uid="{00000000-0005-0000-0000-00003A460000}"/>
    <cellStyle name="Comma 9 2 4 4 2" xfId="27734" xr:uid="{00000000-0005-0000-0000-00003B460000}"/>
    <cellStyle name="Comma 9 2 4 4 2 2" xfId="31346" xr:uid="{00000000-0005-0000-0000-00003C460000}"/>
    <cellStyle name="Comma 9 2 4 4 2 3" xfId="33190" xr:uid="{00000000-0005-0000-0000-00003D460000}"/>
    <cellStyle name="Comma 9 2 4 4 3" xfId="30534" xr:uid="{00000000-0005-0000-0000-00003E460000}"/>
    <cellStyle name="Comma 9 2 4 4 4" xfId="32378" xr:uid="{00000000-0005-0000-0000-00003F460000}"/>
    <cellStyle name="Comma 9 2 4 5" xfId="26195" xr:uid="{00000000-0005-0000-0000-000040460000}"/>
    <cellStyle name="Comma 9 2 4 5 2" xfId="30942" xr:uid="{00000000-0005-0000-0000-000041460000}"/>
    <cellStyle name="Comma 9 2 4 5 3" xfId="32786" xr:uid="{00000000-0005-0000-0000-000042460000}"/>
    <cellStyle name="Comma 9 2 4 6" xfId="29752" xr:uid="{00000000-0005-0000-0000-000043460000}"/>
    <cellStyle name="Comma 9 2 4 7" xfId="31904" xr:uid="{00000000-0005-0000-0000-000044460000}"/>
    <cellStyle name="Comma 9 2 5" xfId="22821" xr:uid="{00000000-0005-0000-0000-000045460000}"/>
    <cellStyle name="Comma 9 2 5 2" xfId="23264" xr:uid="{00000000-0005-0000-0000-000046460000}"/>
    <cellStyle name="Comma 9 2 5 2 2" xfId="25162" xr:uid="{00000000-0005-0000-0000-000047460000}"/>
    <cellStyle name="Comma 9 2 5 2 2 2" xfId="28249" xr:uid="{00000000-0005-0000-0000-000048460000}"/>
    <cellStyle name="Comma 9 2 5 2 2 2 2" xfId="31578" xr:uid="{00000000-0005-0000-0000-000049460000}"/>
    <cellStyle name="Comma 9 2 5 2 2 2 3" xfId="33422" xr:uid="{00000000-0005-0000-0000-00004A460000}"/>
    <cellStyle name="Comma 9 2 5 2 2 3" xfId="30766" xr:uid="{00000000-0005-0000-0000-00004B460000}"/>
    <cellStyle name="Comma 9 2 5 2 2 4" xfId="32610" xr:uid="{00000000-0005-0000-0000-00004C460000}"/>
    <cellStyle name="Comma 9 2 5 2 3" xfId="26710" xr:uid="{00000000-0005-0000-0000-00004D460000}"/>
    <cellStyle name="Comma 9 2 5 2 3 2" xfId="31174" xr:uid="{00000000-0005-0000-0000-00004E460000}"/>
    <cellStyle name="Comma 9 2 5 2 3 3" xfId="33018" xr:uid="{00000000-0005-0000-0000-00004F460000}"/>
    <cellStyle name="Comma 9 2 5 2 4" xfId="30005" xr:uid="{00000000-0005-0000-0000-000050460000}"/>
    <cellStyle name="Comma 9 2 5 2 5" xfId="32156" xr:uid="{00000000-0005-0000-0000-000051460000}"/>
    <cellStyle name="Comma 9 2 5 3" xfId="24755" xr:uid="{00000000-0005-0000-0000-000052460000}"/>
    <cellStyle name="Comma 9 2 5 3 2" xfId="27842" xr:uid="{00000000-0005-0000-0000-000053460000}"/>
    <cellStyle name="Comma 9 2 5 3 2 2" xfId="31382" xr:uid="{00000000-0005-0000-0000-000054460000}"/>
    <cellStyle name="Comma 9 2 5 3 2 3" xfId="33226" xr:uid="{00000000-0005-0000-0000-000055460000}"/>
    <cellStyle name="Comma 9 2 5 3 3" xfId="30570" xr:uid="{00000000-0005-0000-0000-000056460000}"/>
    <cellStyle name="Comma 9 2 5 3 4" xfId="32414" xr:uid="{00000000-0005-0000-0000-000057460000}"/>
    <cellStyle name="Comma 9 2 5 4" xfId="26303" xr:uid="{00000000-0005-0000-0000-000058460000}"/>
    <cellStyle name="Comma 9 2 5 4 2" xfId="30978" xr:uid="{00000000-0005-0000-0000-000059460000}"/>
    <cellStyle name="Comma 9 2 5 4 3" xfId="32822" xr:uid="{00000000-0005-0000-0000-00005A460000}"/>
    <cellStyle name="Comma 9 2 5 5" xfId="29791" xr:uid="{00000000-0005-0000-0000-00005B460000}"/>
    <cellStyle name="Comma 9 2 5 6" xfId="31943" xr:uid="{00000000-0005-0000-0000-00005C460000}"/>
    <cellStyle name="Comma 9 2 6" xfId="22601" xr:uid="{00000000-0005-0000-0000-00005D460000}"/>
    <cellStyle name="Comma 9 2 6 2" xfId="24539" xr:uid="{00000000-0005-0000-0000-00005E460000}"/>
    <cellStyle name="Comma 9 2 6 2 2" xfId="27626" xr:uid="{00000000-0005-0000-0000-00005F460000}"/>
    <cellStyle name="Comma 9 2 6 2 2 2" xfId="31310" xr:uid="{00000000-0005-0000-0000-000060460000}"/>
    <cellStyle name="Comma 9 2 6 2 2 3" xfId="33154" xr:uid="{00000000-0005-0000-0000-000061460000}"/>
    <cellStyle name="Comma 9 2 6 2 3" xfId="30498" xr:uid="{00000000-0005-0000-0000-000062460000}"/>
    <cellStyle name="Comma 9 2 6 2 4" xfId="32342" xr:uid="{00000000-0005-0000-0000-000063460000}"/>
    <cellStyle name="Comma 9 2 6 3" xfId="26087" xr:uid="{00000000-0005-0000-0000-000064460000}"/>
    <cellStyle name="Comma 9 2 6 3 2" xfId="30906" xr:uid="{00000000-0005-0000-0000-000065460000}"/>
    <cellStyle name="Comma 9 2 6 3 3" xfId="32750" xr:uid="{00000000-0005-0000-0000-000066460000}"/>
    <cellStyle name="Comma 9 2 6 4" xfId="29716" xr:uid="{00000000-0005-0000-0000-000067460000}"/>
    <cellStyle name="Comma 9 2 6 5" xfId="31868" xr:uid="{00000000-0005-0000-0000-000068460000}"/>
    <cellStyle name="Comma 9 2 7" xfId="6596" xr:uid="{00000000-0005-0000-0000-000069460000}"/>
    <cellStyle name="Comma 9 2 7 2" xfId="24414" xr:uid="{00000000-0005-0000-0000-00006A460000}"/>
    <cellStyle name="Comma 9 2 7 2 2" xfId="27501" xr:uid="{00000000-0005-0000-0000-00006B460000}"/>
    <cellStyle name="Comma 9 2 7 2 2 2" xfId="31266" xr:uid="{00000000-0005-0000-0000-00006C460000}"/>
    <cellStyle name="Comma 9 2 7 2 2 3" xfId="33110" xr:uid="{00000000-0005-0000-0000-00006D460000}"/>
    <cellStyle name="Comma 9 2 7 2 3" xfId="30454" xr:uid="{00000000-0005-0000-0000-00006E460000}"/>
    <cellStyle name="Comma 9 2 7 2 4" xfId="32298" xr:uid="{00000000-0005-0000-0000-00006F460000}"/>
    <cellStyle name="Comma 9 2 7 3" xfId="25959" xr:uid="{00000000-0005-0000-0000-000070460000}"/>
    <cellStyle name="Comma 9 2 7 3 2" xfId="30862" xr:uid="{00000000-0005-0000-0000-000071460000}"/>
    <cellStyle name="Comma 9 2 7 3 3" xfId="32706" xr:uid="{00000000-0005-0000-0000-000072460000}"/>
    <cellStyle name="Comma 9 2 7 4" xfId="29564" xr:uid="{00000000-0005-0000-0000-000073460000}"/>
    <cellStyle name="Comma 9 2 7 5" xfId="31809" xr:uid="{00000000-0005-0000-0000-000074460000}"/>
    <cellStyle name="Comma 9 2 8" xfId="4824" xr:uid="{00000000-0005-0000-0000-000075460000}"/>
    <cellStyle name="Comma 9 2 9" xfId="28869" xr:uid="{00000000-0005-0000-0000-000076460000}"/>
    <cellStyle name="Comma 9 3" xfId="1227" xr:uid="{00000000-0005-0000-0000-000077460000}"/>
    <cellStyle name="Comma 9 3 10" xfId="4825" xr:uid="{00000000-0005-0000-0000-000078460000}"/>
    <cellStyle name="Comma 9 3 11" xfId="28870" xr:uid="{00000000-0005-0000-0000-000079460000}"/>
    <cellStyle name="Comma 9 3 12" xfId="31709" xr:uid="{00000000-0005-0000-0000-00007A460000}"/>
    <cellStyle name="Comma 9 3 2" xfId="5135" xr:uid="{00000000-0005-0000-0000-00007B460000}"/>
    <cellStyle name="Comma 9 3 2 10" xfId="31723" xr:uid="{00000000-0005-0000-0000-00007C460000}"/>
    <cellStyle name="Comma 9 3 2 2" xfId="5537" xr:uid="{00000000-0005-0000-0000-00007D460000}"/>
    <cellStyle name="Comma 9 3 2 2 2" xfId="23005" xr:uid="{00000000-0005-0000-0000-00007E460000}"/>
    <cellStyle name="Comma 9 3 2 2 2 2" xfId="23267" xr:uid="{00000000-0005-0000-0000-00007F460000}"/>
    <cellStyle name="Comma 9 3 2 2 2 2 2" xfId="25165" xr:uid="{00000000-0005-0000-0000-000080460000}"/>
    <cellStyle name="Comma 9 3 2 2 2 2 2 2" xfId="28252" xr:uid="{00000000-0005-0000-0000-000081460000}"/>
    <cellStyle name="Comma 9 3 2 2 2 2 2 2 2" xfId="31581" xr:uid="{00000000-0005-0000-0000-000082460000}"/>
    <cellStyle name="Comma 9 3 2 2 2 2 2 2 3" xfId="33425" xr:uid="{00000000-0005-0000-0000-000083460000}"/>
    <cellStyle name="Comma 9 3 2 2 2 2 2 3" xfId="30769" xr:uid="{00000000-0005-0000-0000-000084460000}"/>
    <cellStyle name="Comma 9 3 2 2 2 2 2 4" xfId="32613" xr:uid="{00000000-0005-0000-0000-000085460000}"/>
    <cellStyle name="Comma 9 3 2 2 2 2 3" xfId="26713" xr:uid="{00000000-0005-0000-0000-000086460000}"/>
    <cellStyle name="Comma 9 3 2 2 2 2 3 2" xfId="31177" xr:uid="{00000000-0005-0000-0000-000087460000}"/>
    <cellStyle name="Comma 9 3 2 2 2 2 3 3" xfId="33021" xr:uid="{00000000-0005-0000-0000-000088460000}"/>
    <cellStyle name="Comma 9 3 2 2 2 2 4" xfId="30008" xr:uid="{00000000-0005-0000-0000-000089460000}"/>
    <cellStyle name="Comma 9 3 2 2 2 2 5" xfId="32159" xr:uid="{00000000-0005-0000-0000-00008A460000}"/>
    <cellStyle name="Comma 9 3 2 2 2 3" xfId="24939" xr:uid="{00000000-0005-0000-0000-00008B460000}"/>
    <cellStyle name="Comma 9 3 2 2 2 3 2" xfId="28026" xr:uid="{00000000-0005-0000-0000-00008C460000}"/>
    <cellStyle name="Comma 9 3 2 2 2 3 2 2" xfId="31441" xr:uid="{00000000-0005-0000-0000-00008D460000}"/>
    <cellStyle name="Comma 9 3 2 2 2 3 2 3" xfId="33285" xr:uid="{00000000-0005-0000-0000-00008E460000}"/>
    <cellStyle name="Comma 9 3 2 2 2 3 3" xfId="30629" xr:uid="{00000000-0005-0000-0000-00008F460000}"/>
    <cellStyle name="Comma 9 3 2 2 2 3 4" xfId="32473" xr:uid="{00000000-0005-0000-0000-000090460000}"/>
    <cellStyle name="Comma 9 3 2 2 2 4" xfId="26487" xr:uid="{00000000-0005-0000-0000-000091460000}"/>
    <cellStyle name="Comma 9 3 2 2 2 4 2" xfId="31037" xr:uid="{00000000-0005-0000-0000-000092460000}"/>
    <cellStyle name="Comma 9 3 2 2 2 4 3" xfId="32881" xr:uid="{00000000-0005-0000-0000-000093460000}"/>
    <cellStyle name="Comma 9 3 2 2 2 5" xfId="29850" xr:uid="{00000000-0005-0000-0000-000094460000}"/>
    <cellStyle name="Comma 9 3 2 2 2 6" xfId="32002" xr:uid="{00000000-0005-0000-0000-000095460000}"/>
    <cellStyle name="Comma 9 3 2 2 3" xfId="22785" xr:uid="{00000000-0005-0000-0000-000096460000}"/>
    <cellStyle name="Comma 9 3 2 2 3 2" xfId="24076" xr:uid="{00000000-0005-0000-0000-000097460000}"/>
    <cellStyle name="Comma 9 3 2 2 3 2 2" xfId="25621" xr:uid="{00000000-0005-0000-0000-000098460000}"/>
    <cellStyle name="Comma 9 3 2 2 3 2 2 2" xfId="28708" xr:uid="{00000000-0005-0000-0000-000099460000}"/>
    <cellStyle name="Comma 9 3 2 2 3 2 2 2 2" xfId="31626" xr:uid="{00000000-0005-0000-0000-00009A460000}"/>
    <cellStyle name="Comma 9 3 2 2 3 2 2 2 3" xfId="33470" xr:uid="{00000000-0005-0000-0000-00009B460000}"/>
    <cellStyle name="Comma 9 3 2 2 3 2 2 3" xfId="30814" xr:uid="{00000000-0005-0000-0000-00009C460000}"/>
    <cellStyle name="Comma 9 3 2 2 3 2 2 4" xfId="32658" xr:uid="{00000000-0005-0000-0000-00009D460000}"/>
    <cellStyle name="Comma 9 3 2 2 3 2 3" xfId="27169" xr:uid="{00000000-0005-0000-0000-00009E460000}"/>
    <cellStyle name="Comma 9 3 2 2 3 2 3 2" xfId="31222" xr:uid="{00000000-0005-0000-0000-00009F460000}"/>
    <cellStyle name="Comma 9 3 2 2 3 2 3 3" xfId="33066" xr:uid="{00000000-0005-0000-0000-0000A0460000}"/>
    <cellStyle name="Comma 9 3 2 2 3 2 4" xfId="30406" xr:uid="{00000000-0005-0000-0000-0000A1460000}"/>
    <cellStyle name="Comma 9 3 2 2 3 2 5" xfId="32250" xr:uid="{00000000-0005-0000-0000-0000A2460000}"/>
    <cellStyle name="Comma 9 3 2 2 3 3" xfId="24723" xr:uid="{00000000-0005-0000-0000-0000A3460000}"/>
    <cellStyle name="Comma 9 3 2 2 3 3 2" xfId="27810" xr:uid="{00000000-0005-0000-0000-0000A4460000}"/>
    <cellStyle name="Comma 9 3 2 2 3 3 2 2" xfId="31369" xr:uid="{00000000-0005-0000-0000-0000A5460000}"/>
    <cellStyle name="Comma 9 3 2 2 3 3 2 3" xfId="33213" xr:uid="{00000000-0005-0000-0000-0000A6460000}"/>
    <cellStyle name="Comma 9 3 2 2 3 3 3" xfId="30557" xr:uid="{00000000-0005-0000-0000-0000A7460000}"/>
    <cellStyle name="Comma 9 3 2 2 3 3 4" xfId="32401" xr:uid="{00000000-0005-0000-0000-0000A8460000}"/>
    <cellStyle name="Comma 9 3 2 2 3 4" xfId="26271" xr:uid="{00000000-0005-0000-0000-0000A9460000}"/>
    <cellStyle name="Comma 9 3 2 2 3 4 2" xfId="30965" xr:uid="{00000000-0005-0000-0000-0000AA460000}"/>
    <cellStyle name="Comma 9 3 2 2 3 4 3" xfId="32809" xr:uid="{00000000-0005-0000-0000-0000AB460000}"/>
    <cellStyle name="Comma 9 3 2 2 3 5" xfId="29775" xr:uid="{00000000-0005-0000-0000-0000AC460000}"/>
    <cellStyle name="Comma 9 3 2 2 3 6" xfId="31927" xr:uid="{00000000-0005-0000-0000-0000AD460000}"/>
    <cellStyle name="Comma 9 3 2 2 4" xfId="23266" xr:uid="{00000000-0005-0000-0000-0000AE460000}"/>
    <cellStyle name="Comma 9 3 2 2 4 2" xfId="25164" xr:uid="{00000000-0005-0000-0000-0000AF460000}"/>
    <cellStyle name="Comma 9 3 2 2 4 2 2" xfId="28251" xr:uid="{00000000-0005-0000-0000-0000B0460000}"/>
    <cellStyle name="Comma 9 3 2 2 4 2 2 2" xfId="31580" xr:uid="{00000000-0005-0000-0000-0000B1460000}"/>
    <cellStyle name="Comma 9 3 2 2 4 2 2 3" xfId="33424" xr:uid="{00000000-0005-0000-0000-0000B2460000}"/>
    <cellStyle name="Comma 9 3 2 2 4 2 3" xfId="30768" xr:uid="{00000000-0005-0000-0000-0000B3460000}"/>
    <cellStyle name="Comma 9 3 2 2 4 2 4" xfId="32612" xr:uid="{00000000-0005-0000-0000-0000B4460000}"/>
    <cellStyle name="Comma 9 3 2 2 4 3" xfId="26712" xr:uid="{00000000-0005-0000-0000-0000B5460000}"/>
    <cellStyle name="Comma 9 3 2 2 4 3 2" xfId="31176" xr:uid="{00000000-0005-0000-0000-0000B6460000}"/>
    <cellStyle name="Comma 9 3 2 2 4 3 3" xfId="33020" xr:uid="{00000000-0005-0000-0000-0000B7460000}"/>
    <cellStyle name="Comma 9 3 2 2 4 4" xfId="30007" xr:uid="{00000000-0005-0000-0000-0000B8460000}"/>
    <cellStyle name="Comma 9 3 2 2 4 5" xfId="32158" xr:uid="{00000000-0005-0000-0000-0000B9460000}"/>
    <cellStyle name="Comma 9 3 2 2 5" xfId="24348" xr:uid="{00000000-0005-0000-0000-0000BA460000}"/>
    <cellStyle name="Comma 9 3 2 2 5 2" xfId="27435" xr:uid="{00000000-0005-0000-0000-0000BB460000}"/>
    <cellStyle name="Comma 9 3 2 2 5 2 2" xfId="31259" xr:uid="{00000000-0005-0000-0000-0000BC460000}"/>
    <cellStyle name="Comma 9 3 2 2 5 2 3" xfId="33103" xr:uid="{00000000-0005-0000-0000-0000BD460000}"/>
    <cellStyle name="Comma 9 3 2 2 5 3" xfId="30447" xr:uid="{00000000-0005-0000-0000-0000BE460000}"/>
    <cellStyle name="Comma 9 3 2 2 5 4" xfId="32291" xr:uid="{00000000-0005-0000-0000-0000BF460000}"/>
    <cellStyle name="Comma 9 3 2 2 6" xfId="25892" xr:uid="{00000000-0005-0000-0000-0000C0460000}"/>
    <cellStyle name="Comma 9 3 2 2 6 2" xfId="30855" xr:uid="{00000000-0005-0000-0000-0000C1460000}"/>
    <cellStyle name="Comma 9 3 2 2 6 3" xfId="32699" xr:uid="{00000000-0005-0000-0000-0000C2460000}"/>
    <cellStyle name="Comma 9 3 2 2 7" xfId="29405" xr:uid="{00000000-0005-0000-0000-0000C3460000}"/>
    <cellStyle name="Comma 9 3 2 2 8" xfId="31778" xr:uid="{00000000-0005-0000-0000-0000C4460000}"/>
    <cellStyle name="Comma 9 3 2 3" xfId="22897" xr:uid="{00000000-0005-0000-0000-0000C5460000}"/>
    <cellStyle name="Comma 9 3 2 3 2" xfId="23268" xr:uid="{00000000-0005-0000-0000-0000C6460000}"/>
    <cellStyle name="Comma 9 3 2 3 2 2" xfId="25166" xr:uid="{00000000-0005-0000-0000-0000C7460000}"/>
    <cellStyle name="Comma 9 3 2 3 2 2 2" xfId="28253" xr:uid="{00000000-0005-0000-0000-0000C8460000}"/>
    <cellStyle name="Comma 9 3 2 3 2 2 2 2" xfId="31582" xr:uid="{00000000-0005-0000-0000-0000C9460000}"/>
    <cellStyle name="Comma 9 3 2 3 2 2 2 3" xfId="33426" xr:uid="{00000000-0005-0000-0000-0000CA460000}"/>
    <cellStyle name="Comma 9 3 2 3 2 2 3" xfId="30770" xr:uid="{00000000-0005-0000-0000-0000CB460000}"/>
    <cellStyle name="Comma 9 3 2 3 2 2 4" xfId="32614" xr:uid="{00000000-0005-0000-0000-0000CC460000}"/>
    <cellStyle name="Comma 9 3 2 3 2 3" xfId="26714" xr:uid="{00000000-0005-0000-0000-0000CD460000}"/>
    <cellStyle name="Comma 9 3 2 3 2 3 2" xfId="31178" xr:uid="{00000000-0005-0000-0000-0000CE460000}"/>
    <cellStyle name="Comma 9 3 2 3 2 3 3" xfId="33022" xr:uid="{00000000-0005-0000-0000-0000CF460000}"/>
    <cellStyle name="Comma 9 3 2 3 2 4" xfId="30009" xr:uid="{00000000-0005-0000-0000-0000D0460000}"/>
    <cellStyle name="Comma 9 3 2 3 2 5" xfId="32160" xr:uid="{00000000-0005-0000-0000-0000D1460000}"/>
    <cellStyle name="Comma 9 3 2 3 3" xfId="24831" xr:uid="{00000000-0005-0000-0000-0000D2460000}"/>
    <cellStyle name="Comma 9 3 2 3 3 2" xfId="27918" xr:uid="{00000000-0005-0000-0000-0000D3460000}"/>
    <cellStyle name="Comma 9 3 2 3 3 2 2" xfId="31405" xr:uid="{00000000-0005-0000-0000-0000D4460000}"/>
    <cellStyle name="Comma 9 3 2 3 3 2 3" xfId="33249" xr:uid="{00000000-0005-0000-0000-0000D5460000}"/>
    <cellStyle name="Comma 9 3 2 3 3 3" xfId="30593" xr:uid="{00000000-0005-0000-0000-0000D6460000}"/>
    <cellStyle name="Comma 9 3 2 3 3 4" xfId="32437" xr:uid="{00000000-0005-0000-0000-0000D7460000}"/>
    <cellStyle name="Comma 9 3 2 3 4" xfId="26379" xr:uid="{00000000-0005-0000-0000-0000D8460000}"/>
    <cellStyle name="Comma 9 3 2 3 4 2" xfId="31001" xr:uid="{00000000-0005-0000-0000-0000D9460000}"/>
    <cellStyle name="Comma 9 3 2 3 4 3" xfId="32845" xr:uid="{00000000-0005-0000-0000-0000DA460000}"/>
    <cellStyle name="Comma 9 3 2 3 5" xfId="29814" xr:uid="{00000000-0005-0000-0000-0000DB460000}"/>
    <cellStyle name="Comma 9 3 2 3 6" xfId="31966" xr:uid="{00000000-0005-0000-0000-0000DC460000}"/>
    <cellStyle name="Comma 9 3 2 4" xfId="22677" xr:uid="{00000000-0005-0000-0000-0000DD460000}"/>
    <cellStyle name="Comma 9 3 2 4 2" xfId="23856" xr:uid="{00000000-0005-0000-0000-0000DE460000}"/>
    <cellStyle name="Comma 9 3 2 4 2 2" xfId="25489" xr:uid="{00000000-0005-0000-0000-0000DF460000}"/>
    <cellStyle name="Comma 9 3 2 4 2 2 2" xfId="28576" xr:uid="{00000000-0005-0000-0000-0000E0460000}"/>
    <cellStyle name="Comma 9 3 2 4 2 2 2 2" xfId="31608" xr:uid="{00000000-0005-0000-0000-0000E1460000}"/>
    <cellStyle name="Comma 9 3 2 4 2 2 2 3" xfId="33452" xr:uid="{00000000-0005-0000-0000-0000E2460000}"/>
    <cellStyle name="Comma 9 3 2 4 2 2 3" xfId="30796" xr:uid="{00000000-0005-0000-0000-0000E3460000}"/>
    <cellStyle name="Comma 9 3 2 4 2 2 4" xfId="32640" xr:uid="{00000000-0005-0000-0000-0000E4460000}"/>
    <cellStyle name="Comma 9 3 2 4 2 3" xfId="27037" xr:uid="{00000000-0005-0000-0000-0000E5460000}"/>
    <cellStyle name="Comma 9 3 2 4 2 3 2" xfId="31204" xr:uid="{00000000-0005-0000-0000-0000E6460000}"/>
    <cellStyle name="Comma 9 3 2 4 2 3 3" xfId="33048" xr:uid="{00000000-0005-0000-0000-0000E7460000}"/>
    <cellStyle name="Comma 9 3 2 4 2 4" xfId="30300" xr:uid="{00000000-0005-0000-0000-0000E8460000}"/>
    <cellStyle name="Comma 9 3 2 4 2 5" xfId="32222" xr:uid="{00000000-0005-0000-0000-0000E9460000}"/>
    <cellStyle name="Comma 9 3 2 4 3" xfId="24615" xr:uid="{00000000-0005-0000-0000-0000EA460000}"/>
    <cellStyle name="Comma 9 3 2 4 3 2" xfId="27702" xr:uid="{00000000-0005-0000-0000-0000EB460000}"/>
    <cellStyle name="Comma 9 3 2 4 3 2 2" xfId="31333" xr:uid="{00000000-0005-0000-0000-0000EC460000}"/>
    <cellStyle name="Comma 9 3 2 4 3 2 3" xfId="33177" xr:uid="{00000000-0005-0000-0000-0000ED460000}"/>
    <cellStyle name="Comma 9 3 2 4 3 3" xfId="30521" xr:uid="{00000000-0005-0000-0000-0000EE460000}"/>
    <cellStyle name="Comma 9 3 2 4 3 4" xfId="32365" xr:uid="{00000000-0005-0000-0000-0000EF460000}"/>
    <cellStyle name="Comma 9 3 2 4 4" xfId="26163" xr:uid="{00000000-0005-0000-0000-0000F0460000}"/>
    <cellStyle name="Comma 9 3 2 4 4 2" xfId="30929" xr:uid="{00000000-0005-0000-0000-0000F1460000}"/>
    <cellStyle name="Comma 9 3 2 4 4 3" xfId="32773" xr:uid="{00000000-0005-0000-0000-0000F2460000}"/>
    <cellStyle name="Comma 9 3 2 4 5" xfId="29739" xr:uid="{00000000-0005-0000-0000-0000F3460000}"/>
    <cellStyle name="Comma 9 3 2 4 6" xfId="31891" xr:uid="{00000000-0005-0000-0000-0000F4460000}"/>
    <cellStyle name="Comma 9 3 2 5" xfId="22544" xr:uid="{00000000-0005-0000-0000-0000F5460000}"/>
    <cellStyle name="Comma 9 3 2 5 2" xfId="24490" xr:uid="{00000000-0005-0000-0000-0000F6460000}"/>
    <cellStyle name="Comma 9 3 2 5 2 2" xfId="27577" xr:uid="{00000000-0005-0000-0000-0000F7460000}"/>
    <cellStyle name="Comma 9 3 2 5 2 2 2" xfId="31289" xr:uid="{00000000-0005-0000-0000-0000F8460000}"/>
    <cellStyle name="Comma 9 3 2 5 2 2 3" xfId="33133" xr:uid="{00000000-0005-0000-0000-0000F9460000}"/>
    <cellStyle name="Comma 9 3 2 5 2 3" xfId="30477" xr:uid="{00000000-0005-0000-0000-0000FA460000}"/>
    <cellStyle name="Comma 9 3 2 5 2 4" xfId="32321" xr:uid="{00000000-0005-0000-0000-0000FB460000}"/>
    <cellStyle name="Comma 9 3 2 5 3" xfId="26038" xr:uid="{00000000-0005-0000-0000-0000FC460000}"/>
    <cellStyle name="Comma 9 3 2 5 3 2" xfId="30885" xr:uid="{00000000-0005-0000-0000-0000FD460000}"/>
    <cellStyle name="Comma 9 3 2 5 3 3" xfId="32729" xr:uid="{00000000-0005-0000-0000-0000FE460000}"/>
    <cellStyle name="Comma 9 3 2 5 4" xfId="29691" xr:uid="{00000000-0005-0000-0000-0000FF460000}"/>
    <cellStyle name="Comma 9 3 2 5 5" xfId="31843" xr:uid="{00000000-0005-0000-0000-000000470000}"/>
    <cellStyle name="Comma 9 3 2 6" xfId="23265" xr:uid="{00000000-0005-0000-0000-000001470000}"/>
    <cellStyle name="Comma 9 3 2 6 2" xfId="25163" xr:uid="{00000000-0005-0000-0000-000002470000}"/>
    <cellStyle name="Comma 9 3 2 6 2 2" xfId="28250" xr:uid="{00000000-0005-0000-0000-000003470000}"/>
    <cellStyle name="Comma 9 3 2 6 2 2 2" xfId="31579" xr:uid="{00000000-0005-0000-0000-000004470000}"/>
    <cellStyle name="Comma 9 3 2 6 2 2 3" xfId="33423" xr:uid="{00000000-0005-0000-0000-000005470000}"/>
    <cellStyle name="Comma 9 3 2 6 2 3" xfId="30767" xr:uid="{00000000-0005-0000-0000-000006470000}"/>
    <cellStyle name="Comma 9 3 2 6 2 4" xfId="32611" xr:uid="{00000000-0005-0000-0000-000007470000}"/>
    <cellStyle name="Comma 9 3 2 6 3" xfId="26711" xr:uid="{00000000-0005-0000-0000-000008470000}"/>
    <cellStyle name="Comma 9 3 2 6 3 2" xfId="31175" xr:uid="{00000000-0005-0000-0000-000009470000}"/>
    <cellStyle name="Comma 9 3 2 6 3 3" xfId="33019" xr:uid="{00000000-0005-0000-0000-00000A470000}"/>
    <cellStyle name="Comma 9 3 2 6 4" xfId="30006" xr:uid="{00000000-0005-0000-0000-00000B470000}"/>
    <cellStyle name="Comma 9 3 2 6 5" xfId="32157" xr:uid="{00000000-0005-0000-0000-00000C470000}"/>
    <cellStyle name="Comma 9 3 2 7" xfId="24215" xr:uid="{00000000-0005-0000-0000-00000D470000}"/>
    <cellStyle name="Comma 9 3 2 7 2" xfId="27303" xr:uid="{00000000-0005-0000-0000-00000E470000}"/>
    <cellStyle name="Comma 9 3 2 7 2 2" xfId="31241" xr:uid="{00000000-0005-0000-0000-00000F470000}"/>
    <cellStyle name="Comma 9 3 2 7 2 3" xfId="33085" xr:uid="{00000000-0005-0000-0000-000010470000}"/>
    <cellStyle name="Comma 9 3 2 7 3" xfId="30428" xr:uid="{00000000-0005-0000-0000-000011470000}"/>
    <cellStyle name="Comma 9 3 2 7 4" xfId="32272" xr:uid="{00000000-0005-0000-0000-000012470000}"/>
    <cellStyle name="Comma 9 3 2 8" xfId="25759" xr:uid="{00000000-0005-0000-0000-000013470000}"/>
    <cellStyle name="Comma 9 3 2 8 2" xfId="30836" xr:uid="{00000000-0005-0000-0000-000014470000}"/>
    <cellStyle name="Comma 9 3 2 8 3" xfId="32680" xr:uid="{00000000-0005-0000-0000-000015470000}"/>
    <cellStyle name="Comma 9 3 2 9" xfId="29117" xr:uid="{00000000-0005-0000-0000-000016470000}"/>
    <cellStyle name="Comma 9 3 3" xfId="5238" xr:uid="{00000000-0005-0000-0000-000017470000}"/>
    <cellStyle name="Comma 9 3 3 2" xfId="22951" xr:uid="{00000000-0005-0000-0000-000018470000}"/>
    <cellStyle name="Comma 9 3 3 2 2" xfId="23270" xr:uid="{00000000-0005-0000-0000-000019470000}"/>
    <cellStyle name="Comma 9 3 3 2 2 2" xfId="25168" xr:uid="{00000000-0005-0000-0000-00001A470000}"/>
    <cellStyle name="Comma 9 3 3 2 2 2 2" xfId="28255" xr:uid="{00000000-0005-0000-0000-00001B470000}"/>
    <cellStyle name="Comma 9 3 3 2 2 2 2 2" xfId="31584" xr:uid="{00000000-0005-0000-0000-00001C470000}"/>
    <cellStyle name="Comma 9 3 3 2 2 2 2 3" xfId="33428" xr:uid="{00000000-0005-0000-0000-00001D470000}"/>
    <cellStyle name="Comma 9 3 3 2 2 2 3" xfId="30772" xr:uid="{00000000-0005-0000-0000-00001E470000}"/>
    <cellStyle name="Comma 9 3 3 2 2 2 4" xfId="32616" xr:uid="{00000000-0005-0000-0000-00001F470000}"/>
    <cellStyle name="Comma 9 3 3 2 2 3" xfId="26716" xr:uid="{00000000-0005-0000-0000-000020470000}"/>
    <cellStyle name="Comma 9 3 3 2 2 3 2" xfId="31180" xr:uid="{00000000-0005-0000-0000-000021470000}"/>
    <cellStyle name="Comma 9 3 3 2 2 3 3" xfId="33024" xr:uid="{00000000-0005-0000-0000-000022470000}"/>
    <cellStyle name="Comma 9 3 3 2 2 4" xfId="30011" xr:uid="{00000000-0005-0000-0000-000023470000}"/>
    <cellStyle name="Comma 9 3 3 2 2 5" xfId="32162" xr:uid="{00000000-0005-0000-0000-000024470000}"/>
    <cellStyle name="Comma 9 3 3 2 3" xfId="24885" xr:uid="{00000000-0005-0000-0000-000025470000}"/>
    <cellStyle name="Comma 9 3 3 2 3 2" xfId="27972" xr:uid="{00000000-0005-0000-0000-000026470000}"/>
    <cellStyle name="Comma 9 3 3 2 3 2 2" xfId="31423" xr:uid="{00000000-0005-0000-0000-000027470000}"/>
    <cellStyle name="Comma 9 3 3 2 3 2 3" xfId="33267" xr:uid="{00000000-0005-0000-0000-000028470000}"/>
    <cellStyle name="Comma 9 3 3 2 3 3" xfId="30611" xr:uid="{00000000-0005-0000-0000-000029470000}"/>
    <cellStyle name="Comma 9 3 3 2 3 4" xfId="32455" xr:uid="{00000000-0005-0000-0000-00002A470000}"/>
    <cellStyle name="Comma 9 3 3 2 4" xfId="26433" xr:uid="{00000000-0005-0000-0000-00002B470000}"/>
    <cellStyle name="Comma 9 3 3 2 4 2" xfId="31019" xr:uid="{00000000-0005-0000-0000-00002C470000}"/>
    <cellStyle name="Comma 9 3 3 2 4 3" xfId="32863" xr:uid="{00000000-0005-0000-0000-00002D470000}"/>
    <cellStyle name="Comma 9 3 3 2 5" xfId="29832" xr:uid="{00000000-0005-0000-0000-00002E470000}"/>
    <cellStyle name="Comma 9 3 3 2 6" xfId="31984" xr:uid="{00000000-0005-0000-0000-00002F470000}"/>
    <cellStyle name="Comma 9 3 3 3" xfId="22731" xr:uid="{00000000-0005-0000-0000-000030470000}"/>
    <cellStyle name="Comma 9 3 3 3 2" xfId="23932" xr:uid="{00000000-0005-0000-0000-000031470000}"/>
    <cellStyle name="Comma 9 3 3 3 2 2" xfId="25555" xr:uid="{00000000-0005-0000-0000-000032470000}"/>
    <cellStyle name="Comma 9 3 3 3 2 2 2" xfId="28642" xr:uid="{00000000-0005-0000-0000-000033470000}"/>
    <cellStyle name="Comma 9 3 3 3 2 2 2 2" xfId="31617" xr:uid="{00000000-0005-0000-0000-000034470000}"/>
    <cellStyle name="Comma 9 3 3 3 2 2 2 3" xfId="33461" xr:uid="{00000000-0005-0000-0000-000035470000}"/>
    <cellStyle name="Comma 9 3 3 3 2 2 3" xfId="30805" xr:uid="{00000000-0005-0000-0000-000036470000}"/>
    <cellStyle name="Comma 9 3 3 3 2 2 4" xfId="32649" xr:uid="{00000000-0005-0000-0000-000037470000}"/>
    <cellStyle name="Comma 9 3 3 3 2 3" xfId="27103" xr:uid="{00000000-0005-0000-0000-000038470000}"/>
    <cellStyle name="Comma 9 3 3 3 2 3 2" xfId="31213" xr:uid="{00000000-0005-0000-0000-000039470000}"/>
    <cellStyle name="Comma 9 3 3 3 2 3 3" xfId="33057" xr:uid="{00000000-0005-0000-0000-00003A470000}"/>
    <cellStyle name="Comma 9 3 3 3 2 4" xfId="30319" xr:uid="{00000000-0005-0000-0000-00003B470000}"/>
    <cellStyle name="Comma 9 3 3 3 2 5" xfId="32241" xr:uid="{00000000-0005-0000-0000-00003C470000}"/>
    <cellStyle name="Comma 9 3 3 3 3" xfId="24669" xr:uid="{00000000-0005-0000-0000-00003D470000}"/>
    <cellStyle name="Comma 9 3 3 3 3 2" xfId="27756" xr:uid="{00000000-0005-0000-0000-00003E470000}"/>
    <cellStyle name="Comma 9 3 3 3 3 2 2" xfId="31351" xr:uid="{00000000-0005-0000-0000-00003F470000}"/>
    <cellStyle name="Comma 9 3 3 3 3 2 3" xfId="33195" xr:uid="{00000000-0005-0000-0000-000040470000}"/>
    <cellStyle name="Comma 9 3 3 3 3 3" xfId="30539" xr:uid="{00000000-0005-0000-0000-000041470000}"/>
    <cellStyle name="Comma 9 3 3 3 3 4" xfId="32383" xr:uid="{00000000-0005-0000-0000-000042470000}"/>
    <cellStyle name="Comma 9 3 3 3 4" xfId="26217" xr:uid="{00000000-0005-0000-0000-000043470000}"/>
    <cellStyle name="Comma 9 3 3 3 4 2" xfId="30947" xr:uid="{00000000-0005-0000-0000-000044470000}"/>
    <cellStyle name="Comma 9 3 3 3 4 3" xfId="32791" xr:uid="{00000000-0005-0000-0000-000045470000}"/>
    <cellStyle name="Comma 9 3 3 3 5" xfId="29757" xr:uid="{00000000-0005-0000-0000-000046470000}"/>
    <cellStyle name="Comma 9 3 3 3 6" xfId="31909" xr:uid="{00000000-0005-0000-0000-000047470000}"/>
    <cellStyle name="Comma 9 3 3 4" xfId="23269" xr:uid="{00000000-0005-0000-0000-000048470000}"/>
    <cellStyle name="Comma 9 3 3 4 2" xfId="25167" xr:uid="{00000000-0005-0000-0000-000049470000}"/>
    <cellStyle name="Comma 9 3 3 4 2 2" xfId="28254" xr:uid="{00000000-0005-0000-0000-00004A470000}"/>
    <cellStyle name="Comma 9 3 3 4 2 2 2" xfId="31583" xr:uid="{00000000-0005-0000-0000-00004B470000}"/>
    <cellStyle name="Comma 9 3 3 4 2 2 3" xfId="33427" xr:uid="{00000000-0005-0000-0000-00004C470000}"/>
    <cellStyle name="Comma 9 3 3 4 2 3" xfId="30771" xr:uid="{00000000-0005-0000-0000-00004D470000}"/>
    <cellStyle name="Comma 9 3 3 4 2 4" xfId="32615" xr:uid="{00000000-0005-0000-0000-00004E470000}"/>
    <cellStyle name="Comma 9 3 3 4 3" xfId="26715" xr:uid="{00000000-0005-0000-0000-00004F470000}"/>
    <cellStyle name="Comma 9 3 3 4 3 2" xfId="31179" xr:uid="{00000000-0005-0000-0000-000050470000}"/>
    <cellStyle name="Comma 9 3 3 4 3 3" xfId="33023" xr:uid="{00000000-0005-0000-0000-000051470000}"/>
    <cellStyle name="Comma 9 3 3 4 4" xfId="30010" xr:uid="{00000000-0005-0000-0000-000052470000}"/>
    <cellStyle name="Comma 9 3 3 4 5" xfId="32161" xr:uid="{00000000-0005-0000-0000-000053470000}"/>
    <cellStyle name="Comma 9 3 3 5" xfId="24282" xr:uid="{00000000-0005-0000-0000-000054470000}"/>
    <cellStyle name="Comma 9 3 3 5 2" xfId="27369" xr:uid="{00000000-0005-0000-0000-000055470000}"/>
    <cellStyle name="Comma 9 3 3 5 2 2" xfId="31250" xr:uid="{00000000-0005-0000-0000-000056470000}"/>
    <cellStyle name="Comma 9 3 3 5 2 3" xfId="33094" xr:uid="{00000000-0005-0000-0000-000057470000}"/>
    <cellStyle name="Comma 9 3 3 5 3" xfId="30438" xr:uid="{00000000-0005-0000-0000-000058470000}"/>
    <cellStyle name="Comma 9 3 3 5 4" xfId="32282" xr:uid="{00000000-0005-0000-0000-000059470000}"/>
    <cellStyle name="Comma 9 3 3 6" xfId="25826" xr:uid="{00000000-0005-0000-0000-00005A470000}"/>
    <cellStyle name="Comma 9 3 3 6 2" xfId="30846" xr:uid="{00000000-0005-0000-0000-00005B470000}"/>
    <cellStyle name="Comma 9 3 3 6 3" xfId="32690" xr:uid="{00000000-0005-0000-0000-00005C470000}"/>
    <cellStyle name="Comma 9 3 3 7" xfId="29163" xr:uid="{00000000-0005-0000-0000-00005D470000}"/>
    <cellStyle name="Comma 9 3 3 8" xfId="31769" xr:uid="{00000000-0005-0000-0000-00005E470000}"/>
    <cellStyle name="Comma 9 3 4" xfId="22843" xr:uid="{00000000-0005-0000-0000-00005F470000}"/>
    <cellStyle name="Comma 9 3 4 2" xfId="23271" xr:uid="{00000000-0005-0000-0000-000060470000}"/>
    <cellStyle name="Comma 9 3 4 2 2" xfId="25169" xr:uid="{00000000-0005-0000-0000-000061470000}"/>
    <cellStyle name="Comma 9 3 4 2 2 2" xfId="28256" xr:uid="{00000000-0005-0000-0000-000062470000}"/>
    <cellStyle name="Comma 9 3 4 2 2 2 2" xfId="31585" xr:uid="{00000000-0005-0000-0000-000063470000}"/>
    <cellStyle name="Comma 9 3 4 2 2 2 3" xfId="33429" xr:uid="{00000000-0005-0000-0000-000064470000}"/>
    <cellStyle name="Comma 9 3 4 2 2 3" xfId="30773" xr:uid="{00000000-0005-0000-0000-000065470000}"/>
    <cellStyle name="Comma 9 3 4 2 2 4" xfId="32617" xr:uid="{00000000-0005-0000-0000-000066470000}"/>
    <cellStyle name="Comma 9 3 4 2 3" xfId="26717" xr:uid="{00000000-0005-0000-0000-000067470000}"/>
    <cellStyle name="Comma 9 3 4 2 3 2" xfId="31181" xr:uid="{00000000-0005-0000-0000-000068470000}"/>
    <cellStyle name="Comma 9 3 4 2 3 3" xfId="33025" xr:uid="{00000000-0005-0000-0000-000069470000}"/>
    <cellStyle name="Comma 9 3 4 2 4" xfId="30012" xr:uid="{00000000-0005-0000-0000-00006A470000}"/>
    <cellStyle name="Comma 9 3 4 2 5" xfId="32163" xr:uid="{00000000-0005-0000-0000-00006B470000}"/>
    <cellStyle name="Comma 9 3 4 3" xfId="24777" xr:uid="{00000000-0005-0000-0000-00006C470000}"/>
    <cellStyle name="Comma 9 3 4 3 2" xfId="27864" xr:uid="{00000000-0005-0000-0000-00006D470000}"/>
    <cellStyle name="Comma 9 3 4 3 2 2" xfId="31387" xr:uid="{00000000-0005-0000-0000-00006E470000}"/>
    <cellStyle name="Comma 9 3 4 3 2 3" xfId="33231" xr:uid="{00000000-0005-0000-0000-00006F470000}"/>
    <cellStyle name="Comma 9 3 4 3 3" xfId="30575" xr:uid="{00000000-0005-0000-0000-000070470000}"/>
    <cellStyle name="Comma 9 3 4 3 4" xfId="32419" xr:uid="{00000000-0005-0000-0000-000071470000}"/>
    <cellStyle name="Comma 9 3 4 4" xfId="26325" xr:uid="{00000000-0005-0000-0000-000072470000}"/>
    <cellStyle name="Comma 9 3 4 4 2" xfId="30983" xr:uid="{00000000-0005-0000-0000-000073470000}"/>
    <cellStyle name="Comma 9 3 4 4 3" xfId="32827" xr:uid="{00000000-0005-0000-0000-000074470000}"/>
    <cellStyle name="Comma 9 3 4 5" xfId="29796" xr:uid="{00000000-0005-0000-0000-000075470000}"/>
    <cellStyle name="Comma 9 3 4 6" xfId="31948" xr:uid="{00000000-0005-0000-0000-000076470000}"/>
    <cellStyle name="Comma 9 3 5" xfId="22623" xr:uid="{00000000-0005-0000-0000-000077470000}"/>
    <cellStyle name="Comma 9 3 5 2" xfId="23561" xr:uid="{00000000-0005-0000-0000-000078470000}"/>
    <cellStyle name="Comma 9 3 5 2 2" xfId="25423" xr:uid="{00000000-0005-0000-0000-000079470000}"/>
    <cellStyle name="Comma 9 3 5 2 2 2" xfId="28510" xr:uid="{00000000-0005-0000-0000-00007A470000}"/>
    <cellStyle name="Comma 9 3 5 2 2 2 2" xfId="31599" xr:uid="{00000000-0005-0000-0000-00007B470000}"/>
    <cellStyle name="Comma 9 3 5 2 2 2 3" xfId="33443" xr:uid="{00000000-0005-0000-0000-00007C470000}"/>
    <cellStyle name="Comma 9 3 5 2 2 3" xfId="30787" xr:uid="{00000000-0005-0000-0000-00007D470000}"/>
    <cellStyle name="Comma 9 3 5 2 2 4" xfId="32631" xr:uid="{00000000-0005-0000-0000-00007E470000}"/>
    <cellStyle name="Comma 9 3 5 2 3" xfId="26971" xr:uid="{00000000-0005-0000-0000-00007F470000}"/>
    <cellStyle name="Comma 9 3 5 2 3 2" xfId="31195" xr:uid="{00000000-0005-0000-0000-000080470000}"/>
    <cellStyle name="Comma 9 3 5 2 3 3" xfId="33039" xr:uid="{00000000-0005-0000-0000-000081470000}"/>
    <cellStyle name="Comma 9 3 5 2 4" xfId="30062" xr:uid="{00000000-0005-0000-0000-000082470000}"/>
    <cellStyle name="Comma 9 3 5 2 5" xfId="32213" xr:uid="{00000000-0005-0000-0000-000083470000}"/>
    <cellStyle name="Comma 9 3 5 3" xfId="24561" xr:uid="{00000000-0005-0000-0000-000084470000}"/>
    <cellStyle name="Comma 9 3 5 3 2" xfId="27648" xr:uid="{00000000-0005-0000-0000-000085470000}"/>
    <cellStyle name="Comma 9 3 5 3 2 2" xfId="31315" xr:uid="{00000000-0005-0000-0000-000086470000}"/>
    <cellStyle name="Comma 9 3 5 3 2 3" xfId="33159" xr:uid="{00000000-0005-0000-0000-000087470000}"/>
    <cellStyle name="Comma 9 3 5 3 3" xfId="30503" xr:uid="{00000000-0005-0000-0000-000088470000}"/>
    <cellStyle name="Comma 9 3 5 3 4" xfId="32347" xr:uid="{00000000-0005-0000-0000-000089470000}"/>
    <cellStyle name="Comma 9 3 5 4" xfId="26109" xr:uid="{00000000-0005-0000-0000-00008A470000}"/>
    <cellStyle name="Comma 9 3 5 4 2" xfId="30911" xr:uid="{00000000-0005-0000-0000-00008B470000}"/>
    <cellStyle name="Comma 9 3 5 4 3" xfId="32755" xr:uid="{00000000-0005-0000-0000-00008C470000}"/>
    <cellStyle name="Comma 9 3 5 5" xfId="29721" xr:uid="{00000000-0005-0000-0000-00008D470000}"/>
    <cellStyle name="Comma 9 3 5 6" xfId="31873" xr:uid="{00000000-0005-0000-0000-00008E470000}"/>
    <cellStyle name="Comma 9 3 6" xfId="22490" xr:uid="{00000000-0005-0000-0000-00008F470000}"/>
    <cellStyle name="Comma 9 3 6 2" xfId="24436" xr:uid="{00000000-0005-0000-0000-000090470000}"/>
    <cellStyle name="Comma 9 3 6 2 2" xfId="27523" xr:uid="{00000000-0005-0000-0000-000091470000}"/>
    <cellStyle name="Comma 9 3 6 2 2 2" xfId="31271" xr:uid="{00000000-0005-0000-0000-000092470000}"/>
    <cellStyle name="Comma 9 3 6 2 2 3" xfId="33115" xr:uid="{00000000-0005-0000-0000-000093470000}"/>
    <cellStyle name="Comma 9 3 6 2 3" xfId="30459" xr:uid="{00000000-0005-0000-0000-000094470000}"/>
    <cellStyle name="Comma 9 3 6 2 4" xfId="32303" xr:uid="{00000000-0005-0000-0000-000095470000}"/>
    <cellStyle name="Comma 9 3 6 3" xfId="25984" xr:uid="{00000000-0005-0000-0000-000096470000}"/>
    <cellStyle name="Comma 9 3 6 3 2" xfId="30867" xr:uid="{00000000-0005-0000-0000-000097470000}"/>
    <cellStyle name="Comma 9 3 6 3 3" xfId="32711" xr:uid="{00000000-0005-0000-0000-000098470000}"/>
    <cellStyle name="Comma 9 3 6 4" xfId="29673" xr:uid="{00000000-0005-0000-0000-000099470000}"/>
    <cellStyle name="Comma 9 3 6 5" xfId="31825" xr:uid="{00000000-0005-0000-0000-00009A470000}"/>
    <cellStyle name="Comma 9 3 7" xfId="23082" xr:uid="{00000000-0005-0000-0000-00009B470000}"/>
    <cellStyle name="Comma 9 3 7 2" xfId="25008" xr:uid="{00000000-0005-0000-0000-00009C470000}"/>
    <cellStyle name="Comma 9 3 7 2 2" xfId="28095" xr:uid="{00000000-0005-0000-0000-00009D470000}"/>
    <cellStyle name="Comma 9 3 7 2 2 2" xfId="31455" xr:uid="{00000000-0005-0000-0000-00009E470000}"/>
    <cellStyle name="Comma 9 3 7 2 2 3" xfId="33299" xr:uid="{00000000-0005-0000-0000-00009F470000}"/>
    <cellStyle name="Comma 9 3 7 2 3" xfId="30643" xr:uid="{00000000-0005-0000-0000-0000A0470000}"/>
    <cellStyle name="Comma 9 3 7 2 4" xfId="32487" xr:uid="{00000000-0005-0000-0000-0000A1470000}"/>
    <cellStyle name="Comma 9 3 7 3" xfId="26556" xr:uid="{00000000-0005-0000-0000-0000A2470000}"/>
    <cellStyle name="Comma 9 3 7 3 2" xfId="31051" xr:uid="{00000000-0005-0000-0000-0000A3470000}"/>
    <cellStyle name="Comma 9 3 7 3 3" xfId="32895" xr:uid="{00000000-0005-0000-0000-0000A4470000}"/>
    <cellStyle name="Comma 9 3 7 4" xfId="29865" xr:uid="{00000000-0005-0000-0000-0000A5470000}"/>
    <cellStyle name="Comma 9 3 7 5" xfId="32017" xr:uid="{00000000-0005-0000-0000-0000A6470000}"/>
    <cellStyle name="Comma 9 3 8" xfId="24149" xr:uid="{00000000-0005-0000-0000-0000A7470000}"/>
    <cellStyle name="Comma 9 3 8 2" xfId="27237" xr:uid="{00000000-0005-0000-0000-0000A8470000}"/>
    <cellStyle name="Comma 9 3 8 2 2" xfId="31232" xr:uid="{00000000-0005-0000-0000-0000A9470000}"/>
    <cellStyle name="Comma 9 3 8 2 3" xfId="33076" xr:uid="{00000000-0005-0000-0000-0000AA470000}"/>
    <cellStyle name="Comma 9 3 8 3" xfId="30419" xr:uid="{00000000-0005-0000-0000-0000AB470000}"/>
    <cellStyle name="Comma 9 3 8 4" xfId="32263" xr:uid="{00000000-0005-0000-0000-0000AC470000}"/>
    <cellStyle name="Comma 9 3 9" xfId="25690" xr:uid="{00000000-0005-0000-0000-0000AD470000}"/>
    <cellStyle name="Comma 9 3 9 2" xfId="30824" xr:uid="{00000000-0005-0000-0000-0000AE470000}"/>
    <cellStyle name="Comma 9 3 9 3" xfId="32668" xr:uid="{00000000-0005-0000-0000-0000AF470000}"/>
    <cellStyle name="Comma 9 4" xfId="4826" xr:uid="{00000000-0005-0000-0000-0000B0470000}"/>
    <cellStyle name="Comma 9 4 10" xfId="31710" xr:uid="{00000000-0005-0000-0000-0000B1470000}"/>
    <cellStyle name="Comma 9 4 2" xfId="5136" xr:uid="{00000000-0005-0000-0000-0000B2470000}"/>
    <cellStyle name="Comma 9 4 2 2" xfId="5538" xr:uid="{00000000-0005-0000-0000-0000B3470000}"/>
    <cellStyle name="Comma 9 4 2 2 2" xfId="22978" xr:uid="{00000000-0005-0000-0000-0000B4470000}"/>
    <cellStyle name="Comma 9 4 2 2 2 2" xfId="24077" xr:uid="{00000000-0005-0000-0000-0000B5470000}"/>
    <cellStyle name="Comma 9 4 2 2 2 2 2" xfId="25622" xr:uid="{00000000-0005-0000-0000-0000B6470000}"/>
    <cellStyle name="Comma 9 4 2 2 2 2 2 2" xfId="28709" xr:uid="{00000000-0005-0000-0000-0000B7470000}"/>
    <cellStyle name="Comma 9 4 2 2 2 2 2 2 2" xfId="31627" xr:uid="{00000000-0005-0000-0000-0000B8470000}"/>
    <cellStyle name="Comma 9 4 2 2 2 2 2 2 3" xfId="33471" xr:uid="{00000000-0005-0000-0000-0000B9470000}"/>
    <cellStyle name="Comma 9 4 2 2 2 2 2 3" xfId="30815" xr:uid="{00000000-0005-0000-0000-0000BA470000}"/>
    <cellStyle name="Comma 9 4 2 2 2 2 2 4" xfId="32659" xr:uid="{00000000-0005-0000-0000-0000BB470000}"/>
    <cellStyle name="Comma 9 4 2 2 2 2 3" xfId="27170" xr:uid="{00000000-0005-0000-0000-0000BC470000}"/>
    <cellStyle name="Comma 9 4 2 2 2 2 3 2" xfId="31223" xr:uid="{00000000-0005-0000-0000-0000BD470000}"/>
    <cellStyle name="Comma 9 4 2 2 2 2 3 3" xfId="33067" xr:uid="{00000000-0005-0000-0000-0000BE470000}"/>
    <cellStyle name="Comma 9 4 2 2 2 2 4" xfId="30407" xr:uid="{00000000-0005-0000-0000-0000BF470000}"/>
    <cellStyle name="Comma 9 4 2 2 2 2 5" xfId="32251" xr:uid="{00000000-0005-0000-0000-0000C0470000}"/>
    <cellStyle name="Comma 9 4 2 2 2 3" xfId="24912" xr:uid="{00000000-0005-0000-0000-0000C1470000}"/>
    <cellStyle name="Comma 9 4 2 2 2 3 2" xfId="27999" xr:uid="{00000000-0005-0000-0000-0000C2470000}"/>
    <cellStyle name="Comma 9 4 2 2 2 3 2 2" xfId="31432" xr:uid="{00000000-0005-0000-0000-0000C3470000}"/>
    <cellStyle name="Comma 9 4 2 2 2 3 2 3" xfId="33276" xr:uid="{00000000-0005-0000-0000-0000C4470000}"/>
    <cellStyle name="Comma 9 4 2 2 2 3 3" xfId="30620" xr:uid="{00000000-0005-0000-0000-0000C5470000}"/>
    <cellStyle name="Comma 9 4 2 2 2 3 4" xfId="32464" xr:uid="{00000000-0005-0000-0000-0000C6470000}"/>
    <cellStyle name="Comma 9 4 2 2 2 4" xfId="26460" xr:uid="{00000000-0005-0000-0000-0000C7470000}"/>
    <cellStyle name="Comma 9 4 2 2 2 4 2" xfId="31028" xr:uid="{00000000-0005-0000-0000-0000C8470000}"/>
    <cellStyle name="Comma 9 4 2 2 2 4 3" xfId="32872" xr:uid="{00000000-0005-0000-0000-0000C9470000}"/>
    <cellStyle name="Comma 9 4 2 2 2 5" xfId="29841" xr:uid="{00000000-0005-0000-0000-0000CA470000}"/>
    <cellStyle name="Comma 9 4 2 2 2 6" xfId="31993" xr:uid="{00000000-0005-0000-0000-0000CB470000}"/>
    <cellStyle name="Comma 9 4 2 2 3" xfId="23273" xr:uid="{00000000-0005-0000-0000-0000CC470000}"/>
    <cellStyle name="Comma 9 4 2 2 3 2" xfId="25171" xr:uid="{00000000-0005-0000-0000-0000CD470000}"/>
    <cellStyle name="Comma 9 4 2 2 3 2 2" xfId="28258" xr:uid="{00000000-0005-0000-0000-0000CE470000}"/>
    <cellStyle name="Comma 9 4 2 2 3 2 2 2" xfId="31587" xr:uid="{00000000-0005-0000-0000-0000CF470000}"/>
    <cellStyle name="Comma 9 4 2 2 3 2 2 3" xfId="33431" xr:uid="{00000000-0005-0000-0000-0000D0470000}"/>
    <cellStyle name="Comma 9 4 2 2 3 2 3" xfId="30775" xr:uid="{00000000-0005-0000-0000-0000D1470000}"/>
    <cellStyle name="Comma 9 4 2 2 3 2 4" xfId="32619" xr:uid="{00000000-0005-0000-0000-0000D2470000}"/>
    <cellStyle name="Comma 9 4 2 2 3 3" xfId="26719" xr:uid="{00000000-0005-0000-0000-0000D3470000}"/>
    <cellStyle name="Comma 9 4 2 2 3 3 2" xfId="31183" xr:uid="{00000000-0005-0000-0000-0000D4470000}"/>
    <cellStyle name="Comma 9 4 2 2 3 3 3" xfId="33027" xr:uid="{00000000-0005-0000-0000-0000D5470000}"/>
    <cellStyle name="Comma 9 4 2 2 3 4" xfId="30014" xr:uid="{00000000-0005-0000-0000-0000D6470000}"/>
    <cellStyle name="Comma 9 4 2 2 3 5" xfId="32165" xr:uid="{00000000-0005-0000-0000-0000D7470000}"/>
    <cellStyle name="Comma 9 4 2 2 4" xfId="24349" xr:uid="{00000000-0005-0000-0000-0000D8470000}"/>
    <cellStyle name="Comma 9 4 2 2 4 2" xfId="27436" xr:uid="{00000000-0005-0000-0000-0000D9470000}"/>
    <cellStyle name="Comma 9 4 2 2 4 2 2" xfId="31260" xr:uid="{00000000-0005-0000-0000-0000DA470000}"/>
    <cellStyle name="Comma 9 4 2 2 4 2 3" xfId="33104" xr:uid="{00000000-0005-0000-0000-0000DB470000}"/>
    <cellStyle name="Comma 9 4 2 2 4 3" xfId="30448" xr:uid="{00000000-0005-0000-0000-0000DC470000}"/>
    <cellStyle name="Comma 9 4 2 2 4 4" xfId="32292" xr:uid="{00000000-0005-0000-0000-0000DD470000}"/>
    <cellStyle name="Comma 9 4 2 2 5" xfId="25893" xr:uid="{00000000-0005-0000-0000-0000DE470000}"/>
    <cellStyle name="Comma 9 4 2 2 5 2" xfId="30856" xr:uid="{00000000-0005-0000-0000-0000DF470000}"/>
    <cellStyle name="Comma 9 4 2 2 5 3" xfId="32700" xr:uid="{00000000-0005-0000-0000-0000E0470000}"/>
    <cellStyle name="Comma 9 4 2 2 6" xfId="29406" xr:uid="{00000000-0005-0000-0000-0000E1470000}"/>
    <cellStyle name="Comma 9 4 2 2 7" xfId="31779" xr:uid="{00000000-0005-0000-0000-0000E2470000}"/>
    <cellStyle name="Comma 9 4 2 3" xfId="22758" xr:uid="{00000000-0005-0000-0000-0000E3470000}"/>
    <cellStyle name="Comma 9 4 2 3 2" xfId="23857" xr:uid="{00000000-0005-0000-0000-0000E4470000}"/>
    <cellStyle name="Comma 9 4 2 3 2 2" xfId="25490" xr:uid="{00000000-0005-0000-0000-0000E5470000}"/>
    <cellStyle name="Comma 9 4 2 3 2 2 2" xfId="28577" xr:uid="{00000000-0005-0000-0000-0000E6470000}"/>
    <cellStyle name="Comma 9 4 2 3 2 2 2 2" xfId="31609" xr:uid="{00000000-0005-0000-0000-0000E7470000}"/>
    <cellStyle name="Comma 9 4 2 3 2 2 2 3" xfId="33453" xr:uid="{00000000-0005-0000-0000-0000E8470000}"/>
    <cellStyle name="Comma 9 4 2 3 2 2 3" xfId="30797" xr:uid="{00000000-0005-0000-0000-0000E9470000}"/>
    <cellStyle name="Comma 9 4 2 3 2 2 4" xfId="32641" xr:uid="{00000000-0005-0000-0000-0000EA470000}"/>
    <cellStyle name="Comma 9 4 2 3 2 3" xfId="27038" xr:uid="{00000000-0005-0000-0000-0000EB470000}"/>
    <cellStyle name="Comma 9 4 2 3 2 3 2" xfId="31205" xr:uid="{00000000-0005-0000-0000-0000EC470000}"/>
    <cellStyle name="Comma 9 4 2 3 2 3 3" xfId="33049" xr:uid="{00000000-0005-0000-0000-0000ED470000}"/>
    <cellStyle name="Comma 9 4 2 3 2 4" xfId="30301" xr:uid="{00000000-0005-0000-0000-0000EE470000}"/>
    <cellStyle name="Comma 9 4 2 3 2 5" xfId="32223" xr:uid="{00000000-0005-0000-0000-0000EF470000}"/>
    <cellStyle name="Comma 9 4 2 3 3" xfId="24696" xr:uid="{00000000-0005-0000-0000-0000F0470000}"/>
    <cellStyle name="Comma 9 4 2 3 3 2" xfId="27783" xr:uid="{00000000-0005-0000-0000-0000F1470000}"/>
    <cellStyle name="Comma 9 4 2 3 3 2 2" xfId="31360" xr:uid="{00000000-0005-0000-0000-0000F2470000}"/>
    <cellStyle name="Comma 9 4 2 3 3 2 3" xfId="33204" xr:uid="{00000000-0005-0000-0000-0000F3470000}"/>
    <cellStyle name="Comma 9 4 2 3 3 3" xfId="30548" xr:uid="{00000000-0005-0000-0000-0000F4470000}"/>
    <cellStyle name="Comma 9 4 2 3 3 4" xfId="32392" xr:uid="{00000000-0005-0000-0000-0000F5470000}"/>
    <cellStyle name="Comma 9 4 2 3 4" xfId="26244" xr:uid="{00000000-0005-0000-0000-0000F6470000}"/>
    <cellStyle name="Comma 9 4 2 3 4 2" xfId="30956" xr:uid="{00000000-0005-0000-0000-0000F7470000}"/>
    <cellStyle name="Comma 9 4 2 3 4 3" xfId="32800" xr:uid="{00000000-0005-0000-0000-0000F8470000}"/>
    <cellStyle name="Comma 9 4 2 3 5" xfId="29766" xr:uid="{00000000-0005-0000-0000-0000F9470000}"/>
    <cellStyle name="Comma 9 4 2 3 6" xfId="31918" xr:uid="{00000000-0005-0000-0000-0000FA470000}"/>
    <cellStyle name="Comma 9 4 2 4" xfId="23272" xr:uid="{00000000-0005-0000-0000-0000FB470000}"/>
    <cellStyle name="Comma 9 4 2 4 2" xfId="25170" xr:uid="{00000000-0005-0000-0000-0000FC470000}"/>
    <cellStyle name="Comma 9 4 2 4 2 2" xfId="28257" xr:uid="{00000000-0005-0000-0000-0000FD470000}"/>
    <cellStyle name="Comma 9 4 2 4 2 2 2" xfId="31586" xr:uid="{00000000-0005-0000-0000-0000FE470000}"/>
    <cellStyle name="Comma 9 4 2 4 2 2 3" xfId="33430" xr:uid="{00000000-0005-0000-0000-0000FF470000}"/>
    <cellStyle name="Comma 9 4 2 4 2 3" xfId="30774" xr:uid="{00000000-0005-0000-0000-000000480000}"/>
    <cellStyle name="Comma 9 4 2 4 2 4" xfId="32618" xr:uid="{00000000-0005-0000-0000-000001480000}"/>
    <cellStyle name="Comma 9 4 2 4 3" xfId="26718" xr:uid="{00000000-0005-0000-0000-000002480000}"/>
    <cellStyle name="Comma 9 4 2 4 3 2" xfId="31182" xr:uid="{00000000-0005-0000-0000-000003480000}"/>
    <cellStyle name="Comma 9 4 2 4 3 3" xfId="33026" xr:uid="{00000000-0005-0000-0000-000004480000}"/>
    <cellStyle name="Comma 9 4 2 4 4" xfId="30013" xr:uid="{00000000-0005-0000-0000-000005480000}"/>
    <cellStyle name="Comma 9 4 2 4 5" xfId="32164" xr:uid="{00000000-0005-0000-0000-000006480000}"/>
    <cellStyle name="Comma 9 4 2 5" xfId="24216" xr:uid="{00000000-0005-0000-0000-000007480000}"/>
    <cellStyle name="Comma 9 4 2 5 2" xfId="27304" xr:uid="{00000000-0005-0000-0000-000008480000}"/>
    <cellStyle name="Comma 9 4 2 5 2 2" xfId="31242" xr:uid="{00000000-0005-0000-0000-000009480000}"/>
    <cellStyle name="Comma 9 4 2 5 2 3" xfId="33086" xr:uid="{00000000-0005-0000-0000-00000A480000}"/>
    <cellStyle name="Comma 9 4 2 5 3" xfId="30429" xr:uid="{00000000-0005-0000-0000-00000B480000}"/>
    <cellStyle name="Comma 9 4 2 5 4" xfId="32273" xr:uid="{00000000-0005-0000-0000-00000C480000}"/>
    <cellStyle name="Comma 9 4 2 6" xfId="25760" xr:uid="{00000000-0005-0000-0000-00000D480000}"/>
    <cellStyle name="Comma 9 4 2 6 2" xfId="30837" xr:uid="{00000000-0005-0000-0000-00000E480000}"/>
    <cellStyle name="Comma 9 4 2 6 3" xfId="32681" xr:uid="{00000000-0005-0000-0000-00000F480000}"/>
    <cellStyle name="Comma 9 4 2 7" xfId="29118" xr:uid="{00000000-0005-0000-0000-000010480000}"/>
    <cellStyle name="Comma 9 4 2 8" xfId="31724" xr:uid="{00000000-0005-0000-0000-000011480000}"/>
    <cellStyle name="Comma 9 4 3" xfId="5239" xr:uid="{00000000-0005-0000-0000-000012480000}"/>
    <cellStyle name="Comma 9 4 3 2" xfId="22870" xr:uid="{00000000-0005-0000-0000-000013480000}"/>
    <cellStyle name="Comma 9 4 3 2 2" xfId="23933" xr:uid="{00000000-0005-0000-0000-000014480000}"/>
    <cellStyle name="Comma 9 4 3 2 2 2" xfId="25556" xr:uid="{00000000-0005-0000-0000-000015480000}"/>
    <cellStyle name="Comma 9 4 3 2 2 2 2" xfId="28643" xr:uid="{00000000-0005-0000-0000-000016480000}"/>
    <cellStyle name="Comma 9 4 3 2 2 2 2 2" xfId="31618" xr:uid="{00000000-0005-0000-0000-000017480000}"/>
    <cellStyle name="Comma 9 4 3 2 2 2 2 3" xfId="33462" xr:uid="{00000000-0005-0000-0000-000018480000}"/>
    <cellStyle name="Comma 9 4 3 2 2 2 3" xfId="30806" xr:uid="{00000000-0005-0000-0000-000019480000}"/>
    <cellStyle name="Comma 9 4 3 2 2 2 4" xfId="32650" xr:uid="{00000000-0005-0000-0000-00001A480000}"/>
    <cellStyle name="Comma 9 4 3 2 2 3" xfId="27104" xr:uid="{00000000-0005-0000-0000-00001B480000}"/>
    <cellStyle name="Comma 9 4 3 2 2 3 2" xfId="31214" xr:uid="{00000000-0005-0000-0000-00001C480000}"/>
    <cellStyle name="Comma 9 4 3 2 2 3 3" xfId="33058" xr:uid="{00000000-0005-0000-0000-00001D480000}"/>
    <cellStyle name="Comma 9 4 3 2 2 4" xfId="30320" xr:uid="{00000000-0005-0000-0000-00001E480000}"/>
    <cellStyle name="Comma 9 4 3 2 2 5" xfId="32242" xr:uid="{00000000-0005-0000-0000-00001F480000}"/>
    <cellStyle name="Comma 9 4 3 2 3" xfId="24804" xr:uid="{00000000-0005-0000-0000-000020480000}"/>
    <cellStyle name="Comma 9 4 3 2 3 2" xfId="27891" xr:uid="{00000000-0005-0000-0000-000021480000}"/>
    <cellStyle name="Comma 9 4 3 2 3 2 2" xfId="31396" xr:uid="{00000000-0005-0000-0000-000022480000}"/>
    <cellStyle name="Comma 9 4 3 2 3 2 3" xfId="33240" xr:uid="{00000000-0005-0000-0000-000023480000}"/>
    <cellStyle name="Comma 9 4 3 2 3 3" xfId="30584" xr:uid="{00000000-0005-0000-0000-000024480000}"/>
    <cellStyle name="Comma 9 4 3 2 3 4" xfId="32428" xr:uid="{00000000-0005-0000-0000-000025480000}"/>
    <cellStyle name="Comma 9 4 3 2 4" xfId="26352" xr:uid="{00000000-0005-0000-0000-000026480000}"/>
    <cellStyle name="Comma 9 4 3 2 4 2" xfId="30992" xr:uid="{00000000-0005-0000-0000-000027480000}"/>
    <cellStyle name="Comma 9 4 3 2 4 3" xfId="32836" xr:uid="{00000000-0005-0000-0000-000028480000}"/>
    <cellStyle name="Comma 9 4 3 2 5" xfId="29805" xr:uid="{00000000-0005-0000-0000-000029480000}"/>
    <cellStyle name="Comma 9 4 3 2 6" xfId="31957" xr:uid="{00000000-0005-0000-0000-00002A480000}"/>
    <cellStyle name="Comma 9 4 3 3" xfId="23274" xr:uid="{00000000-0005-0000-0000-00002B480000}"/>
    <cellStyle name="Comma 9 4 3 3 2" xfId="25172" xr:uid="{00000000-0005-0000-0000-00002C480000}"/>
    <cellStyle name="Comma 9 4 3 3 2 2" xfId="28259" xr:uid="{00000000-0005-0000-0000-00002D480000}"/>
    <cellStyle name="Comma 9 4 3 3 2 2 2" xfId="31588" xr:uid="{00000000-0005-0000-0000-00002E480000}"/>
    <cellStyle name="Comma 9 4 3 3 2 2 3" xfId="33432" xr:uid="{00000000-0005-0000-0000-00002F480000}"/>
    <cellStyle name="Comma 9 4 3 3 2 3" xfId="30776" xr:uid="{00000000-0005-0000-0000-000030480000}"/>
    <cellStyle name="Comma 9 4 3 3 2 4" xfId="32620" xr:uid="{00000000-0005-0000-0000-000031480000}"/>
    <cellStyle name="Comma 9 4 3 3 3" xfId="26720" xr:uid="{00000000-0005-0000-0000-000032480000}"/>
    <cellStyle name="Comma 9 4 3 3 3 2" xfId="31184" xr:uid="{00000000-0005-0000-0000-000033480000}"/>
    <cellStyle name="Comma 9 4 3 3 3 3" xfId="33028" xr:uid="{00000000-0005-0000-0000-000034480000}"/>
    <cellStyle name="Comma 9 4 3 3 4" xfId="30015" xr:uid="{00000000-0005-0000-0000-000035480000}"/>
    <cellStyle name="Comma 9 4 3 3 5" xfId="32166" xr:uid="{00000000-0005-0000-0000-000036480000}"/>
    <cellStyle name="Comma 9 4 3 4" xfId="24283" xr:uid="{00000000-0005-0000-0000-000037480000}"/>
    <cellStyle name="Comma 9 4 3 4 2" xfId="27370" xr:uid="{00000000-0005-0000-0000-000038480000}"/>
    <cellStyle name="Comma 9 4 3 4 2 2" xfId="31251" xr:uid="{00000000-0005-0000-0000-000039480000}"/>
    <cellStyle name="Comma 9 4 3 4 2 3" xfId="33095" xr:uid="{00000000-0005-0000-0000-00003A480000}"/>
    <cellStyle name="Comma 9 4 3 4 3" xfId="30439" xr:uid="{00000000-0005-0000-0000-00003B480000}"/>
    <cellStyle name="Comma 9 4 3 4 4" xfId="32283" xr:uid="{00000000-0005-0000-0000-00003C480000}"/>
    <cellStyle name="Comma 9 4 3 5" xfId="25827" xr:uid="{00000000-0005-0000-0000-00003D480000}"/>
    <cellStyle name="Comma 9 4 3 5 2" xfId="30847" xr:uid="{00000000-0005-0000-0000-00003E480000}"/>
    <cellStyle name="Comma 9 4 3 5 3" xfId="32691" xr:uid="{00000000-0005-0000-0000-00003F480000}"/>
    <cellStyle name="Comma 9 4 3 6" xfId="29164" xr:uid="{00000000-0005-0000-0000-000040480000}"/>
    <cellStyle name="Comma 9 4 3 7" xfId="31770" xr:uid="{00000000-0005-0000-0000-000041480000}"/>
    <cellStyle name="Comma 9 4 4" xfId="22650" xr:uid="{00000000-0005-0000-0000-000042480000}"/>
    <cellStyle name="Comma 9 4 4 2" xfId="23562" xr:uid="{00000000-0005-0000-0000-000043480000}"/>
    <cellStyle name="Comma 9 4 4 2 2" xfId="25424" xr:uid="{00000000-0005-0000-0000-000044480000}"/>
    <cellStyle name="Comma 9 4 4 2 2 2" xfId="28511" xr:uid="{00000000-0005-0000-0000-000045480000}"/>
    <cellStyle name="Comma 9 4 4 2 2 2 2" xfId="31600" xr:uid="{00000000-0005-0000-0000-000046480000}"/>
    <cellStyle name="Comma 9 4 4 2 2 2 3" xfId="33444" xr:uid="{00000000-0005-0000-0000-000047480000}"/>
    <cellStyle name="Comma 9 4 4 2 2 3" xfId="30788" xr:uid="{00000000-0005-0000-0000-000048480000}"/>
    <cellStyle name="Comma 9 4 4 2 2 4" xfId="32632" xr:uid="{00000000-0005-0000-0000-000049480000}"/>
    <cellStyle name="Comma 9 4 4 2 3" xfId="26972" xr:uid="{00000000-0005-0000-0000-00004A480000}"/>
    <cellStyle name="Comma 9 4 4 2 3 2" xfId="31196" xr:uid="{00000000-0005-0000-0000-00004B480000}"/>
    <cellStyle name="Comma 9 4 4 2 3 3" xfId="33040" xr:uid="{00000000-0005-0000-0000-00004C480000}"/>
    <cellStyle name="Comma 9 4 4 2 4" xfId="30063" xr:uid="{00000000-0005-0000-0000-00004D480000}"/>
    <cellStyle name="Comma 9 4 4 2 5" xfId="32214" xr:uid="{00000000-0005-0000-0000-00004E480000}"/>
    <cellStyle name="Comma 9 4 4 3" xfId="24588" xr:uid="{00000000-0005-0000-0000-00004F480000}"/>
    <cellStyle name="Comma 9 4 4 3 2" xfId="27675" xr:uid="{00000000-0005-0000-0000-000050480000}"/>
    <cellStyle name="Comma 9 4 4 3 2 2" xfId="31324" xr:uid="{00000000-0005-0000-0000-000051480000}"/>
    <cellStyle name="Comma 9 4 4 3 2 3" xfId="33168" xr:uid="{00000000-0005-0000-0000-000052480000}"/>
    <cellStyle name="Comma 9 4 4 3 3" xfId="30512" xr:uid="{00000000-0005-0000-0000-000053480000}"/>
    <cellStyle name="Comma 9 4 4 3 4" xfId="32356" xr:uid="{00000000-0005-0000-0000-000054480000}"/>
    <cellStyle name="Comma 9 4 4 4" xfId="26136" xr:uid="{00000000-0005-0000-0000-000055480000}"/>
    <cellStyle name="Comma 9 4 4 4 2" xfId="30920" xr:uid="{00000000-0005-0000-0000-000056480000}"/>
    <cellStyle name="Comma 9 4 4 4 3" xfId="32764" xr:uid="{00000000-0005-0000-0000-000057480000}"/>
    <cellStyle name="Comma 9 4 4 5" xfId="29730" xr:uid="{00000000-0005-0000-0000-000058480000}"/>
    <cellStyle name="Comma 9 4 4 6" xfId="31882" xr:uid="{00000000-0005-0000-0000-000059480000}"/>
    <cellStyle name="Comma 9 4 5" xfId="22517" xr:uid="{00000000-0005-0000-0000-00005A480000}"/>
    <cellStyle name="Comma 9 4 5 2" xfId="24463" xr:uid="{00000000-0005-0000-0000-00005B480000}"/>
    <cellStyle name="Comma 9 4 5 2 2" xfId="27550" xr:uid="{00000000-0005-0000-0000-00005C480000}"/>
    <cellStyle name="Comma 9 4 5 2 2 2" xfId="31280" xr:uid="{00000000-0005-0000-0000-00005D480000}"/>
    <cellStyle name="Comma 9 4 5 2 2 3" xfId="33124" xr:uid="{00000000-0005-0000-0000-00005E480000}"/>
    <cellStyle name="Comma 9 4 5 2 3" xfId="30468" xr:uid="{00000000-0005-0000-0000-00005F480000}"/>
    <cellStyle name="Comma 9 4 5 2 4" xfId="32312" xr:uid="{00000000-0005-0000-0000-000060480000}"/>
    <cellStyle name="Comma 9 4 5 3" xfId="26011" xr:uid="{00000000-0005-0000-0000-000061480000}"/>
    <cellStyle name="Comma 9 4 5 3 2" xfId="30876" xr:uid="{00000000-0005-0000-0000-000062480000}"/>
    <cellStyle name="Comma 9 4 5 3 3" xfId="32720" xr:uid="{00000000-0005-0000-0000-000063480000}"/>
    <cellStyle name="Comma 9 4 5 4" xfId="29682" xr:uid="{00000000-0005-0000-0000-000064480000}"/>
    <cellStyle name="Comma 9 4 5 5" xfId="31834" xr:uid="{00000000-0005-0000-0000-000065480000}"/>
    <cellStyle name="Comma 9 4 6" xfId="23060" xr:uid="{00000000-0005-0000-0000-000066480000}"/>
    <cellStyle name="Comma 9 4 6 2" xfId="24986" xr:uid="{00000000-0005-0000-0000-000067480000}"/>
    <cellStyle name="Comma 9 4 6 2 2" xfId="28073" xr:uid="{00000000-0005-0000-0000-000068480000}"/>
    <cellStyle name="Comma 9 4 6 2 2 2" xfId="31452" xr:uid="{00000000-0005-0000-0000-000069480000}"/>
    <cellStyle name="Comma 9 4 6 2 2 3" xfId="33296" xr:uid="{00000000-0005-0000-0000-00006A480000}"/>
    <cellStyle name="Comma 9 4 6 2 3" xfId="30640" xr:uid="{00000000-0005-0000-0000-00006B480000}"/>
    <cellStyle name="Comma 9 4 6 2 4" xfId="32484" xr:uid="{00000000-0005-0000-0000-00006C480000}"/>
    <cellStyle name="Comma 9 4 6 3" xfId="26534" xr:uid="{00000000-0005-0000-0000-00006D480000}"/>
    <cellStyle name="Comma 9 4 6 3 2" xfId="31048" xr:uid="{00000000-0005-0000-0000-00006E480000}"/>
    <cellStyle name="Comma 9 4 6 3 3" xfId="32892" xr:uid="{00000000-0005-0000-0000-00006F480000}"/>
    <cellStyle name="Comma 9 4 6 4" xfId="29862" xr:uid="{00000000-0005-0000-0000-000070480000}"/>
    <cellStyle name="Comma 9 4 6 5" xfId="32014" xr:uid="{00000000-0005-0000-0000-000071480000}"/>
    <cellStyle name="Comma 9 4 7" xfId="24150" xr:uid="{00000000-0005-0000-0000-000072480000}"/>
    <cellStyle name="Comma 9 4 7 2" xfId="27238" xr:uid="{00000000-0005-0000-0000-000073480000}"/>
    <cellStyle name="Comma 9 4 7 2 2" xfId="31233" xr:uid="{00000000-0005-0000-0000-000074480000}"/>
    <cellStyle name="Comma 9 4 7 2 3" xfId="33077" xr:uid="{00000000-0005-0000-0000-000075480000}"/>
    <cellStyle name="Comma 9 4 7 3" xfId="30420" xr:uid="{00000000-0005-0000-0000-000076480000}"/>
    <cellStyle name="Comma 9 4 7 4" xfId="32264" xr:uid="{00000000-0005-0000-0000-000077480000}"/>
    <cellStyle name="Comma 9 4 8" xfId="25691" xr:uid="{00000000-0005-0000-0000-000078480000}"/>
    <cellStyle name="Comma 9 4 8 2" xfId="30825" xr:uid="{00000000-0005-0000-0000-000079480000}"/>
    <cellStyle name="Comma 9 4 8 3" xfId="32669" xr:uid="{00000000-0005-0000-0000-00007A480000}"/>
    <cellStyle name="Comma 9 4 9" xfId="28871" xr:uid="{00000000-0005-0000-0000-00007B480000}"/>
    <cellStyle name="Comma 9 5" xfId="5134" xr:uid="{00000000-0005-0000-0000-00007C480000}"/>
    <cellStyle name="Comma 9 5 2" xfId="5536" xr:uid="{00000000-0005-0000-0000-00007D480000}"/>
    <cellStyle name="Comma 9 5 2 2" xfId="22924" xr:uid="{00000000-0005-0000-0000-00007E480000}"/>
    <cellStyle name="Comma 9 5 2 2 2" xfId="24075" xr:uid="{00000000-0005-0000-0000-00007F480000}"/>
    <cellStyle name="Comma 9 5 2 2 2 2" xfId="25620" xr:uid="{00000000-0005-0000-0000-000080480000}"/>
    <cellStyle name="Comma 9 5 2 2 2 2 2" xfId="28707" xr:uid="{00000000-0005-0000-0000-000081480000}"/>
    <cellStyle name="Comma 9 5 2 2 2 2 2 2" xfId="31625" xr:uid="{00000000-0005-0000-0000-000082480000}"/>
    <cellStyle name="Comma 9 5 2 2 2 2 2 3" xfId="33469" xr:uid="{00000000-0005-0000-0000-000083480000}"/>
    <cellStyle name="Comma 9 5 2 2 2 2 3" xfId="30813" xr:uid="{00000000-0005-0000-0000-000084480000}"/>
    <cellStyle name="Comma 9 5 2 2 2 2 4" xfId="32657" xr:uid="{00000000-0005-0000-0000-000085480000}"/>
    <cellStyle name="Comma 9 5 2 2 2 3" xfId="27168" xr:uid="{00000000-0005-0000-0000-000086480000}"/>
    <cellStyle name="Comma 9 5 2 2 2 3 2" xfId="31221" xr:uid="{00000000-0005-0000-0000-000087480000}"/>
    <cellStyle name="Comma 9 5 2 2 2 3 3" xfId="33065" xr:uid="{00000000-0005-0000-0000-000088480000}"/>
    <cellStyle name="Comma 9 5 2 2 2 4" xfId="30405" xr:uid="{00000000-0005-0000-0000-000089480000}"/>
    <cellStyle name="Comma 9 5 2 2 2 5" xfId="32249" xr:uid="{00000000-0005-0000-0000-00008A480000}"/>
    <cellStyle name="Comma 9 5 2 2 3" xfId="24858" xr:uid="{00000000-0005-0000-0000-00008B480000}"/>
    <cellStyle name="Comma 9 5 2 2 3 2" xfId="27945" xr:uid="{00000000-0005-0000-0000-00008C480000}"/>
    <cellStyle name="Comma 9 5 2 2 3 2 2" xfId="31414" xr:uid="{00000000-0005-0000-0000-00008D480000}"/>
    <cellStyle name="Comma 9 5 2 2 3 2 3" xfId="33258" xr:uid="{00000000-0005-0000-0000-00008E480000}"/>
    <cellStyle name="Comma 9 5 2 2 3 3" xfId="30602" xr:uid="{00000000-0005-0000-0000-00008F480000}"/>
    <cellStyle name="Comma 9 5 2 2 3 4" xfId="32446" xr:uid="{00000000-0005-0000-0000-000090480000}"/>
    <cellStyle name="Comma 9 5 2 2 4" xfId="26406" xr:uid="{00000000-0005-0000-0000-000091480000}"/>
    <cellStyle name="Comma 9 5 2 2 4 2" xfId="31010" xr:uid="{00000000-0005-0000-0000-000092480000}"/>
    <cellStyle name="Comma 9 5 2 2 4 3" xfId="32854" xr:uid="{00000000-0005-0000-0000-000093480000}"/>
    <cellStyle name="Comma 9 5 2 2 5" xfId="29823" xr:uid="{00000000-0005-0000-0000-000094480000}"/>
    <cellStyle name="Comma 9 5 2 2 6" xfId="31975" xr:uid="{00000000-0005-0000-0000-000095480000}"/>
    <cellStyle name="Comma 9 5 2 3" xfId="23276" xr:uid="{00000000-0005-0000-0000-000096480000}"/>
    <cellStyle name="Comma 9 5 2 3 2" xfId="25174" xr:uid="{00000000-0005-0000-0000-000097480000}"/>
    <cellStyle name="Comma 9 5 2 3 2 2" xfId="28261" xr:uid="{00000000-0005-0000-0000-000098480000}"/>
    <cellStyle name="Comma 9 5 2 3 2 2 2" xfId="31590" xr:uid="{00000000-0005-0000-0000-000099480000}"/>
    <cellStyle name="Comma 9 5 2 3 2 2 3" xfId="33434" xr:uid="{00000000-0005-0000-0000-00009A480000}"/>
    <cellStyle name="Comma 9 5 2 3 2 3" xfId="30778" xr:uid="{00000000-0005-0000-0000-00009B480000}"/>
    <cellStyle name="Comma 9 5 2 3 2 4" xfId="32622" xr:uid="{00000000-0005-0000-0000-00009C480000}"/>
    <cellStyle name="Comma 9 5 2 3 3" xfId="26722" xr:uid="{00000000-0005-0000-0000-00009D480000}"/>
    <cellStyle name="Comma 9 5 2 3 3 2" xfId="31186" xr:uid="{00000000-0005-0000-0000-00009E480000}"/>
    <cellStyle name="Comma 9 5 2 3 3 3" xfId="33030" xr:uid="{00000000-0005-0000-0000-00009F480000}"/>
    <cellStyle name="Comma 9 5 2 3 4" xfId="30017" xr:uid="{00000000-0005-0000-0000-0000A0480000}"/>
    <cellStyle name="Comma 9 5 2 3 5" xfId="32168" xr:uid="{00000000-0005-0000-0000-0000A1480000}"/>
    <cellStyle name="Comma 9 5 2 4" xfId="24347" xr:uid="{00000000-0005-0000-0000-0000A2480000}"/>
    <cellStyle name="Comma 9 5 2 4 2" xfId="27434" xr:uid="{00000000-0005-0000-0000-0000A3480000}"/>
    <cellStyle name="Comma 9 5 2 4 2 2" xfId="31258" xr:uid="{00000000-0005-0000-0000-0000A4480000}"/>
    <cellStyle name="Comma 9 5 2 4 2 3" xfId="33102" xr:uid="{00000000-0005-0000-0000-0000A5480000}"/>
    <cellStyle name="Comma 9 5 2 4 3" xfId="30446" xr:uid="{00000000-0005-0000-0000-0000A6480000}"/>
    <cellStyle name="Comma 9 5 2 4 4" xfId="32290" xr:uid="{00000000-0005-0000-0000-0000A7480000}"/>
    <cellStyle name="Comma 9 5 2 5" xfId="25891" xr:uid="{00000000-0005-0000-0000-0000A8480000}"/>
    <cellStyle name="Comma 9 5 2 5 2" xfId="30854" xr:uid="{00000000-0005-0000-0000-0000A9480000}"/>
    <cellStyle name="Comma 9 5 2 5 3" xfId="32698" xr:uid="{00000000-0005-0000-0000-0000AA480000}"/>
    <cellStyle name="Comma 9 5 2 6" xfId="29404" xr:uid="{00000000-0005-0000-0000-0000AB480000}"/>
    <cellStyle name="Comma 9 5 2 7" xfId="31777" xr:uid="{00000000-0005-0000-0000-0000AC480000}"/>
    <cellStyle name="Comma 9 5 3" xfId="22704" xr:uid="{00000000-0005-0000-0000-0000AD480000}"/>
    <cellStyle name="Comma 9 5 3 2" xfId="23855" xr:uid="{00000000-0005-0000-0000-0000AE480000}"/>
    <cellStyle name="Comma 9 5 3 2 2" xfId="25488" xr:uid="{00000000-0005-0000-0000-0000AF480000}"/>
    <cellStyle name="Comma 9 5 3 2 2 2" xfId="28575" xr:uid="{00000000-0005-0000-0000-0000B0480000}"/>
    <cellStyle name="Comma 9 5 3 2 2 2 2" xfId="31607" xr:uid="{00000000-0005-0000-0000-0000B1480000}"/>
    <cellStyle name="Comma 9 5 3 2 2 2 3" xfId="33451" xr:uid="{00000000-0005-0000-0000-0000B2480000}"/>
    <cellStyle name="Comma 9 5 3 2 2 3" xfId="30795" xr:uid="{00000000-0005-0000-0000-0000B3480000}"/>
    <cellStyle name="Comma 9 5 3 2 2 4" xfId="32639" xr:uid="{00000000-0005-0000-0000-0000B4480000}"/>
    <cellStyle name="Comma 9 5 3 2 3" xfId="27036" xr:uid="{00000000-0005-0000-0000-0000B5480000}"/>
    <cellStyle name="Comma 9 5 3 2 3 2" xfId="31203" xr:uid="{00000000-0005-0000-0000-0000B6480000}"/>
    <cellStyle name="Comma 9 5 3 2 3 3" xfId="33047" xr:uid="{00000000-0005-0000-0000-0000B7480000}"/>
    <cellStyle name="Comma 9 5 3 2 4" xfId="30299" xr:uid="{00000000-0005-0000-0000-0000B8480000}"/>
    <cellStyle name="Comma 9 5 3 2 5" xfId="32221" xr:uid="{00000000-0005-0000-0000-0000B9480000}"/>
    <cellStyle name="Comma 9 5 3 3" xfId="24642" xr:uid="{00000000-0005-0000-0000-0000BA480000}"/>
    <cellStyle name="Comma 9 5 3 3 2" xfId="27729" xr:uid="{00000000-0005-0000-0000-0000BB480000}"/>
    <cellStyle name="Comma 9 5 3 3 2 2" xfId="31342" xr:uid="{00000000-0005-0000-0000-0000BC480000}"/>
    <cellStyle name="Comma 9 5 3 3 2 3" xfId="33186" xr:uid="{00000000-0005-0000-0000-0000BD480000}"/>
    <cellStyle name="Comma 9 5 3 3 3" xfId="30530" xr:uid="{00000000-0005-0000-0000-0000BE480000}"/>
    <cellStyle name="Comma 9 5 3 3 4" xfId="32374" xr:uid="{00000000-0005-0000-0000-0000BF480000}"/>
    <cellStyle name="Comma 9 5 3 4" xfId="26190" xr:uid="{00000000-0005-0000-0000-0000C0480000}"/>
    <cellStyle name="Comma 9 5 3 4 2" xfId="30938" xr:uid="{00000000-0005-0000-0000-0000C1480000}"/>
    <cellStyle name="Comma 9 5 3 4 3" xfId="32782" xr:uid="{00000000-0005-0000-0000-0000C2480000}"/>
    <cellStyle name="Comma 9 5 3 5" xfId="29748" xr:uid="{00000000-0005-0000-0000-0000C3480000}"/>
    <cellStyle name="Comma 9 5 3 6" xfId="31900" xr:uid="{00000000-0005-0000-0000-0000C4480000}"/>
    <cellStyle name="Comma 9 5 4" xfId="23275" xr:uid="{00000000-0005-0000-0000-0000C5480000}"/>
    <cellStyle name="Comma 9 5 4 2" xfId="25173" xr:uid="{00000000-0005-0000-0000-0000C6480000}"/>
    <cellStyle name="Comma 9 5 4 2 2" xfId="28260" xr:uid="{00000000-0005-0000-0000-0000C7480000}"/>
    <cellStyle name="Comma 9 5 4 2 2 2" xfId="31589" xr:uid="{00000000-0005-0000-0000-0000C8480000}"/>
    <cellStyle name="Comma 9 5 4 2 2 3" xfId="33433" xr:uid="{00000000-0005-0000-0000-0000C9480000}"/>
    <cellStyle name="Comma 9 5 4 2 3" xfId="30777" xr:uid="{00000000-0005-0000-0000-0000CA480000}"/>
    <cellStyle name="Comma 9 5 4 2 4" xfId="32621" xr:uid="{00000000-0005-0000-0000-0000CB480000}"/>
    <cellStyle name="Comma 9 5 4 3" xfId="26721" xr:uid="{00000000-0005-0000-0000-0000CC480000}"/>
    <cellStyle name="Comma 9 5 4 3 2" xfId="31185" xr:uid="{00000000-0005-0000-0000-0000CD480000}"/>
    <cellStyle name="Comma 9 5 4 3 3" xfId="33029" xr:uid="{00000000-0005-0000-0000-0000CE480000}"/>
    <cellStyle name="Comma 9 5 4 4" xfId="30016" xr:uid="{00000000-0005-0000-0000-0000CF480000}"/>
    <cellStyle name="Comma 9 5 4 5" xfId="32167" xr:uid="{00000000-0005-0000-0000-0000D0480000}"/>
    <cellStyle name="Comma 9 5 5" xfId="24214" xr:uid="{00000000-0005-0000-0000-0000D1480000}"/>
    <cellStyle name="Comma 9 5 5 2" xfId="27302" xr:uid="{00000000-0005-0000-0000-0000D2480000}"/>
    <cellStyle name="Comma 9 5 5 2 2" xfId="31240" xr:uid="{00000000-0005-0000-0000-0000D3480000}"/>
    <cellStyle name="Comma 9 5 5 2 3" xfId="33084" xr:uid="{00000000-0005-0000-0000-0000D4480000}"/>
    <cellStyle name="Comma 9 5 5 3" xfId="30427" xr:uid="{00000000-0005-0000-0000-0000D5480000}"/>
    <cellStyle name="Comma 9 5 5 4" xfId="32271" xr:uid="{00000000-0005-0000-0000-0000D6480000}"/>
    <cellStyle name="Comma 9 5 6" xfId="25758" xr:uid="{00000000-0005-0000-0000-0000D7480000}"/>
    <cellStyle name="Comma 9 5 6 2" xfId="30835" xr:uid="{00000000-0005-0000-0000-0000D8480000}"/>
    <cellStyle name="Comma 9 5 6 3" xfId="32679" xr:uid="{00000000-0005-0000-0000-0000D9480000}"/>
    <cellStyle name="Comma 9 5 7" xfId="29116" xr:uid="{00000000-0005-0000-0000-0000DA480000}"/>
    <cellStyle name="Comma 9 5 8" xfId="31722" xr:uid="{00000000-0005-0000-0000-0000DB480000}"/>
    <cellStyle name="Comma 9 6" xfId="5237" xr:uid="{00000000-0005-0000-0000-0000DC480000}"/>
    <cellStyle name="Comma 9 6 2" xfId="22816" xr:uid="{00000000-0005-0000-0000-0000DD480000}"/>
    <cellStyle name="Comma 9 6 2 2" xfId="23931" xr:uid="{00000000-0005-0000-0000-0000DE480000}"/>
    <cellStyle name="Comma 9 6 2 2 2" xfId="25554" xr:uid="{00000000-0005-0000-0000-0000DF480000}"/>
    <cellStyle name="Comma 9 6 2 2 2 2" xfId="28641" xr:uid="{00000000-0005-0000-0000-0000E0480000}"/>
    <cellStyle name="Comma 9 6 2 2 2 2 2" xfId="31616" xr:uid="{00000000-0005-0000-0000-0000E1480000}"/>
    <cellStyle name="Comma 9 6 2 2 2 2 3" xfId="33460" xr:uid="{00000000-0005-0000-0000-0000E2480000}"/>
    <cellStyle name="Comma 9 6 2 2 2 3" xfId="30804" xr:uid="{00000000-0005-0000-0000-0000E3480000}"/>
    <cellStyle name="Comma 9 6 2 2 2 4" xfId="32648" xr:uid="{00000000-0005-0000-0000-0000E4480000}"/>
    <cellStyle name="Comma 9 6 2 2 3" xfId="27102" xr:uid="{00000000-0005-0000-0000-0000E5480000}"/>
    <cellStyle name="Comma 9 6 2 2 3 2" xfId="31212" xr:uid="{00000000-0005-0000-0000-0000E6480000}"/>
    <cellStyle name="Comma 9 6 2 2 3 3" xfId="33056" xr:uid="{00000000-0005-0000-0000-0000E7480000}"/>
    <cellStyle name="Comma 9 6 2 2 4" xfId="30318" xr:uid="{00000000-0005-0000-0000-0000E8480000}"/>
    <cellStyle name="Comma 9 6 2 2 5" xfId="32240" xr:uid="{00000000-0005-0000-0000-0000E9480000}"/>
    <cellStyle name="Comma 9 6 2 3" xfId="24750" xr:uid="{00000000-0005-0000-0000-0000EA480000}"/>
    <cellStyle name="Comma 9 6 2 3 2" xfId="27837" xr:uid="{00000000-0005-0000-0000-0000EB480000}"/>
    <cellStyle name="Comma 9 6 2 3 2 2" xfId="31378" xr:uid="{00000000-0005-0000-0000-0000EC480000}"/>
    <cellStyle name="Comma 9 6 2 3 2 3" xfId="33222" xr:uid="{00000000-0005-0000-0000-0000ED480000}"/>
    <cellStyle name="Comma 9 6 2 3 3" xfId="30566" xr:uid="{00000000-0005-0000-0000-0000EE480000}"/>
    <cellStyle name="Comma 9 6 2 3 4" xfId="32410" xr:uid="{00000000-0005-0000-0000-0000EF480000}"/>
    <cellStyle name="Comma 9 6 2 4" xfId="26298" xr:uid="{00000000-0005-0000-0000-0000F0480000}"/>
    <cellStyle name="Comma 9 6 2 4 2" xfId="30974" xr:uid="{00000000-0005-0000-0000-0000F1480000}"/>
    <cellStyle name="Comma 9 6 2 4 3" xfId="32818" xr:uid="{00000000-0005-0000-0000-0000F2480000}"/>
    <cellStyle name="Comma 9 6 2 5" xfId="29787" xr:uid="{00000000-0005-0000-0000-0000F3480000}"/>
    <cellStyle name="Comma 9 6 2 6" xfId="31939" xr:uid="{00000000-0005-0000-0000-0000F4480000}"/>
    <cellStyle name="Comma 9 6 3" xfId="23277" xr:uid="{00000000-0005-0000-0000-0000F5480000}"/>
    <cellStyle name="Comma 9 6 3 2" xfId="25175" xr:uid="{00000000-0005-0000-0000-0000F6480000}"/>
    <cellStyle name="Comma 9 6 3 2 2" xfId="28262" xr:uid="{00000000-0005-0000-0000-0000F7480000}"/>
    <cellStyle name="Comma 9 6 3 2 2 2" xfId="31591" xr:uid="{00000000-0005-0000-0000-0000F8480000}"/>
    <cellStyle name="Comma 9 6 3 2 2 3" xfId="33435" xr:uid="{00000000-0005-0000-0000-0000F9480000}"/>
    <cellStyle name="Comma 9 6 3 2 3" xfId="30779" xr:uid="{00000000-0005-0000-0000-0000FA480000}"/>
    <cellStyle name="Comma 9 6 3 2 4" xfId="32623" xr:uid="{00000000-0005-0000-0000-0000FB480000}"/>
    <cellStyle name="Comma 9 6 3 3" xfId="26723" xr:uid="{00000000-0005-0000-0000-0000FC480000}"/>
    <cellStyle name="Comma 9 6 3 3 2" xfId="31187" xr:uid="{00000000-0005-0000-0000-0000FD480000}"/>
    <cellStyle name="Comma 9 6 3 3 3" xfId="33031" xr:uid="{00000000-0005-0000-0000-0000FE480000}"/>
    <cellStyle name="Comma 9 6 3 4" xfId="30018" xr:uid="{00000000-0005-0000-0000-0000FF480000}"/>
    <cellStyle name="Comma 9 6 3 5" xfId="32169" xr:uid="{00000000-0005-0000-0000-000000490000}"/>
    <cellStyle name="Comma 9 6 4" xfId="24281" xr:uid="{00000000-0005-0000-0000-000001490000}"/>
    <cellStyle name="Comma 9 6 4 2" xfId="27368" xr:uid="{00000000-0005-0000-0000-000002490000}"/>
    <cellStyle name="Comma 9 6 4 2 2" xfId="31249" xr:uid="{00000000-0005-0000-0000-000003490000}"/>
    <cellStyle name="Comma 9 6 4 2 3" xfId="33093" xr:uid="{00000000-0005-0000-0000-000004490000}"/>
    <cellStyle name="Comma 9 6 4 3" xfId="30437" xr:uid="{00000000-0005-0000-0000-000005490000}"/>
    <cellStyle name="Comma 9 6 4 4" xfId="32281" xr:uid="{00000000-0005-0000-0000-000006490000}"/>
    <cellStyle name="Comma 9 6 5" xfId="25825" xr:uid="{00000000-0005-0000-0000-000007490000}"/>
    <cellStyle name="Comma 9 6 5 2" xfId="30845" xr:uid="{00000000-0005-0000-0000-000008490000}"/>
    <cellStyle name="Comma 9 6 5 3" xfId="32689" xr:uid="{00000000-0005-0000-0000-000009490000}"/>
    <cellStyle name="Comma 9 6 6" xfId="29162" xr:uid="{00000000-0005-0000-0000-00000A490000}"/>
    <cellStyle name="Comma 9 6 7" xfId="31768" xr:uid="{00000000-0005-0000-0000-00000B490000}"/>
    <cellStyle name="Comma 9 7" xfId="22596" xr:uid="{00000000-0005-0000-0000-00000C490000}"/>
    <cellStyle name="Comma 9 7 2" xfId="23560" xr:uid="{00000000-0005-0000-0000-00000D490000}"/>
    <cellStyle name="Comma 9 7 2 2" xfId="25422" xr:uid="{00000000-0005-0000-0000-00000E490000}"/>
    <cellStyle name="Comma 9 7 2 2 2" xfId="28509" xr:uid="{00000000-0005-0000-0000-00000F490000}"/>
    <cellStyle name="Comma 9 7 2 2 2 2" xfId="31598" xr:uid="{00000000-0005-0000-0000-000010490000}"/>
    <cellStyle name="Comma 9 7 2 2 2 3" xfId="33442" xr:uid="{00000000-0005-0000-0000-000011490000}"/>
    <cellStyle name="Comma 9 7 2 2 3" xfId="30786" xr:uid="{00000000-0005-0000-0000-000012490000}"/>
    <cellStyle name="Comma 9 7 2 2 4" xfId="32630" xr:uid="{00000000-0005-0000-0000-000013490000}"/>
    <cellStyle name="Comma 9 7 2 3" xfId="26970" xr:uid="{00000000-0005-0000-0000-000014490000}"/>
    <cellStyle name="Comma 9 7 2 3 2" xfId="31194" xr:uid="{00000000-0005-0000-0000-000015490000}"/>
    <cellStyle name="Comma 9 7 2 3 3" xfId="33038" xr:uid="{00000000-0005-0000-0000-000016490000}"/>
    <cellStyle name="Comma 9 7 2 4" xfId="30061" xr:uid="{00000000-0005-0000-0000-000017490000}"/>
    <cellStyle name="Comma 9 7 2 5" xfId="32212" xr:uid="{00000000-0005-0000-0000-000018490000}"/>
    <cellStyle name="Comma 9 7 3" xfId="24534" xr:uid="{00000000-0005-0000-0000-000019490000}"/>
    <cellStyle name="Comma 9 7 3 2" xfId="27621" xr:uid="{00000000-0005-0000-0000-00001A490000}"/>
    <cellStyle name="Comma 9 7 3 2 2" xfId="31306" xr:uid="{00000000-0005-0000-0000-00001B490000}"/>
    <cellStyle name="Comma 9 7 3 2 3" xfId="33150" xr:uid="{00000000-0005-0000-0000-00001C490000}"/>
    <cellStyle name="Comma 9 7 3 3" xfId="30494" xr:uid="{00000000-0005-0000-0000-00001D490000}"/>
    <cellStyle name="Comma 9 7 3 4" xfId="32338" xr:uid="{00000000-0005-0000-0000-00001E490000}"/>
    <cellStyle name="Comma 9 7 4" xfId="26082" xr:uid="{00000000-0005-0000-0000-00001F490000}"/>
    <cellStyle name="Comma 9 7 4 2" xfId="30902" xr:uid="{00000000-0005-0000-0000-000020490000}"/>
    <cellStyle name="Comma 9 7 4 3" xfId="32746" xr:uid="{00000000-0005-0000-0000-000021490000}"/>
    <cellStyle name="Comma 9 7 5" xfId="29712" xr:uid="{00000000-0005-0000-0000-000022490000}"/>
    <cellStyle name="Comma 9 7 6" xfId="31864" xr:uid="{00000000-0005-0000-0000-000023490000}"/>
    <cellStyle name="Comma 9 8" xfId="5603" xr:uid="{00000000-0005-0000-0000-000024490000}"/>
    <cellStyle name="Comma 9 8 2" xfId="24409" xr:uid="{00000000-0005-0000-0000-000025490000}"/>
    <cellStyle name="Comma 9 8 2 2" xfId="27496" xr:uid="{00000000-0005-0000-0000-000026490000}"/>
    <cellStyle name="Comma 9 8 2 2 2" xfId="31262" xr:uid="{00000000-0005-0000-0000-000027490000}"/>
    <cellStyle name="Comma 9 8 2 2 3" xfId="33106" xr:uid="{00000000-0005-0000-0000-000028490000}"/>
    <cellStyle name="Comma 9 8 2 3" xfId="30450" xr:uid="{00000000-0005-0000-0000-000029490000}"/>
    <cellStyle name="Comma 9 8 2 4" xfId="32294" xr:uid="{00000000-0005-0000-0000-00002A490000}"/>
    <cellStyle name="Comma 9 8 3" xfId="25953" xr:uid="{00000000-0005-0000-0000-00002B490000}"/>
    <cellStyle name="Comma 9 8 3 2" xfId="30858" xr:uid="{00000000-0005-0000-0000-00002C490000}"/>
    <cellStyle name="Comma 9 8 3 3" xfId="32702" xr:uid="{00000000-0005-0000-0000-00002D490000}"/>
    <cellStyle name="Comma 9 8 4" xfId="29411" xr:uid="{00000000-0005-0000-0000-00002E490000}"/>
    <cellStyle name="Comma 9 8 5" xfId="31784" xr:uid="{00000000-0005-0000-0000-00002F490000}"/>
    <cellStyle name="Comma 9 9" xfId="23033" xr:uid="{00000000-0005-0000-0000-000030490000}"/>
    <cellStyle name="Comma 9 9 2" xfId="24964" xr:uid="{00000000-0005-0000-0000-000031490000}"/>
    <cellStyle name="Comma 9 9 2 2" xfId="28051" xr:uid="{00000000-0005-0000-0000-000032490000}"/>
    <cellStyle name="Comma 9 9 2 2 2" xfId="31449" xr:uid="{00000000-0005-0000-0000-000033490000}"/>
    <cellStyle name="Comma 9 9 2 2 3" xfId="33293" xr:uid="{00000000-0005-0000-0000-000034490000}"/>
    <cellStyle name="Comma 9 9 2 3" xfId="30637" xr:uid="{00000000-0005-0000-0000-000035490000}"/>
    <cellStyle name="Comma 9 9 2 4" xfId="32481" xr:uid="{00000000-0005-0000-0000-000036490000}"/>
    <cellStyle name="Comma 9 9 3" xfId="26512" xr:uid="{00000000-0005-0000-0000-000037490000}"/>
    <cellStyle name="Comma 9 9 3 2" xfId="31045" xr:uid="{00000000-0005-0000-0000-000038490000}"/>
    <cellStyle name="Comma 9 9 3 3" xfId="32889" xr:uid="{00000000-0005-0000-0000-000039490000}"/>
    <cellStyle name="Comma 9 9 4" xfId="29859" xr:uid="{00000000-0005-0000-0000-00003A490000}"/>
    <cellStyle name="Comma 9 9 5" xfId="32011" xr:uid="{00000000-0005-0000-0000-00003B490000}"/>
    <cellStyle name="comma zerodec" xfId="106" xr:uid="{00000000-0005-0000-0000-00003C490000}"/>
    <cellStyle name="comma zerodec 2" xfId="177" xr:uid="{00000000-0005-0000-0000-00003D490000}"/>
    <cellStyle name="comma zerodec 2 2" xfId="3093" xr:uid="{00000000-0005-0000-0000-00003E490000}"/>
    <cellStyle name="comma zerodec 3" xfId="3094" xr:uid="{00000000-0005-0000-0000-00003F490000}"/>
    <cellStyle name="comma zerodec 4" xfId="3095" xr:uid="{00000000-0005-0000-0000-000040490000}"/>
    <cellStyle name="comma zerodec 5" xfId="16817" xr:uid="{00000000-0005-0000-0000-000041490000}"/>
    <cellStyle name="comma zerodec_pl20110529" xfId="5651" xr:uid="{00000000-0005-0000-0000-000042490000}"/>
    <cellStyle name="Curren - Style3" xfId="323" xr:uid="{00000000-0005-0000-0000-000043490000}"/>
    <cellStyle name="Curren - Style4" xfId="324" xr:uid="{00000000-0005-0000-0000-000044490000}"/>
    <cellStyle name="Currency (B)" xfId="16818" xr:uid="{00000000-0005-0000-0000-000045490000}"/>
    <cellStyle name="Currency 2" xfId="1231" xr:uid="{00000000-0005-0000-0000-000046490000}"/>
    <cellStyle name="Currency 2 2" xfId="5608" xr:uid="{00000000-0005-0000-0000-000047490000}"/>
    <cellStyle name="Currency1" xfId="107" xr:uid="{00000000-0005-0000-0000-000048490000}"/>
    <cellStyle name="Currency1 2" xfId="178" xr:uid="{00000000-0005-0000-0000-000049490000}"/>
    <cellStyle name="Currency1 3" xfId="5652" xr:uid="{00000000-0005-0000-0000-00004A490000}"/>
    <cellStyle name="Days" xfId="3096" xr:uid="{00000000-0005-0000-0000-00004B490000}"/>
    <cellStyle name="DOH" xfId="16819" xr:uid="{00000000-0005-0000-0000-00004C490000}"/>
    <cellStyle name="Dollar" xfId="16820" xr:uid="{00000000-0005-0000-0000-00004D490000}"/>
    <cellStyle name="Dollar (zero dec)" xfId="108" xr:uid="{00000000-0005-0000-0000-00004E490000}"/>
    <cellStyle name="Dollar (zero dec) 2" xfId="179" xr:uid="{00000000-0005-0000-0000-00004F490000}"/>
    <cellStyle name="Dollar (zero dec) 3" xfId="5653" xr:uid="{00000000-0005-0000-0000-000050490000}"/>
    <cellStyle name="Dollar0Decimals" xfId="16821" xr:uid="{00000000-0005-0000-0000-000051490000}"/>
    <cellStyle name="Dollar2Decimals" xfId="16822" xr:uid="{00000000-0005-0000-0000-000052490000}"/>
    <cellStyle name="Emphasis 1" xfId="1234" xr:uid="{00000000-0005-0000-0000-000053490000}"/>
    <cellStyle name="Emphasis 2" xfId="1235" xr:uid="{00000000-0005-0000-0000-000054490000}"/>
    <cellStyle name="Emphasis 3" xfId="1236" xr:uid="{00000000-0005-0000-0000-000055490000}"/>
    <cellStyle name="Euro" xfId="16823" xr:uid="{00000000-0005-0000-0000-000056490000}"/>
    <cellStyle name="Excel Built-in Normal" xfId="16824" xr:uid="{00000000-0005-0000-0000-000057490000}"/>
    <cellStyle name="Explanatory Text 10" xfId="3097" xr:uid="{00000000-0005-0000-0000-000058490000}"/>
    <cellStyle name="Explanatory Text 10 10" xfId="16825" xr:uid="{00000000-0005-0000-0000-000059490000}"/>
    <cellStyle name="Explanatory Text 10 11" xfId="16826" xr:uid="{00000000-0005-0000-0000-00005A490000}"/>
    <cellStyle name="Explanatory Text 10 2" xfId="16827" xr:uid="{00000000-0005-0000-0000-00005B490000}"/>
    <cellStyle name="Explanatory Text 10 3" xfId="16828" xr:uid="{00000000-0005-0000-0000-00005C490000}"/>
    <cellStyle name="Explanatory Text 10 4" xfId="16829" xr:uid="{00000000-0005-0000-0000-00005D490000}"/>
    <cellStyle name="Explanatory Text 10 5" xfId="16830" xr:uid="{00000000-0005-0000-0000-00005E490000}"/>
    <cellStyle name="Explanatory Text 10 6" xfId="16831" xr:uid="{00000000-0005-0000-0000-00005F490000}"/>
    <cellStyle name="Explanatory Text 10 7" xfId="16832" xr:uid="{00000000-0005-0000-0000-000060490000}"/>
    <cellStyle name="Explanatory Text 10 8" xfId="16833" xr:uid="{00000000-0005-0000-0000-000061490000}"/>
    <cellStyle name="Explanatory Text 10 9" xfId="16834" xr:uid="{00000000-0005-0000-0000-000062490000}"/>
    <cellStyle name="Explanatory Text 11" xfId="3098" xr:uid="{00000000-0005-0000-0000-000063490000}"/>
    <cellStyle name="Explanatory Text 11 10" xfId="16835" xr:uid="{00000000-0005-0000-0000-000064490000}"/>
    <cellStyle name="Explanatory Text 11 11" xfId="16836" xr:uid="{00000000-0005-0000-0000-000065490000}"/>
    <cellStyle name="Explanatory Text 11 2" xfId="16837" xr:uid="{00000000-0005-0000-0000-000066490000}"/>
    <cellStyle name="Explanatory Text 11 3" xfId="16838" xr:uid="{00000000-0005-0000-0000-000067490000}"/>
    <cellStyle name="Explanatory Text 11 4" xfId="16839" xr:uid="{00000000-0005-0000-0000-000068490000}"/>
    <cellStyle name="Explanatory Text 11 5" xfId="16840" xr:uid="{00000000-0005-0000-0000-000069490000}"/>
    <cellStyle name="Explanatory Text 11 6" xfId="16841" xr:uid="{00000000-0005-0000-0000-00006A490000}"/>
    <cellStyle name="Explanatory Text 11 7" xfId="16842" xr:uid="{00000000-0005-0000-0000-00006B490000}"/>
    <cellStyle name="Explanatory Text 11 8" xfId="16843" xr:uid="{00000000-0005-0000-0000-00006C490000}"/>
    <cellStyle name="Explanatory Text 11 9" xfId="16844" xr:uid="{00000000-0005-0000-0000-00006D490000}"/>
    <cellStyle name="Explanatory Text 12" xfId="3099" xr:uid="{00000000-0005-0000-0000-00006E490000}"/>
    <cellStyle name="Explanatory Text 12 10" xfId="16845" xr:uid="{00000000-0005-0000-0000-00006F490000}"/>
    <cellStyle name="Explanatory Text 12 11" xfId="16846" xr:uid="{00000000-0005-0000-0000-000070490000}"/>
    <cellStyle name="Explanatory Text 12 2" xfId="16847" xr:uid="{00000000-0005-0000-0000-000071490000}"/>
    <cellStyle name="Explanatory Text 12 3" xfId="16848" xr:uid="{00000000-0005-0000-0000-000072490000}"/>
    <cellStyle name="Explanatory Text 12 4" xfId="16849" xr:uid="{00000000-0005-0000-0000-000073490000}"/>
    <cellStyle name="Explanatory Text 12 5" xfId="16850" xr:uid="{00000000-0005-0000-0000-000074490000}"/>
    <cellStyle name="Explanatory Text 12 6" xfId="16851" xr:uid="{00000000-0005-0000-0000-000075490000}"/>
    <cellStyle name="Explanatory Text 12 7" xfId="16852" xr:uid="{00000000-0005-0000-0000-000076490000}"/>
    <cellStyle name="Explanatory Text 12 8" xfId="16853" xr:uid="{00000000-0005-0000-0000-000077490000}"/>
    <cellStyle name="Explanatory Text 12 9" xfId="16854" xr:uid="{00000000-0005-0000-0000-000078490000}"/>
    <cellStyle name="Explanatory Text 13" xfId="3100" xr:uid="{00000000-0005-0000-0000-000079490000}"/>
    <cellStyle name="Explanatory Text 13 10" xfId="16855" xr:uid="{00000000-0005-0000-0000-00007A490000}"/>
    <cellStyle name="Explanatory Text 13 11" xfId="16856" xr:uid="{00000000-0005-0000-0000-00007B490000}"/>
    <cellStyle name="Explanatory Text 13 2" xfId="16857" xr:uid="{00000000-0005-0000-0000-00007C490000}"/>
    <cellStyle name="Explanatory Text 13 3" xfId="16858" xr:uid="{00000000-0005-0000-0000-00007D490000}"/>
    <cellStyle name="Explanatory Text 13 4" xfId="16859" xr:uid="{00000000-0005-0000-0000-00007E490000}"/>
    <cellStyle name="Explanatory Text 13 5" xfId="16860" xr:uid="{00000000-0005-0000-0000-00007F490000}"/>
    <cellStyle name="Explanatory Text 13 6" xfId="16861" xr:uid="{00000000-0005-0000-0000-000080490000}"/>
    <cellStyle name="Explanatory Text 13 7" xfId="16862" xr:uid="{00000000-0005-0000-0000-000081490000}"/>
    <cellStyle name="Explanatory Text 13 8" xfId="16863" xr:uid="{00000000-0005-0000-0000-000082490000}"/>
    <cellStyle name="Explanatory Text 13 9" xfId="16864" xr:uid="{00000000-0005-0000-0000-000083490000}"/>
    <cellStyle name="Explanatory Text 14" xfId="3101" xr:uid="{00000000-0005-0000-0000-000084490000}"/>
    <cellStyle name="Explanatory Text 14 10" xfId="16865" xr:uid="{00000000-0005-0000-0000-000085490000}"/>
    <cellStyle name="Explanatory Text 14 11" xfId="16866" xr:uid="{00000000-0005-0000-0000-000086490000}"/>
    <cellStyle name="Explanatory Text 14 2" xfId="16867" xr:uid="{00000000-0005-0000-0000-000087490000}"/>
    <cellStyle name="Explanatory Text 14 3" xfId="16868" xr:uid="{00000000-0005-0000-0000-000088490000}"/>
    <cellStyle name="Explanatory Text 14 4" xfId="16869" xr:uid="{00000000-0005-0000-0000-000089490000}"/>
    <cellStyle name="Explanatory Text 14 5" xfId="16870" xr:uid="{00000000-0005-0000-0000-00008A490000}"/>
    <cellStyle name="Explanatory Text 14 6" xfId="16871" xr:uid="{00000000-0005-0000-0000-00008B490000}"/>
    <cellStyle name="Explanatory Text 14 7" xfId="16872" xr:uid="{00000000-0005-0000-0000-00008C490000}"/>
    <cellStyle name="Explanatory Text 14 8" xfId="16873" xr:uid="{00000000-0005-0000-0000-00008D490000}"/>
    <cellStyle name="Explanatory Text 14 9" xfId="16874" xr:uid="{00000000-0005-0000-0000-00008E490000}"/>
    <cellStyle name="Explanatory Text 15" xfId="3102" xr:uid="{00000000-0005-0000-0000-00008F490000}"/>
    <cellStyle name="Explanatory Text 15 10" xfId="16875" xr:uid="{00000000-0005-0000-0000-000090490000}"/>
    <cellStyle name="Explanatory Text 15 11" xfId="16876" xr:uid="{00000000-0005-0000-0000-000091490000}"/>
    <cellStyle name="Explanatory Text 15 2" xfId="16877" xr:uid="{00000000-0005-0000-0000-000092490000}"/>
    <cellStyle name="Explanatory Text 15 3" xfId="16878" xr:uid="{00000000-0005-0000-0000-000093490000}"/>
    <cellStyle name="Explanatory Text 15 4" xfId="16879" xr:uid="{00000000-0005-0000-0000-000094490000}"/>
    <cellStyle name="Explanatory Text 15 5" xfId="16880" xr:uid="{00000000-0005-0000-0000-000095490000}"/>
    <cellStyle name="Explanatory Text 15 6" xfId="16881" xr:uid="{00000000-0005-0000-0000-000096490000}"/>
    <cellStyle name="Explanatory Text 15 7" xfId="16882" xr:uid="{00000000-0005-0000-0000-000097490000}"/>
    <cellStyle name="Explanatory Text 15 8" xfId="16883" xr:uid="{00000000-0005-0000-0000-000098490000}"/>
    <cellStyle name="Explanatory Text 15 9" xfId="16884" xr:uid="{00000000-0005-0000-0000-000099490000}"/>
    <cellStyle name="Explanatory Text 16" xfId="16885" xr:uid="{00000000-0005-0000-0000-00009A490000}"/>
    <cellStyle name="Explanatory Text 16 10" xfId="16886" xr:uid="{00000000-0005-0000-0000-00009B490000}"/>
    <cellStyle name="Explanatory Text 16 11" xfId="16887" xr:uid="{00000000-0005-0000-0000-00009C490000}"/>
    <cellStyle name="Explanatory Text 16 2" xfId="16888" xr:uid="{00000000-0005-0000-0000-00009D490000}"/>
    <cellStyle name="Explanatory Text 16 3" xfId="16889" xr:uid="{00000000-0005-0000-0000-00009E490000}"/>
    <cellStyle name="Explanatory Text 16 4" xfId="16890" xr:uid="{00000000-0005-0000-0000-00009F490000}"/>
    <cellStyle name="Explanatory Text 16 5" xfId="16891" xr:uid="{00000000-0005-0000-0000-0000A0490000}"/>
    <cellStyle name="Explanatory Text 16 6" xfId="16892" xr:uid="{00000000-0005-0000-0000-0000A1490000}"/>
    <cellStyle name="Explanatory Text 16 7" xfId="16893" xr:uid="{00000000-0005-0000-0000-0000A2490000}"/>
    <cellStyle name="Explanatory Text 16 8" xfId="16894" xr:uid="{00000000-0005-0000-0000-0000A3490000}"/>
    <cellStyle name="Explanatory Text 16 9" xfId="16895" xr:uid="{00000000-0005-0000-0000-0000A4490000}"/>
    <cellStyle name="Explanatory Text 17" xfId="16896" xr:uid="{00000000-0005-0000-0000-0000A5490000}"/>
    <cellStyle name="Explanatory Text 17 10" xfId="16897" xr:uid="{00000000-0005-0000-0000-0000A6490000}"/>
    <cellStyle name="Explanatory Text 17 11" xfId="16898" xr:uid="{00000000-0005-0000-0000-0000A7490000}"/>
    <cellStyle name="Explanatory Text 17 2" xfId="16899" xr:uid="{00000000-0005-0000-0000-0000A8490000}"/>
    <cellStyle name="Explanatory Text 17 3" xfId="16900" xr:uid="{00000000-0005-0000-0000-0000A9490000}"/>
    <cellStyle name="Explanatory Text 17 4" xfId="16901" xr:uid="{00000000-0005-0000-0000-0000AA490000}"/>
    <cellStyle name="Explanatory Text 17 5" xfId="16902" xr:uid="{00000000-0005-0000-0000-0000AB490000}"/>
    <cellStyle name="Explanatory Text 17 6" xfId="16903" xr:uid="{00000000-0005-0000-0000-0000AC490000}"/>
    <cellStyle name="Explanatory Text 17 7" xfId="16904" xr:uid="{00000000-0005-0000-0000-0000AD490000}"/>
    <cellStyle name="Explanatory Text 17 8" xfId="16905" xr:uid="{00000000-0005-0000-0000-0000AE490000}"/>
    <cellStyle name="Explanatory Text 17 9" xfId="16906" xr:uid="{00000000-0005-0000-0000-0000AF490000}"/>
    <cellStyle name="Explanatory Text 18" xfId="16907" xr:uid="{00000000-0005-0000-0000-0000B0490000}"/>
    <cellStyle name="Explanatory Text 18 10" xfId="16908" xr:uid="{00000000-0005-0000-0000-0000B1490000}"/>
    <cellStyle name="Explanatory Text 18 11" xfId="16909" xr:uid="{00000000-0005-0000-0000-0000B2490000}"/>
    <cellStyle name="Explanatory Text 18 2" xfId="16910" xr:uid="{00000000-0005-0000-0000-0000B3490000}"/>
    <cellStyle name="Explanatory Text 18 3" xfId="16911" xr:uid="{00000000-0005-0000-0000-0000B4490000}"/>
    <cellStyle name="Explanatory Text 18 4" xfId="16912" xr:uid="{00000000-0005-0000-0000-0000B5490000}"/>
    <cellStyle name="Explanatory Text 18 5" xfId="16913" xr:uid="{00000000-0005-0000-0000-0000B6490000}"/>
    <cellStyle name="Explanatory Text 18 6" xfId="16914" xr:uid="{00000000-0005-0000-0000-0000B7490000}"/>
    <cellStyle name="Explanatory Text 18 7" xfId="16915" xr:uid="{00000000-0005-0000-0000-0000B8490000}"/>
    <cellStyle name="Explanatory Text 18 8" xfId="16916" xr:uid="{00000000-0005-0000-0000-0000B9490000}"/>
    <cellStyle name="Explanatory Text 18 9" xfId="16917" xr:uid="{00000000-0005-0000-0000-0000BA490000}"/>
    <cellStyle name="Explanatory Text 19" xfId="16918" xr:uid="{00000000-0005-0000-0000-0000BB490000}"/>
    <cellStyle name="Explanatory Text 19 10" xfId="16919" xr:uid="{00000000-0005-0000-0000-0000BC490000}"/>
    <cellStyle name="Explanatory Text 19 11" xfId="16920" xr:uid="{00000000-0005-0000-0000-0000BD490000}"/>
    <cellStyle name="Explanatory Text 19 2" xfId="16921" xr:uid="{00000000-0005-0000-0000-0000BE490000}"/>
    <cellStyle name="Explanatory Text 19 3" xfId="16922" xr:uid="{00000000-0005-0000-0000-0000BF490000}"/>
    <cellStyle name="Explanatory Text 19 4" xfId="16923" xr:uid="{00000000-0005-0000-0000-0000C0490000}"/>
    <cellStyle name="Explanatory Text 19 5" xfId="16924" xr:uid="{00000000-0005-0000-0000-0000C1490000}"/>
    <cellStyle name="Explanatory Text 19 6" xfId="16925" xr:uid="{00000000-0005-0000-0000-0000C2490000}"/>
    <cellStyle name="Explanatory Text 19 7" xfId="16926" xr:uid="{00000000-0005-0000-0000-0000C3490000}"/>
    <cellStyle name="Explanatory Text 19 8" xfId="16927" xr:uid="{00000000-0005-0000-0000-0000C4490000}"/>
    <cellStyle name="Explanatory Text 19 9" xfId="16928" xr:uid="{00000000-0005-0000-0000-0000C5490000}"/>
    <cellStyle name="Explanatory Text 2" xfId="110" xr:uid="{00000000-0005-0000-0000-0000C6490000}"/>
    <cellStyle name="Explanatory Text 2 10" xfId="3104" xr:uid="{00000000-0005-0000-0000-0000C7490000}"/>
    <cellStyle name="Explanatory Text 2 11" xfId="3105" xr:uid="{00000000-0005-0000-0000-0000C8490000}"/>
    <cellStyle name="Explanatory Text 2 12" xfId="3103" xr:uid="{00000000-0005-0000-0000-0000C9490000}"/>
    <cellStyle name="Explanatory Text 2 2" xfId="1237" xr:uid="{00000000-0005-0000-0000-0000CA490000}"/>
    <cellStyle name="Explanatory Text 2 2 2" xfId="3106" xr:uid="{00000000-0005-0000-0000-0000CB490000}"/>
    <cellStyle name="Explanatory Text 2 3" xfId="3107" xr:uid="{00000000-0005-0000-0000-0000CC490000}"/>
    <cellStyle name="Explanatory Text 2 4" xfId="3108" xr:uid="{00000000-0005-0000-0000-0000CD490000}"/>
    <cellStyle name="Explanatory Text 2 5" xfId="3109" xr:uid="{00000000-0005-0000-0000-0000CE490000}"/>
    <cellStyle name="Explanatory Text 2 6" xfId="3110" xr:uid="{00000000-0005-0000-0000-0000CF490000}"/>
    <cellStyle name="Explanatory Text 2 7" xfId="3111" xr:uid="{00000000-0005-0000-0000-0000D0490000}"/>
    <cellStyle name="Explanatory Text 2 8" xfId="3112" xr:uid="{00000000-0005-0000-0000-0000D1490000}"/>
    <cellStyle name="Explanatory Text 2 9" xfId="3113" xr:uid="{00000000-0005-0000-0000-0000D2490000}"/>
    <cellStyle name="Explanatory Text 20" xfId="16929" xr:uid="{00000000-0005-0000-0000-0000D3490000}"/>
    <cellStyle name="Explanatory Text 20 10" xfId="16930" xr:uid="{00000000-0005-0000-0000-0000D4490000}"/>
    <cellStyle name="Explanatory Text 20 11" xfId="16931" xr:uid="{00000000-0005-0000-0000-0000D5490000}"/>
    <cellStyle name="Explanatory Text 20 2" xfId="16932" xr:uid="{00000000-0005-0000-0000-0000D6490000}"/>
    <cellStyle name="Explanatory Text 20 3" xfId="16933" xr:uid="{00000000-0005-0000-0000-0000D7490000}"/>
    <cellStyle name="Explanatory Text 20 4" xfId="16934" xr:uid="{00000000-0005-0000-0000-0000D8490000}"/>
    <cellStyle name="Explanatory Text 20 5" xfId="16935" xr:uid="{00000000-0005-0000-0000-0000D9490000}"/>
    <cellStyle name="Explanatory Text 20 6" xfId="16936" xr:uid="{00000000-0005-0000-0000-0000DA490000}"/>
    <cellStyle name="Explanatory Text 20 7" xfId="16937" xr:uid="{00000000-0005-0000-0000-0000DB490000}"/>
    <cellStyle name="Explanatory Text 20 8" xfId="16938" xr:uid="{00000000-0005-0000-0000-0000DC490000}"/>
    <cellStyle name="Explanatory Text 20 9" xfId="16939" xr:uid="{00000000-0005-0000-0000-0000DD490000}"/>
    <cellStyle name="Explanatory Text 21" xfId="16940" xr:uid="{00000000-0005-0000-0000-0000DE490000}"/>
    <cellStyle name="Explanatory Text 21 10" xfId="16941" xr:uid="{00000000-0005-0000-0000-0000DF490000}"/>
    <cellStyle name="Explanatory Text 21 11" xfId="16942" xr:uid="{00000000-0005-0000-0000-0000E0490000}"/>
    <cellStyle name="Explanatory Text 21 2" xfId="16943" xr:uid="{00000000-0005-0000-0000-0000E1490000}"/>
    <cellStyle name="Explanatory Text 21 3" xfId="16944" xr:uid="{00000000-0005-0000-0000-0000E2490000}"/>
    <cellStyle name="Explanatory Text 21 4" xfId="16945" xr:uid="{00000000-0005-0000-0000-0000E3490000}"/>
    <cellStyle name="Explanatory Text 21 5" xfId="16946" xr:uid="{00000000-0005-0000-0000-0000E4490000}"/>
    <cellStyle name="Explanatory Text 21 6" xfId="16947" xr:uid="{00000000-0005-0000-0000-0000E5490000}"/>
    <cellStyle name="Explanatory Text 21 7" xfId="16948" xr:uid="{00000000-0005-0000-0000-0000E6490000}"/>
    <cellStyle name="Explanatory Text 21 8" xfId="16949" xr:uid="{00000000-0005-0000-0000-0000E7490000}"/>
    <cellStyle name="Explanatory Text 21 9" xfId="16950" xr:uid="{00000000-0005-0000-0000-0000E8490000}"/>
    <cellStyle name="Explanatory Text 22" xfId="16951" xr:uid="{00000000-0005-0000-0000-0000E9490000}"/>
    <cellStyle name="Explanatory Text 22 10" xfId="16952" xr:uid="{00000000-0005-0000-0000-0000EA490000}"/>
    <cellStyle name="Explanatory Text 22 11" xfId="16953" xr:uid="{00000000-0005-0000-0000-0000EB490000}"/>
    <cellStyle name="Explanatory Text 22 2" xfId="16954" xr:uid="{00000000-0005-0000-0000-0000EC490000}"/>
    <cellStyle name="Explanatory Text 22 3" xfId="16955" xr:uid="{00000000-0005-0000-0000-0000ED490000}"/>
    <cellStyle name="Explanatory Text 22 4" xfId="16956" xr:uid="{00000000-0005-0000-0000-0000EE490000}"/>
    <cellStyle name="Explanatory Text 22 5" xfId="16957" xr:uid="{00000000-0005-0000-0000-0000EF490000}"/>
    <cellStyle name="Explanatory Text 22 6" xfId="16958" xr:uid="{00000000-0005-0000-0000-0000F0490000}"/>
    <cellStyle name="Explanatory Text 22 7" xfId="16959" xr:uid="{00000000-0005-0000-0000-0000F1490000}"/>
    <cellStyle name="Explanatory Text 22 8" xfId="16960" xr:uid="{00000000-0005-0000-0000-0000F2490000}"/>
    <cellStyle name="Explanatory Text 22 9" xfId="16961" xr:uid="{00000000-0005-0000-0000-0000F3490000}"/>
    <cellStyle name="Explanatory Text 23" xfId="16962" xr:uid="{00000000-0005-0000-0000-0000F4490000}"/>
    <cellStyle name="Explanatory Text 23 10" xfId="16963" xr:uid="{00000000-0005-0000-0000-0000F5490000}"/>
    <cellStyle name="Explanatory Text 23 11" xfId="16964" xr:uid="{00000000-0005-0000-0000-0000F6490000}"/>
    <cellStyle name="Explanatory Text 23 2" xfId="16965" xr:uid="{00000000-0005-0000-0000-0000F7490000}"/>
    <cellStyle name="Explanatory Text 23 3" xfId="16966" xr:uid="{00000000-0005-0000-0000-0000F8490000}"/>
    <cellStyle name="Explanatory Text 23 4" xfId="16967" xr:uid="{00000000-0005-0000-0000-0000F9490000}"/>
    <cellStyle name="Explanatory Text 23 5" xfId="16968" xr:uid="{00000000-0005-0000-0000-0000FA490000}"/>
    <cellStyle name="Explanatory Text 23 6" xfId="16969" xr:uid="{00000000-0005-0000-0000-0000FB490000}"/>
    <cellStyle name="Explanatory Text 23 7" xfId="16970" xr:uid="{00000000-0005-0000-0000-0000FC490000}"/>
    <cellStyle name="Explanatory Text 23 8" xfId="16971" xr:uid="{00000000-0005-0000-0000-0000FD490000}"/>
    <cellStyle name="Explanatory Text 23 9" xfId="16972" xr:uid="{00000000-0005-0000-0000-0000FE490000}"/>
    <cellStyle name="Explanatory Text 24" xfId="16973" xr:uid="{00000000-0005-0000-0000-0000FF490000}"/>
    <cellStyle name="Explanatory Text 24 10" xfId="16974" xr:uid="{00000000-0005-0000-0000-0000004A0000}"/>
    <cellStyle name="Explanatory Text 24 11" xfId="16975" xr:uid="{00000000-0005-0000-0000-0000014A0000}"/>
    <cellStyle name="Explanatory Text 24 2" xfId="16976" xr:uid="{00000000-0005-0000-0000-0000024A0000}"/>
    <cellStyle name="Explanatory Text 24 3" xfId="16977" xr:uid="{00000000-0005-0000-0000-0000034A0000}"/>
    <cellStyle name="Explanatory Text 24 4" xfId="16978" xr:uid="{00000000-0005-0000-0000-0000044A0000}"/>
    <cellStyle name="Explanatory Text 24 5" xfId="16979" xr:uid="{00000000-0005-0000-0000-0000054A0000}"/>
    <cellStyle name="Explanatory Text 24 6" xfId="16980" xr:uid="{00000000-0005-0000-0000-0000064A0000}"/>
    <cellStyle name="Explanatory Text 24 7" xfId="16981" xr:uid="{00000000-0005-0000-0000-0000074A0000}"/>
    <cellStyle name="Explanatory Text 24 8" xfId="16982" xr:uid="{00000000-0005-0000-0000-0000084A0000}"/>
    <cellStyle name="Explanatory Text 24 9" xfId="16983" xr:uid="{00000000-0005-0000-0000-0000094A0000}"/>
    <cellStyle name="Explanatory Text 25" xfId="16984" xr:uid="{00000000-0005-0000-0000-00000A4A0000}"/>
    <cellStyle name="Explanatory Text 25 10" xfId="16985" xr:uid="{00000000-0005-0000-0000-00000B4A0000}"/>
    <cellStyle name="Explanatory Text 25 11" xfId="16986" xr:uid="{00000000-0005-0000-0000-00000C4A0000}"/>
    <cellStyle name="Explanatory Text 25 2" xfId="16987" xr:uid="{00000000-0005-0000-0000-00000D4A0000}"/>
    <cellStyle name="Explanatory Text 25 3" xfId="16988" xr:uid="{00000000-0005-0000-0000-00000E4A0000}"/>
    <cellStyle name="Explanatory Text 25 4" xfId="16989" xr:uid="{00000000-0005-0000-0000-00000F4A0000}"/>
    <cellStyle name="Explanatory Text 25 5" xfId="16990" xr:uid="{00000000-0005-0000-0000-0000104A0000}"/>
    <cellStyle name="Explanatory Text 25 6" xfId="16991" xr:uid="{00000000-0005-0000-0000-0000114A0000}"/>
    <cellStyle name="Explanatory Text 25 7" xfId="16992" xr:uid="{00000000-0005-0000-0000-0000124A0000}"/>
    <cellStyle name="Explanatory Text 25 8" xfId="16993" xr:uid="{00000000-0005-0000-0000-0000134A0000}"/>
    <cellStyle name="Explanatory Text 25 9" xfId="16994" xr:uid="{00000000-0005-0000-0000-0000144A0000}"/>
    <cellStyle name="Explanatory Text 26" xfId="16995" xr:uid="{00000000-0005-0000-0000-0000154A0000}"/>
    <cellStyle name="Explanatory Text 26 10" xfId="16996" xr:uid="{00000000-0005-0000-0000-0000164A0000}"/>
    <cellStyle name="Explanatory Text 26 11" xfId="16997" xr:uid="{00000000-0005-0000-0000-0000174A0000}"/>
    <cellStyle name="Explanatory Text 26 2" xfId="16998" xr:uid="{00000000-0005-0000-0000-0000184A0000}"/>
    <cellStyle name="Explanatory Text 26 3" xfId="16999" xr:uid="{00000000-0005-0000-0000-0000194A0000}"/>
    <cellStyle name="Explanatory Text 26 4" xfId="17000" xr:uid="{00000000-0005-0000-0000-00001A4A0000}"/>
    <cellStyle name="Explanatory Text 26 5" xfId="17001" xr:uid="{00000000-0005-0000-0000-00001B4A0000}"/>
    <cellStyle name="Explanatory Text 26 6" xfId="17002" xr:uid="{00000000-0005-0000-0000-00001C4A0000}"/>
    <cellStyle name="Explanatory Text 26 7" xfId="17003" xr:uid="{00000000-0005-0000-0000-00001D4A0000}"/>
    <cellStyle name="Explanatory Text 26 8" xfId="17004" xr:uid="{00000000-0005-0000-0000-00001E4A0000}"/>
    <cellStyle name="Explanatory Text 26 9" xfId="17005" xr:uid="{00000000-0005-0000-0000-00001F4A0000}"/>
    <cellStyle name="Explanatory Text 27" xfId="17006" xr:uid="{00000000-0005-0000-0000-0000204A0000}"/>
    <cellStyle name="Explanatory Text 27 10" xfId="17007" xr:uid="{00000000-0005-0000-0000-0000214A0000}"/>
    <cellStyle name="Explanatory Text 27 11" xfId="17008" xr:uid="{00000000-0005-0000-0000-0000224A0000}"/>
    <cellStyle name="Explanatory Text 27 2" xfId="17009" xr:uid="{00000000-0005-0000-0000-0000234A0000}"/>
    <cellStyle name="Explanatory Text 27 3" xfId="17010" xr:uid="{00000000-0005-0000-0000-0000244A0000}"/>
    <cellStyle name="Explanatory Text 27 4" xfId="17011" xr:uid="{00000000-0005-0000-0000-0000254A0000}"/>
    <cellStyle name="Explanatory Text 27 5" xfId="17012" xr:uid="{00000000-0005-0000-0000-0000264A0000}"/>
    <cellStyle name="Explanatory Text 27 6" xfId="17013" xr:uid="{00000000-0005-0000-0000-0000274A0000}"/>
    <cellStyle name="Explanatory Text 27 7" xfId="17014" xr:uid="{00000000-0005-0000-0000-0000284A0000}"/>
    <cellStyle name="Explanatory Text 27 8" xfId="17015" xr:uid="{00000000-0005-0000-0000-0000294A0000}"/>
    <cellStyle name="Explanatory Text 27 9" xfId="17016" xr:uid="{00000000-0005-0000-0000-00002A4A0000}"/>
    <cellStyle name="Explanatory Text 28" xfId="17017" xr:uid="{00000000-0005-0000-0000-00002B4A0000}"/>
    <cellStyle name="Explanatory Text 28 10" xfId="17018" xr:uid="{00000000-0005-0000-0000-00002C4A0000}"/>
    <cellStyle name="Explanatory Text 28 11" xfId="17019" xr:uid="{00000000-0005-0000-0000-00002D4A0000}"/>
    <cellStyle name="Explanatory Text 28 2" xfId="17020" xr:uid="{00000000-0005-0000-0000-00002E4A0000}"/>
    <cellStyle name="Explanatory Text 28 3" xfId="17021" xr:uid="{00000000-0005-0000-0000-00002F4A0000}"/>
    <cellStyle name="Explanatory Text 28 4" xfId="17022" xr:uid="{00000000-0005-0000-0000-0000304A0000}"/>
    <cellStyle name="Explanatory Text 28 5" xfId="17023" xr:uid="{00000000-0005-0000-0000-0000314A0000}"/>
    <cellStyle name="Explanatory Text 28 6" xfId="17024" xr:uid="{00000000-0005-0000-0000-0000324A0000}"/>
    <cellStyle name="Explanatory Text 28 7" xfId="17025" xr:uid="{00000000-0005-0000-0000-0000334A0000}"/>
    <cellStyle name="Explanatory Text 28 8" xfId="17026" xr:uid="{00000000-0005-0000-0000-0000344A0000}"/>
    <cellStyle name="Explanatory Text 28 9" xfId="17027" xr:uid="{00000000-0005-0000-0000-0000354A0000}"/>
    <cellStyle name="Explanatory Text 29" xfId="17028" xr:uid="{00000000-0005-0000-0000-0000364A0000}"/>
    <cellStyle name="Explanatory Text 29 10" xfId="17029" xr:uid="{00000000-0005-0000-0000-0000374A0000}"/>
    <cellStyle name="Explanatory Text 29 11" xfId="17030" xr:uid="{00000000-0005-0000-0000-0000384A0000}"/>
    <cellStyle name="Explanatory Text 29 2" xfId="17031" xr:uid="{00000000-0005-0000-0000-0000394A0000}"/>
    <cellStyle name="Explanatory Text 29 3" xfId="17032" xr:uid="{00000000-0005-0000-0000-00003A4A0000}"/>
    <cellStyle name="Explanatory Text 29 4" xfId="17033" xr:uid="{00000000-0005-0000-0000-00003B4A0000}"/>
    <cellStyle name="Explanatory Text 29 5" xfId="17034" xr:uid="{00000000-0005-0000-0000-00003C4A0000}"/>
    <cellStyle name="Explanatory Text 29 6" xfId="17035" xr:uid="{00000000-0005-0000-0000-00003D4A0000}"/>
    <cellStyle name="Explanatory Text 29 7" xfId="17036" xr:uid="{00000000-0005-0000-0000-00003E4A0000}"/>
    <cellStyle name="Explanatory Text 29 8" xfId="17037" xr:uid="{00000000-0005-0000-0000-00003F4A0000}"/>
    <cellStyle name="Explanatory Text 29 9" xfId="17038" xr:uid="{00000000-0005-0000-0000-0000404A0000}"/>
    <cellStyle name="Explanatory Text 3" xfId="111" xr:uid="{00000000-0005-0000-0000-0000414A0000}"/>
    <cellStyle name="Explanatory Text 3 10" xfId="3115" xr:uid="{00000000-0005-0000-0000-0000424A0000}"/>
    <cellStyle name="Explanatory Text 3 11" xfId="3116" xr:uid="{00000000-0005-0000-0000-0000434A0000}"/>
    <cellStyle name="Explanatory Text 3 12" xfId="3114" xr:uid="{00000000-0005-0000-0000-0000444A0000}"/>
    <cellStyle name="Explanatory Text 3 2" xfId="3117" xr:uid="{00000000-0005-0000-0000-0000454A0000}"/>
    <cellStyle name="Explanatory Text 3 3" xfId="3118" xr:uid="{00000000-0005-0000-0000-0000464A0000}"/>
    <cellStyle name="Explanatory Text 3 4" xfId="3119" xr:uid="{00000000-0005-0000-0000-0000474A0000}"/>
    <cellStyle name="Explanatory Text 3 5" xfId="3120" xr:uid="{00000000-0005-0000-0000-0000484A0000}"/>
    <cellStyle name="Explanatory Text 3 6" xfId="3121" xr:uid="{00000000-0005-0000-0000-0000494A0000}"/>
    <cellStyle name="Explanatory Text 3 7" xfId="3122" xr:uid="{00000000-0005-0000-0000-00004A4A0000}"/>
    <cellStyle name="Explanatory Text 3 8" xfId="3123" xr:uid="{00000000-0005-0000-0000-00004B4A0000}"/>
    <cellStyle name="Explanatory Text 3 9" xfId="3124" xr:uid="{00000000-0005-0000-0000-00004C4A0000}"/>
    <cellStyle name="Explanatory Text 30" xfId="17039" xr:uid="{00000000-0005-0000-0000-00004D4A0000}"/>
    <cellStyle name="Explanatory Text 30 10" xfId="17040" xr:uid="{00000000-0005-0000-0000-00004E4A0000}"/>
    <cellStyle name="Explanatory Text 30 11" xfId="17041" xr:uid="{00000000-0005-0000-0000-00004F4A0000}"/>
    <cellStyle name="Explanatory Text 30 2" xfId="17042" xr:uid="{00000000-0005-0000-0000-0000504A0000}"/>
    <cellStyle name="Explanatory Text 30 3" xfId="17043" xr:uid="{00000000-0005-0000-0000-0000514A0000}"/>
    <cellStyle name="Explanatory Text 30 4" xfId="17044" xr:uid="{00000000-0005-0000-0000-0000524A0000}"/>
    <cellStyle name="Explanatory Text 30 5" xfId="17045" xr:uid="{00000000-0005-0000-0000-0000534A0000}"/>
    <cellStyle name="Explanatory Text 30 6" xfId="17046" xr:uid="{00000000-0005-0000-0000-0000544A0000}"/>
    <cellStyle name="Explanatory Text 30 7" xfId="17047" xr:uid="{00000000-0005-0000-0000-0000554A0000}"/>
    <cellStyle name="Explanatory Text 30 8" xfId="17048" xr:uid="{00000000-0005-0000-0000-0000564A0000}"/>
    <cellStyle name="Explanatory Text 30 9" xfId="17049" xr:uid="{00000000-0005-0000-0000-0000574A0000}"/>
    <cellStyle name="Explanatory Text 31" xfId="17050" xr:uid="{00000000-0005-0000-0000-0000584A0000}"/>
    <cellStyle name="Explanatory Text 31 10" xfId="17051" xr:uid="{00000000-0005-0000-0000-0000594A0000}"/>
    <cellStyle name="Explanatory Text 31 11" xfId="17052" xr:uid="{00000000-0005-0000-0000-00005A4A0000}"/>
    <cellStyle name="Explanatory Text 31 2" xfId="17053" xr:uid="{00000000-0005-0000-0000-00005B4A0000}"/>
    <cellStyle name="Explanatory Text 31 3" xfId="17054" xr:uid="{00000000-0005-0000-0000-00005C4A0000}"/>
    <cellStyle name="Explanatory Text 31 4" xfId="17055" xr:uid="{00000000-0005-0000-0000-00005D4A0000}"/>
    <cellStyle name="Explanatory Text 31 5" xfId="17056" xr:uid="{00000000-0005-0000-0000-00005E4A0000}"/>
    <cellStyle name="Explanatory Text 31 6" xfId="17057" xr:uid="{00000000-0005-0000-0000-00005F4A0000}"/>
    <cellStyle name="Explanatory Text 31 7" xfId="17058" xr:uid="{00000000-0005-0000-0000-0000604A0000}"/>
    <cellStyle name="Explanatory Text 31 8" xfId="17059" xr:uid="{00000000-0005-0000-0000-0000614A0000}"/>
    <cellStyle name="Explanatory Text 31 9" xfId="17060" xr:uid="{00000000-0005-0000-0000-0000624A0000}"/>
    <cellStyle name="Explanatory Text 32" xfId="17061" xr:uid="{00000000-0005-0000-0000-0000634A0000}"/>
    <cellStyle name="Explanatory Text 32 10" xfId="17062" xr:uid="{00000000-0005-0000-0000-0000644A0000}"/>
    <cellStyle name="Explanatory Text 32 11" xfId="17063" xr:uid="{00000000-0005-0000-0000-0000654A0000}"/>
    <cellStyle name="Explanatory Text 32 2" xfId="17064" xr:uid="{00000000-0005-0000-0000-0000664A0000}"/>
    <cellStyle name="Explanatory Text 32 3" xfId="17065" xr:uid="{00000000-0005-0000-0000-0000674A0000}"/>
    <cellStyle name="Explanatory Text 32 4" xfId="17066" xr:uid="{00000000-0005-0000-0000-0000684A0000}"/>
    <cellStyle name="Explanatory Text 32 5" xfId="17067" xr:uid="{00000000-0005-0000-0000-0000694A0000}"/>
    <cellStyle name="Explanatory Text 32 6" xfId="17068" xr:uid="{00000000-0005-0000-0000-00006A4A0000}"/>
    <cellStyle name="Explanatory Text 32 7" xfId="17069" xr:uid="{00000000-0005-0000-0000-00006B4A0000}"/>
    <cellStyle name="Explanatory Text 32 8" xfId="17070" xr:uid="{00000000-0005-0000-0000-00006C4A0000}"/>
    <cellStyle name="Explanatory Text 32 9" xfId="17071" xr:uid="{00000000-0005-0000-0000-00006D4A0000}"/>
    <cellStyle name="Explanatory Text 33" xfId="17072" xr:uid="{00000000-0005-0000-0000-00006E4A0000}"/>
    <cellStyle name="Explanatory Text 33 10" xfId="17073" xr:uid="{00000000-0005-0000-0000-00006F4A0000}"/>
    <cellStyle name="Explanatory Text 33 11" xfId="17074" xr:uid="{00000000-0005-0000-0000-0000704A0000}"/>
    <cellStyle name="Explanatory Text 33 2" xfId="17075" xr:uid="{00000000-0005-0000-0000-0000714A0000}"/>
    <cellStyle name="Explanatory Text 33 3" xfId="17076" xr:uid="{00000000-0005-0000-0000-0000724A0000}"/>
    <cellStyle name="Explanatory Text 33 4" xfId="17077" xr:uid="{00000000-0005-0000-0000-0000734A0000}"/>
    <cellStyle name="Explanatory Text 33 5" xfId="17078" xr:uid="{00000000-0005-0000-0000-0000744A0000}"/>
    <cellStyle name="Explanatory Text 33 6" xfId="17079" xr:uid="{00000000-0005-0000-0000-0000754A0000}"/>
    <cellStyle name="Explanatory Text 33 7" xfId="17080" xr:uid="{00000000-0005-0000-0000-0000764A0000}"/>
    <cellStyle name="Explanatory Text 33 8" xfId="17081" xr:uid="{00000000-0005-0000-0000-0000774A0000}"/>
    <cellStyle name="Explanatory Text 33 9" xfId="17082" xr:uid="{00000000-0005-0000-0000-0000784A0000}"/>
    <cellStyle name="Explanatory Text 34" xfId="17083" xr:uid="{00000000-0005-0000-0000-0000794A0000}"/>
    <cellStyle name="Explanatory Text 34 10" xfId="17084" xr:uid="{00000000-0005-0000-0000-00007A4A0000}"/>
    <cellStyle name="Explanatory Text 34 11" xfId="17085" xr:uid="{00000000-0005-0000-0000-00007B4A0000}"/>
    <cellStyle name="Explanatory Text 34 2" xfId="17086" xr:uid="{00000000-0005-0000-0000-00007C4A0000}"/>
    <cellStyle name="Explanatory Text 34 3" xfId="17087" xr:uid="{00000000-0005-0000-0000-00007D4A0000}"/>
    <cellStyle name="Explanatory Text 34 4" xfId="17088" xr:uid="{00000000-0005-0000-0000-00007E4A0000}"/>
    <cellStyle name="Explanatory Text 34 5" xfId="17089" xr:uid="{00000000-0005-0000-0000-00007F4A0000}"/>
    <cellStyle name="Explanatory Text 34 6" xfId="17090" xr:uid="{00000000-0005-0000-0000-0000804A0000}"/>
    <cellStyle name="Explanatory Text 34 7" xfId="17091" xr:uid="{00000000-0005-0000-0000-0000814A0000}"/>
    <cellStyle name="Explanatory Text 34 8" xfId="17092" xr:uid="{00000000-0005-0000-0000-0000824A0000}"/>
    <cellStyle name="Explanatory Text 34 9" xfId="17093" xr:uid="{00000000-0005-0000-0000-0000834A0000}"/>
    <cellStyle name="Explanatory Text 35" xfId="17094" xr:uid="{00000000-0005-0000-0000-0000844A0000}"/>
    <cellStyle name="Explanatory Text 35 10" xfId="17095" xr:uid="{00000000-0005-0000-0000-0000854A0000}"/>
    <cellStyle name="Explanatory Text 35 11" xfId="17096" xr:uid="{00000000-0005-0000-0000-0000864A0000}"/>
    <cellStyle name="Explanatory Text 35 2" xfId="17097" xr:uid="{00000000-0005-0000-0000-0000874A0000}"/>
    <cellStyle name="Explanatory Text 35 3" xfId="17098" xr:uid="{00000000-0005-0000-0000-0000884A0000}"/>
    <cellStyle name="Explanatory Text 35 4" xfId="17099" xr:uid="{00000000-0005-0000-0000-0000894A0000}"/>
    <cellStyle name="Explanatory Text 35 5" xfId="17100" xr:uid="{00000000-0005-0000-0000-00008A4A0000}"/>
    <cellStyle name="Explanatory Text 35 6" xfId="17101" xr:uid="{00000000-0005-0000-0000-00008B4A0000}"/>
    <cellStyle name="Explanatory Text 35 7" xfId="17102" xr:uid="{00000000-0005-0000-0000-00008C4A0000}"/>
    <cellStyle name="Explanatory Text 35 8" xfId="17103" xr:uid="{00000000-0005-0000-0000-00008D4A0000}"/>
    <cellStyle name="Explanatory Text 35 9" xfId="17104" xr:uid="{00000000-0005-0000-0000-00008E4A0000}"/>
    <cellStyle name="Explanatory Text 36" xfId="17105" xr:uid="{00000000-0005-0000-0000-00008F4A0000}"/>
    <cellStyle name="Explanatory Text 36 10" xfId="17106" xr:uid="{00000000-0005-0000-0000-0000904A0000}"/>
    <cellStyle name="Explanatory Text 36 11" xfId="17107" xr:uid="{00000000-0005-0000-0000-0000914A0000}"/>
    <cellStyle name="Explanatory Text 36 2" xfId="17108" xr:uid="{00000000-0005-0000-0000-0000924A0000}"/>
    <cellStyle name="Explanatory Text 36 3" xfId="17109" xr:uid="{00000000-0005-0000-0000-0000934A0000}"/>
    <cellStyle name="Explanatory Text 36 4" xfId="17110" xr:uid="{00000000-0005-0000-0000-0000944A0000}"/>
    <cellStyle name="Explanatory Text 36 5" xfId="17111" xr:uid="{00000000-0005-0000-0000-0000954A0000}"/>
    <cellStyle name="Explanatory Text 36 6" xfId="17112" xr:uid="{00000000-0005-0000-0000-0000964A0000}"/>
    <cellStyle name="Explanatory Text 36 7" xfId="17113" xr:uid="{00000000-0005-0000-0000-0000974A0000}"/>
    <cellStyle name="Explanatory Text 36 8" xfId="17114" xr:uid="{00000000-0005-0000-0000-0000984A0000}"/>
    <cellStyle name="Explanatory Text 36 9" xfId="17115" xr:uid="{00000000-0005-0000-0000-0000994A0000}"/>
    <cellStyle name="Explanatory Text 37" xfId="17116" xr:uid="{00000000-0005-0000-0000-00009A4A0000}"/>
    <cellStyle name="Explanatory Text 37 10" xfId="17117" xr:uid="{00000000-0005-0000-0000-00009B4A0000}"/>
    <cellStyle name="Explanatory Text 37 11" xfId="17118" xr:uid="{00000000-0005-0000-0000-00009C4A0000}"/>
    <cellStyle name="Explanatory Text 37 2" xfId="17119" xr:uid="{00000000-0005-0000-0000-00009D4A0000}"/>
    <cellStyle name="Explanatory Text 37 3" xfId="17120" xr:uid="{00000000-0005-0000-0000-00009E4A0000}"/>
    <cellStyle name="Explanatory Text 37 4" xfId="17121" xr:uid="{00000000-0005-0000-0000-00009F4A0000}"/>
    <cellStyle name="Explanatory Text 37 5" xfId="17122" xr:uid="{00000000-0005-0000-0000-0000A04A0000}"/>
    <cellStyle name="Explanatory Text 37 6" xfId="17123" xr:uid="{00000000-0005-0000-0000-0000A14A0000}"/>
    <cellStyle name="Explanatory Text 37 7" xfId="17124" xr:uid="{00000000-0005-0000-0000-0000A24A0000}"/>
    <cellStyle name="Explanatory Text 37 8" xfId="17125" xr:uid="{00000000-0005-0000-0000-0000A34A0000}"/>
    <cellStyle name="Explanatory Text 37 9" xfId="17126" xr:uid="{00000000-0005-0000-0000-0000A44A0000}"/>
    <cellStyle name="Explanatory Text 38" xfId="17127" xr:uid="{00000000-0005-0000-0000-0000A54A0000}"/>
    <cellStyle name="Explanatory Text 38 10" xfId="17128" xr:uid="{00000000-0005-0000-0000-0000A64A0000}"/>
    <cellStyle name="Explanatory Text 38 11" xfId="17129" xr:uid="{00000000-0005-0000-0000-0000A74A0000}"/>
    <cellStyle name="Explanatory Text 38 2" xfId="17130" xr:uid="{00000000-0005-0000-0000-0000A84A0000}"/>
    <cellStyle name="Explanatory Text 38 3" xfId="17131" xr:uid="{00000000-0005-0000-0000-0000A94A0000}"/>
    <cellStyle name="Explanatory Text 38 4" xfId="17132" xr:uid="{00000000-0005-0000-0000-0000AA4A0000}"/>
    <cellStyle name="Explanatory Text 38 5" xfId="17133" xr:uid="{00000000-0005-0000-0000-0000AB4A0000}"/>
    <cellStyle name="Explanatory Text 38 6" xfId="17134" xr:uid="{00000000-0005-0000-0000-0000AC4A0000}"/>
    <cellStyle name="Explanatory Text 38 7" xfId="17135" xr:uid="{00000000-0005-0000-0000-0000AD4A0000}"/>
    <cellStyle name="Explanatory Text 38 8" xfId="17136" xr:uid="{00000000-0005-0000-0000-0000AE4A0000}"/>
    <cellStyle name="Explanatory Text 38 9" xfId="17137" xr:uid="{00000000-0005-0000-0000-0000AF4A0000}"/>
    <cellStyle name="Explanatory Text 39" xfId="17138" xr:uid="{00000000-0005-0000-0000-0000B04A0000}"/>
    <cellStyle name="Explanatory Text 39 10" xfId="17139" xr:uid="{00000000-0005-0000-0000-0000B14A0000}"/>
    <cellStyle name="Explanatory Text 39 11" xfId="17140" xr:uid="{00000000-0005-0000-0000-0000B24A0000}"/>
    <cellStyle name="Explanatory Text 39 2" xfId="17141" xr:uid="{00000000-0005-0000-0000-0000B34A0000}"/>
    <cellStyle name="Explanatory Text 39 3" xfId="17142" xr:uid="{00000000-0005-0000-0000-0000B44A0000}"/>
    <cellStyle name="Explanatory Text 39 4" xfId="17143" xr:uid="{00000000-0005-0000-0000-0000B54A0000}"/>
    <cellStyle name="Explanatory Text 39 5" xfId="17144" xr:uid="{00000000-0005-0000-0000-0000B64A0000}"/>
    <cellStyle name="Explanatory Text 39 6" xfId="17145" xr:uid="{00000000-0005-0000-0000-0000B74A0000}"/>
    <cellStyle name="Explanatory Text 39 7" xfId="17146" xr:uid="{00000000-0005-0000-0000-0000B84A0000}"/>
    <cellStyle name="Explanatory Text 39 8" xfId="17147" xr:uid="{00000000-0005-0000-0000-0000B94A0000}"/>
    <cellStyle name="Explanatory Text 39 9" xfId="17148" xr:uid="{00000000-0005-0000-0000-0000BA4A0000}"/>
    <cellStyle name="Explanatory Text 4" xfId="3125" xr:uid="{00000000-0005-0000-0000-0000BB4A0000}"/>
    <cellStyle name="Explanatory Text 4 10" xfId="3126" xr:uid="{00000000-0005-0000-0000-0000BC4A0000}"/>
    <cellStyle name="Explanatory Text 4 11" xfId="3127" xr:uid="{00000000-0005-0000-0000-0000BD4A0000}"/>
    <cellStyle name="Explanatory Text 4 2" xfId="3128" xr:uid="{00000000-0005-0000-0000-0000BE4A0000}"/>
    <cellStyle name="Explanatory Text 4 3" xfId="3129" xr:uid="{00000000-0005-0000-0000-0000BF4A0000}"/>
    <cellStyle name="Explanatory Text 4 4" xfId="3130" xr:uid="{00000000-0005-0000-0000-0000C04A0000}"/>
    <cellStyle name="Explanatory Text 4 5" xfId="3131" xr:uid="{00000000-0005-0000-0000-0000C14A0000}"/>
    <cellStyle name="Explanatory Text 4 6" xfId="3132" xr:uid="{00000000-0005-0000-0000-0000C24A0000}"/>
    <cellStyle name="Explanatory Text 4 7" xfId="3133" xr:uid="{00000000-0005-0000-0000-0000C34A0000}"/>
    <cellStyle name="Explanatory Text 4 8" xfId="3134" xr:uid="{00000000-0005-0000-0000-0000C44A0000}"/>
    <cellStyle name="Explanatory Text 4 9" xfId="3135" xr:uid="{00000000-0005-0000-0000-0000C54A0000}"/>
    <cellStyle name="Explanatory Text 40" xfId="17149" xr:uid="{00000000-0005-0000-0000-0000C64A0000}"/>
    <cellStyle name="Explanatory Text 40 10" xfId="17150" xr:uid="{00000000-0005-0000-0000-0000C74A0000}"/>
    <cellStyle name="Explanatory Text 40 2" xfId="17151" xr:uid="{00000000-0005-0000-0000-0000C84A0000}"/>
    <cellStyle name="Explanatory Text 40 3" xfId="17152" xr:uid="{00000000-0005-0000-0000-0000C94A0000}"/>
    <cellStyle name="Explanatory Text 40 4" xfId="17153" xr:uid="{00000000-0005-0000-0000-0000CA4A0000}"/>
    <cellStyle name="Explanatory Text 40 5" xfId="17154" xr:uid="{00000000-0005-0000-0000-0000CB4A0000}"/>
    <cellStyle name="Explanatory Text 40 6" xfId="17155" xr:uid="{00000000-0005-0000-0000-0000CC4A0000}"/>
    <cellStyle name="Explanatory Text 40 7" xfId="17156" xr:uid="{00000000-0005-0000-0000-0000CD4A0000}"/>
    <cellStyle name="Explanatory Text 40 8" xfId="17157" xr:uid="{00000000-0005-0000-0000-0000CE4A0000}"/>
    <cellStyle name="Explanatory Text 40 9" xfId="17158" xr:uid="{00000000-0005-0000-0000-0000CF4A0000}"/>
    <cellStyle name="Explanatory Text 41" xfId="17159" xr:uid="{00000000-0005-0000-0000-0000D04A0000}"/>
    <cellStyle name="Explanatory Text 42" xfId="17160" xr:uid="{00000000-0005-0000-0000-0000D14A0000}"/>
    <cellStyle name="Explanatory Text 43" xfId="17161" xr:uid="{00000000-0005-0000-0000-0000D24A0000}"/>
    <cellStyle name="Explanatory Text 44" xfId="17162" xr:uid="{00000000-0005-0000-0000-0000D34A0000}"/>
    <cellStyle name="Explanatory Text 45" xfId="17163" xr:uid="{00000000-0005-0000-0000-0000D44A0000}"/>
    <cellStyle name="Explanatory Text 46" xfId="17164" xr:uid="{00000000-0005-0000-0000-0000D54A0000}"/>
    <cellStyle name="Explanatory Text 47" xfId="17165" xr:uid="{00000000-0005-0000-0000-0000D64A0000}"/>
    <cellStyle name="Explanatory Text 48" xfId="17166" xr:uid="{00000000-0005-0000-0000-0000D74A0000}"/>
    <cellStyle name="Explanatory Text 49" xfId="17167" xr:uid="{00000000-0005-0000-0000-0000D84A0000}"/>
    <cellStyle name="Explanatory Text 5" xfId="3136" xr:uid="{00000000-0005-0000-0000-0000D94A0000}"/>
    <cellStyle name="Explanatory Text 5 10" xfId="3137" xr:uid="{00000000-0005-0000-0000-0000DA4A0000}"/>
    <cellStyle name="Explanatory Text 5 11" xfId="3138" xr:uid="{00000000-0005-0000-0000-0000DB4A0000}"/>
    <cellStyle name="Explanatory Text 5 2" xfId="3139" xr:uid="{00000000-0005-0000-0000-0000DC4A0000}"/>
    <cellStyle name="Explanatory Text 5 3" xfId="3140" xr:uid="{00000000-0005-0000-0000-0000DD4A0000}"/>
    <cellStyle name="Explanatory Text 5 4" xfId="3141" xr:uid="{00000000-0005-0000-0000-0000DE4A0000}"/>
    <cellStyle name="Explanatory Text 5 5" xfId="3142" xr:uid="{00000000-0005-0000-0000-0000DF4A0000}"/>
    <cellStyle name="Explanatory Text 5 6" xfId="3143" xr:uid="{00000000-0005-0000-0000-0000E04A0000}"/>
    <cellStyle name="Explanatory Text 5 7" xfId="3144" xr:uid="{00000000-0005-0000-0000-0000E14A0000}"/>
    <cellStyle name="Explanatory Text 5 8" xfId="3145" xr:uid="{00000000-0005-0000-0000-0000E24A0000}"/>
    <cellStyle name="Explanatory Text 5 9" xfId="3146" xr:uid="{00000000-0005-0000-0000-0000E34A0000}"/>
    <cellStyle name="Explanatory Text 50" xfId="109" xr:uid="{00000000-0005-0000-0000-0000E44A0000}"/>
    <cellStyle name="Explanatory Text 6" xfId="3147" xr:uid="{00000000-0005-0000-0000-0000E54A0000}"/>
    <cellStyle name="Explanatory Text 6 10" xfId="17168" xr:uid="{00000000-0005-0000-0000-0000E64A0000}"/>
    <cellStyle name="Explanatory Text 6 11" xfId="17169" xr:uid="{00000000-0005-0000-0000-0000E74A0000}"/>
    <cellStyle name="Explanatory Text 6 2" xfId="17170" xr:uid="{00000000-0005-0000-0000-0000E84A0000}"/>
    <cellStyle name="Explanatory Text 6 3" xfId="17171" xr:uid="{00000000-0005-0000-0000-0000E94A0000}"/>
    <cellStyle name="Explanatory Text 6 4" xfId="17172" xr:uid="{00000000-0005-0000-0000-0000EA4A0000}"/>
    <cellStyle name="Explanatory Text 6 5" xfId="17173" xr:uid="{00000000-0005-0000-0000-0000EB4A0000}"/>
    <cellStyle name="Explanatory Text 6 6" xfId="17174" xr:uid="{00000000-0005-0000-0000-0000EC4A0000}"/>
    <cellStyle name="Explanatory Text 6 7" xfId="17175" xr:uid="{00000000-0005-0000-0000-0000ED4A0000}"/>
    <cellStyle name="Explanatory Text 6 8" xfId="17176" xr:uid="{00000000-0005-0000-0000-0000EE4A0000}"/>
    <cellStyle name="Explanatory Text 6 9" xfId="17177" xr:uid="{00000000-0005-0000-0000-0000EF4A0000}"/>
    <cellStyle name="Explanatory Text 7" xfId="3148" xr:uid="{00000000-0005-0000-0000-0000F04A0000}"/>
    <cellStyle name="Explanatory Text 7 10" xfId="17178" xr:uid="{00000000-0005-0000-0000-0000F14A0000}"/>
    <cellStyle name="Explanatory Text 7 11" xfId="17179" xr:uid="{00000000-0005-0000-0000-0000F24A0000}"/>
    <cellStyle name="Explanatory Text 7 2" xfId="17180" xr:uid="{00000000-0005-0000-0000-0000F34A0000}"/>
    <cellStyle name="Explanatory Text 7 3" xfId="17181" xr:uid="{00000000-0005-0000-0000-0000F44A0000}"/>
    <cellStyle name="Explanatory Text 7 4" xfId="17182" xr:uid="{00000000-0005-0000-0000-0000F54A0000}"/>
    <cellStyle name="Explanatory Text 7 5" xfId="17183" xr:uid="{00000000-0005-0000-0000-0000F64A0000}"/>
    <cellStyle name="Explanatory Text 7 6" xfId="17184" xr:uid="{00000000-0005-0000-0000-0000F74A0000}"/>
    <cellStyle name="Explanatory Text 7 7" xfId="17185" xr:uid="{00000000-0005-0000-0000-0000F84A0000}"/>
    <cellStyle name="Explanatory Text 7 8" xfId="17186" xr:uid="{00000000-0005-0000-0000-0000F94A0000}"/>
    <cellStyle name="Explanatory Text 7 9" xfId="17187" xr:uid="{00000000-0005-0000-0000-0000FA4A0000}"/>
    <cellStyle name="Explanatory Text 8" xfId="3149" xr:uid="{00000000-0005-0000-0000-0000FB4A0000}"/>
    <cellStyle name="Explanatory Text 8 10" xfId="17188" xr:uid="{00000000-0005-0000-0000-0000FC4A0000}"/>
    <cellStyle name="Explanatory Text 8 11" xfId="17189" xr:uid="{00000000-0005-0000-0000-0000FD4A0000}"/>
    <cellStyle name="Explanatory Text 8 2" xfId="17190" xr:uid="{00000000-0005-0000-0000-0000FE4A0000}"/>
    <cellStyle name="Explanatory Text 8 3" xfId="17191" xr:uid="{00000000-0005-0000-0000-0000FF4A0000}"/>
    <cellStyle name="Explanatory Text 8 4" xfId="17192" xr:uid="{00000000-0005-0000-0000-0000004B0000}"/>
    <cellStyle name="Explanatory Text 8 5" xfId="17193" xr:uid="{00000000-0005-0000-0000-0000014B0000}"/>
    <cellStyle name="Explanatory Text 8 6" xfId="17194" xr:uid="{00000000-0005-0000-0000-0000024B0000}"/>
    <cellStyle name="Explanatory Text 8 7" xfId="17195" xr:uid="{00000000-0005-0000-0000-0000034B0000}"/>
    <cellStyle name="Explanatory Text 8 8" xfId="17196" xr:uid="{00000000-0005-0000-0000-0000044B0000}"/>
    <cellStyle name="Explanatory Text 8 9" xfId="17197" xr:uid="{00000000-0005-0000-0000-0000054B0000}"/>
    <cellStyle name="Explanatory Text 9" xfId="3150" xr:uid="{00000000-0005-0000-0000-0000064B0000}"/>
    <cellStyle name="Explanatory Text 9 10" xfId="17198" xr:uid="{00000000-0005-0000-0000-0000074B0000}"/>
    <cellStyle name="Explanatory Text 9 11" xfId="17199" xr:uid="{00000000-0005-0000-0000-0000084B0000}"/>
    <cellStyle name="Explanatory Text 9 2" xfId="17200" xr:uid="{00000000-0005-0000-0000-0000094B0000}"/>
    <cellStyle name="Explanatory Text 9 3" xfId="17201" xr:uid="{00000000-0005-0000-0000-00000A4B0000}"/>
    <cellStyle name="Explanatory Text 9 4" xfId="17202" xr:uid="{00000000-0005-0000-0000-00000B4B0000}"/>
    <cellStyle name="Explanatory Text 9 5" xfId="17203" xr:uid="{00000000-0005-0000-0000-00000C4B0000}"/>
    <cellStyle name="Explanatory Text 9 6" xfId="17204" xr:uid="{00000000-0005-0000-0000-00000D4B0000}"/>
    <cellStyle name="Explanatory Text 9 7" xfId="17205" xr:uid="{00000000-0005-0000-0000-00000E4B0000}"/>
    <cellStyle name="Explanatory Text 9 8" xfId="17206" xr:uid="{00000000-0005-0000-0000-00000F4B0000}"/>
    <cellStyle name="Explanatory Text 9 9" xfId="17207" xr:uid="{00000000-0005-0000-0000-0000104B0000}"/>
    <cellStyle name="Good 10" xfId="3151" xr:uid="{00000000-0005-0000-0000-0000114B0000}"/>
    <cellStyle name="Good 10 10" xfId="17208" xr:uid="{00000000-0005-0000-0000-0000124B0000}"/>
    <cellStyle name="Good 10 11" xfId="17209" xr:uid="{00000000-0005-0000-0000-0000134B0000}"/>
    <cellStyle name="Good 10 2" xfId="17210" xr:uid="{00000000-0005-0000-0000-0000144B0000}"/>
    <cellStyle name="Good 10 3" xfId="17211" xr:uid="{00000000-0005-0000-0000-0000154B0000}"/>
    <cellStyle name="Good 10 4" xfId="17212" xr:uid="{00000000-0005-0000-0000-0000164B0000}"/>
    <cellStyle name="Good 10 5" xfId="17213" xr:uid="{00000000-0005-0000-0000-0000174B0000}"/>
    <cellStyle name="Good 10 6" xfId="17214" xr:uid="{00000000-0005-0000-0000-0000184B0000}"/>
    <cellStyle name="Good 10 7" xfId="17215" xr:uid="{00000000-0005-0000-0000-0000194B0000}"/>
    <cellStyle name="Good 10 8" xfId="17216" xr:uid="{00000000-0005-0000-0000-00001A4B0000}"/>
    <cellStyle name="Good 10 9" xfId="17217" xr:uid="{00000000-0005-0000-0000-00001B4B0000}"/>
    <cellStyle name="Good 11" xfId="3152" xr:uid="{00000000-0005-0000-0000-00001C4B0000}"/>
    <cellStyle name="Good 11 10" xfId="17218" xr:uid="{00000000-0005-0000-0000-00001D4B0000}"/>
    <cellStyle name="Good 11 11" xfId="17219" xr:uid="{00000000-0005-0000-0000-00001E4B0000}"/>
    <cellStyle name="Good 11 2" xfId="17220" xr:uid="{00000000-0005-0000-0000-00001F4B0000}"/>
    <cellStyle name="Good 11 3" xfId="17221" xr:uid="{00000000-0005-0000-0000-0000204B0000}"/>
    <cellStyle name="Good 11 4" xfId="17222" xr:uid="{00000000-0005-0000-0000-0000214B0000}"/>
    <cellStyle name="Good 11 5" xfId="17223" xr:uid="{00000000-0005-0000-0000-0000224B0000}"/>
    <cellStyle name="Good 11 6" xfId="17224" xr:uid="{00000000-0005-0000-0000-0000234B0000}"/>
    <cellStyle name="Good 11 7" xfId="17225" xr:uid="{00000000-0005-0000-0000-0000244B0000}"/>
    <cellStyle name="Good 11 8" xfId="17226" xr:uid="{00000000-0005-0000-0000-0000254B0000}"/>
    <cellStyle name="Good 11 9" xfId="17227" xr:uid="{00000000-0005-0000-0000-0000264B0000}"/>
    <cellStyle name="Good 12" xfId="3153" xr:uid="{00000000-0005-0000-0000-0000274B0000}"/>
    <cellStyle name="Good 12 10" xfId="17228" xr:uid="{00000000-0005-0000-0000-0000284B0000}"/>
    <cellStyle name="Good 12 11" xfId="17229" xr:uid="{00000000-0005-0000-0000-0000294B0000}"/>
    <cellStyle name="Good 12 2" xfId="17230" xr:uid="{00000000-0005-0000-0000-00002A4B0000}"/>
    <cellStyle name="Good 12 3" xfId="17231" xr:uid="{00000000-0005-0000-0000-00002B4B0000}"/>
    <cellStyle name="Good 12 4" xfId="17232" xr:uid="{00000000-0005-0000-0000-00002C4B0000}"/>
    <cellStyle name="Good 12 5" xfId="17233" xr:uid="{00000000-0005-0000-0000-00002D4B0000}"/>
    <cellStyle name="Good 12 6" xfId="17234" xr:uid="{00000000-0005-0000-0000-00002E4B0000}"/>
    <cellStyle name="Good 12 7" xfId="17235" xr:uid="{00000000-0005-0000-0000-00002F4B0000}"/>
    <cellStyle name="Good 12 8" xfId="17236" xr:uid="{00000000-0005-0000-0000-0000304B0000}"/>
    <cellStyle name="Good 12 9" xfId="17237" xr:uid="{00000000-0005-0000-0000-0000314B0000}"/>
    <cellStyle name="Good 13" xfId="3154" xr:uid="{00000000-0005-0000-0000-0000324B0000}"/>
    <cellStyle name="Good 13 10" xfId="17238" xr:uid="{00000000-0005-0000-0000-0000334B0000}"/>
    <cellStyle name="Good 13 11" xfId="17239" xr:uid="{00000000-0005-0000-0000-0000344B0000}"/>
    <cellStyle name="Good 13 2" xfId="17240" xr:uid="{00000000-0005-0000-0000-0000354B0000}"/>
    <cellStyle name="Good 13 3" xfId="17241" xr:uid="{00000000-0005-0000-0000-0000364B0000}"/>
    <cellStyle name="Good 13 4" xfId="17242" xr:uid="{00000000-0005-0000-0000-0000374B0000}"/>
    <cellStyle name="Good 13 5" xfId="17243" xr:uid="{00000000-0005-0000-0000-0000384B0000}"/>
    <cellStyle name="Good 13 6" xfId="17244" xr:uid="{00000000-0005-0000-0000-0000394B0000}"/>
    <cellStyle name="Good 13 7" xfId="17245" xr:uid="{00000000-0005-0000-0000-00003A4B0000}"/>
    <cellStyle name="Good 13 8" xfId="17246" xr:uid="{00000000-0005-0000-0000-00003B4B0000}"/>
    <cellStyle name="Good 13 9" xfId="17247" xr:uid="{00000000-0005-0000-0000-00003C4B0000}"/>
    <cellStyle name="Good 14" xfId="3155" xr:uid="{00000000-0005-0000-0000-00003D4B0000}"/>
    <cellStyle name="Good 14 10" xfId="17248" xr:uid="{00000000-0005-0000-0000-00003E4B0000}"/>
    <cellStyle name="Good 14 11" xfId="17249" xr:uid="{00000000-0005-0000-0000-00003F4B0000}"/>
    <cellStyle name="Good 14 2" xfId="17250" xr:uid="{00000000-0005-0000-0000-0000404B0000}"/>
    <cellStyle name="Good 14 3" xfId="17251" xr:uid="{00000000-0005-0000-0000-0000414B0000}"/>
    <cellStyle name="Good 14 4" xfId="17252" xr:uid="{00000000-0005-0000-0000-0000424B0000}"/>
    <cellStyle name="Good 14 5" xfId="17253" xr:uid="{00000000-0005-0000-0000-0000434B0000}"/>
    <cellStyle name="Good 14 6" xfId="17254" xr:uid="{00000000-0005-0000-0000-0000444B0000}"/>
    <cellStyle name="Good 14 7" xfId="17255" xr:uid="{00000000-0005-0000-0000-0000454B0000}"/>
    <cellStyle name="Good 14 8" xfId="17256" xr:uid="{00000000-0005-0000-0000-0000464B0000}"/>
    <cellStyle name="Good 14 9" xfId="17257" xr:uid="{00000000-0005-0000-0000-0000474B0000}"/>
    <cellStyle name="Good 15" xfId="3156" xr:uid="{00000000-0005-0000-0000-0000484B0000}"/>
    <cellStyle name="Good 15 10" xfId="17258" xr:uid="{00000000-0005-0000-0000-0000494B0000}"/>
    <cellStyle name="Good 15 11" xfId="17259" xr:uid="{00000000-0005-0000-0000-00004A4B0000}"/>
    <cellStyle name="Good 15 2" xfId="17260" xr:uid="{00000000-0005-0000-0000-00004B4B0000}"/>
    <cellStyle name="Good 15 3" xfId="17261" xr:uid="{00000000-0005-0000-0000-00004C4B0000}"/>
    <cellStyle name="Good 15 4" xfId="17262" xr:uid="{00000000-0005-0000-0000-00004D4B0000}"/>
    <cellStyle name="Good 15 5" xfId="17263" xr:uid="{00000000-0005-0000-0000-00004E4B0000}"/>
    <cellStyle name="Good 15 6" xfId="17264" xr:uid="{00000000-0005-0000-0000-00004F4B0000}"/>
    <cellStyle name="Good 15 7" xfId="17265" xr:uid="{00000000-0005-0000-0000-0000504B0000}"/>
    <cellStyle name="Good 15 8" xfId="17266" xr:uid="{00000000-0005-0000-0000-0000514B0000}"/>
    <cellStyle name="Good 15 9" xfId="17267" xr:uid="{00000000-0005-0000-0000-0000524B0000}"/>
    <cellStyle name="Good 16" xfId="17268" xr:uid="{00000000-0005-0000-0000-0000534B0000}"/>
    <cellStyle name="Good 16 10" xfId="17269" xr:uid="{00000000-0005-0000-0000-0000544B0000}"/>
    <cellStyle name="Good 16 11" xfId="17270" xr:uid="{00000000-0005-0000-0000-0000554B0000}"/>
    <cellStyle name="Good 16 2" xfId="17271" xr:uid="{00000000-0005-0000-0000-0000564B0000}"/>
    <cellStyle name="Good 16 3" xfId="17272" xr:uid="{00000000-0005-0000-0000-0000574B0000}"/>
    <cellStyle name="Good 16 4" xfId="17273" xr:uid="{00000000-0005-0000-0000-0000584B0000}"/>
    <cellStyle name="Good 16 5" xfId="17274" xr:uid="{00000000-0005-0000-0000-0000594B0000}"/>
    <cellStyle name="Good 16 6" xfId="17275" xr:uid="{00000000-0005-0000-0000-00005A4B0000}"/>
    <cellStyle name="Good 16 7" xfId="17276" xr:uid="{00000000-0005-0000-0000-00005B4B0000}"/>
    <cellStyle name="Good 16 8" xfId="17277" xr:uid="{00000000-0005-0000-0000-00005C4B0000}"/>
    <cellStyle name="Good 16 9" xfId="17278" xr:uid="{00000000-0005-0000-0000-00005D4B0000}"/>
    <cellStyle name="Good 17" xfId="17279" xr:uid="{00000000-0005-0000-0000-00005E4B0000}"/>
    <cellStyle name="Good 17 10" xfId="17280" xr:uid="{00000000-0005-0000-0000-00005F4B0000}"/>
    <cellStyle name="Good 17 11" xfId="17281" xr:uid="{00000000-0005-0000-0000-0000604B0000}"/>
    <cellStyle name="Good 17 2" xfId="17282" xr:uid="{00000000-0005-0000-0000-0000614B0000}"/>
    <cellStyle name="Good 17 3" xfId="17283" xr:uid="{00000000-0005-0000-0000-0000624B0000}"/>
    <cellStyle name="Good 17 4" xfId="17284" xr:uid="{00000000-0005-0000-0000-0000634B0000}"/>
    <cellStyle name="Good 17 5" xfId="17285" xr:uid="{00000000-0005-0000-0000-0000644B0000}"/>
    <cellStyle name="Good 17 6" xfId="17286" xr:uid="{00000000-0005-0000-0000-0000654B0000}"/>
    <cellStyle name="Good 17 7" xfId="17287" xr:uid="{00000000-0005-0000-0000-0000664B0000}"/>
    <cellStyle name="Good 17 8" xfId="17288" xr:uid="{00000000-0005-0000-0000-0000674B0000}"/>
    <cellStyle name="Good 17 9" xfId="17289" xr:uid="{00000000-0005-0000-0000-0000684B0000}"/>
    <cellStyle name="Good 18" xfId="17290" xr:uid="{00000000-0005-0000-0000-0000694B0000}"/>
    <cellStyle name="Good 18 10" xfId="17291" xr:uid="{00000000-0005-0000-0000-00006A4B0000}"/>
    <cellStyle name="Good 18 11" xfId="17292" xr:uid="{00000000-0005-0000-0000-00006B4B0000}"/>
    <cellStyle name="Good 18 2" xfId="17293" xr:uid="{00000000-0005-0000-0000-00006C4B0000}"/>
    <cellStyle name="Good 18 3" xfId="17294" xr:uid="{00000000-0005-0000-0000-00006D4B0000}"/>
    <cellStyle name="Good 18 4" xfId="17295" xr:uid="{00000000-0005-0000-0000-00006E4B0000}"/>
    <cellStyle name="Good 18 5" xfId="17296" xr:uid="{00000000-0005-0000-0000-00006F4B0000}"/>
    <cellStyle name="Good 18 6" xfId="17297" xr:uid="{00000000-0005-0000-0000-0000704B0000}"/>
    <cellStyle name="Good 18 7" xfId="17298" xr:uid="{00000000-0005-0000-0000-0000714B0000}"/>
    <cellStyle name="Good 18 8" xfId="17299" xr:uid="{00000000-0005-0000-0000-0000724B0000}"/>
    <cellStyle name="Good 18 9" xfId="17300" xr:uid="{00000000-0005-0000-0000-0000734B0000}"/>
    <cellStyle name="Good 19" xfId="17301" xr:uid="{00000000-0005-0000-0000-0000744B0000}"/>
    <cellStyle name="Good 19 10" xfId="17302" xr:uid="{00000000-0005-0000-0000-0000754B0000}"/>
    <cellStyle name="Good 19 11" xfId="17303" xr:uid="{00000000-0005-0000-0000-0000764B0000}"/>
    <cellStyle name="Good 19 2" xfId="17304" xr:uid="{00000000-0005-0000-0000-0000774B0000}"/>
    <cellStyle name="Good 19 3" xfId="17305" xr:uid="{00000000-0005-0000-0000-0000784B0000}"/>
    <cellStyle name="Good 19 4" xfId="17306" xr:uid="{00000000-0005-0000-0000-0000794B0000}"/>
    <cellStyle name="Good 19 5" xfId="17307" xr:uid="{00000000-0005-0000-0000-00007A4B0000}"/>
    <cellStyle name="Good 19 6" xfId="17308" xr:uid="{00000000-0005-0000-0000-00007B4B0000}"/>
    <cellStyle name="Good 19 7" xfId="17309" xr:uid="{00000000-0005-0000-0000-00007C4B0000}"/>
    <cellStyle name="Good 19 8" xfId="17310" xr:uid="{00000000-0005-0000-0000-00007D4B0000}"/>
    <cellStyle name="Good 19 9" xfId="17311" xr:uid="{00000000-0005-0000-0000-00007E4B0000}"/>
    <cellStyle name="Good 2" xfId="113" xr:uid="{00000000-0005-0000-0000-00007F4B0000}"/>
    <cellStyle name="Good 2 10" xfId="3158" xr:uid="{00000000-0005-0000-0000-0000804B0000}"/>
    <cellStyle name="Good 2 11" xfId="3159" xr:uid="{00000000-0005-0000-0000-0000814B0000}"/>
    <cellStyle name="Good 2 12" xfId="3157" xr:uid="{00000000-0005-0000-0000-0000824B0000}"/>
    <cellStyle name="Good 2 2" xfId="1239" xr:uid="{00000000-0005-0000-0000-0000834B0000}"/>
    <cellStyle name="Good 2 2 2" xfId="3160" xr:uid="{00000000-0005-0000-0000-0000844B0000}"/>
    <cellStyle name="Good 2 3" xfId="3161" xr:uid="{00000000-0005-0000-0000-0000854B0000}"/>
    <cellStyle name="Good 2 4" xfId="3162" xr:uid="{00000000-0005-0000-0000-0000864B0000}"/>
    <cellStyle name="Good 2 5" xfId="3163" xr:uid="{00000000-0005-0000-0000-0000874B0000}"/>
    <cellStyle name="Good 2 6" xfId="3164" xr:uid="{00000000-0005-0000-0000-0000884B0000}"/>
    <cellStyle name="Good 2 7" xfId="3165" xr:uid="{00000000-0005-0000-0000-0000894B0000}"/>
    <cellStyle name="Good 2 8" xfId="3166" xr:uid="{00000000-0005-0000-0000-00008A4B0000}"/>
    <cellStyle name="Good 2 9" xfId="3167" xr:uid="{00000000-0005-0000-0000-00008B4B0000}"/>
    <cellStyle name="Good 20" xfId="17312" xr:uid="{00000000-0005-0000-0000-00008C4B0000}"/>
    <cellStyle name="Good 20 10" xfId="17313" xr:uid="{00000000-0005-0000-0000-00008D4B0000}"/>
    <cellStyle name="Good 20 11" xfId="17314" xr:uid="{00000000-0005-0000-0000-00008E4B0000}"/>
    <cellStyle name="Good 20 2" xfId="17315" xr:uid="{00000000-0005-0000-0000-00008F4B0000}"/>
    <cellStyle name="Good 20 3" xfId="17316" xr:uid="{00000000-0005-0000-0000-0000904B0000}"/>
    <cellStyle name="Good 20 4" xfId="17317" xr:uid="{00000000-0005-0000-0000-0000914B0000}"/>
    <cellStyle name="Good 20 5" xfId="17318" xr:uid="{00000000-0005-0000-0000-0000924B0000}"/>
    <cellStyle name="Good 20 6" xfId="17319" xr:uid="{00000000-0005-0000-0000-0000934B0000}"/>
    <cellStyle name="Good 20 7" xfId="17320" xr:uid="{00000000-0005-0000-0000-0000944B0000}"/>
    <cellStyle name="Good 20 8" xfId="17321" xr:uid="{00000000-0005-0000-0000-0000954B0000}"/>
    <cellStyle name="Good 20 9" xfId="17322" xr:uid="{00000000-0005-0000-0000-0000964B0000}"/>
    <cellStyle name="Good 21" xfId="17323" xr:uid="{00000000-0005-0000-0000-0000974B0000}"/>
    <cellStyle name="Good 21 10" xfId="17324" xr:uid="{00000000-0005-0000-0000-0000984B0000}"/>
    <cellStyle name="Good 21 11" xfId="17325" xr:uid="{00000000-0005-0000-0000-0000994B0000}"/>
    <cellStyle name="Good 21 2" xfId="17326" xr:uid="{00000000-0005-0000-0000-00009A4B0000}"/>
    <cellStyle name="Good 21 3" xfId="17327" xr:uid="{00000000-0005-0000-0000-00009B4B0000}"/>
    <cellStyle name="Good 21 4" xfId="17328" xr:uid="{00000000-0005-0000-0000-00009C4B0000}"/>
    <cellStyle name="Good 21 5" xfId="17329" xr:uid="{00000000-0005-0000-0000-00009D4B0000}"/>
    <cellStyle name="Good 21 6" xfId="17330" xr:uid="{00000000-0005-0000-0000-00009E4B0000}"/>
    <cellStyle name="Good 21 7" xfId="17331" xr:uid="{00000000-0005-0000-0000-00009F4B0000}"/>
    <cellStyle name="Good 21 8" xfId="17332" xr:uid="{00000000-0005-0000-0000-0000A04B0000}"/>
    <cellStyle name="Good 21 9" xfId="17333" xr:uid="{00000000-0005-0000-0000-0000A14B0000}"/>
    <cellStyle name="Good 22" xfId="17334" xr:uid="{00000000-0005-0000-0000-0000A24B0000}"/>
    <cellStyle name="Good 22 10" xfId="17335" xr:uid="{00000000-0005-0000-0000-0000A34B0000}"/>
    <cellStyle name="Good 22 11" xfId="17336" xr:uid="{00000000-0005-0000-0000-0000A44B0000}"/>
    <cellStyle name="Good 22 2" xfId="17337" xr:uid="{00000000-0005-0000-0000-0000A54B0000}"/>
    <cellStyle name="Good 22 3" xfId="17338" xr:uid="{00000000-0005-0000-0000-0000A64B0000}"/>
    <cellStyle name="Good 22 4" xfId="17339" xr:uid="{00000000-0005-0000-0000-0000A74B0000}"/>
    <cellStyle name="Good 22 5" xfId="17340" xr:uid="{00000000-0005-0000-0000-0000A84B0000}"/>
    <cellStyle name="Good 22 6" xfId="17341" xr:uid="{00000000-0005-0000-0000-0000A94B0000}"/>
    <cellStyle name="Good 22 7" xfId="17342" xr:uid="{00000000-0005-0000-0000-0000AA4B0000}"/>
    <cellStyle name="Good 22 8" xfId="17343" xr:uid="{00000000-0005-0000-0000-0000AB4B0000}"/>
    <cellStyle name="Good 22 9" xfId="17344" xr:uid="{00000000-0005-0000-0000-0000AC4B0000}"/>
    <cellStyle name="Good 23" xfId="17345" xr:uid="{00000000-0005-0000-0000-0000AD4B0000}"/>
    <cellStyle name="Good 23 10" xfId="17346" xr:uid="{00000000-0005-0000-0000-0000AE4B0000}"/>
    <cellStyle name="Good 23 11" xfId="17347" xr:uid="{00000000-0005-0000-0000-0000AF4B0000}"/>
    <cellStyle name="Good 23 2" xfId="17348" xr:uid="{00000000-0005-0000-0000-0000B04B0000}"/>
    <cellStyle name="Good 23 3" xfId="17349" xr:uid="{00000000-0005-0000-0000-0000B14B0000}"/>
    <cellStyle name="Good 23 4" xfId="17350" xr:uid="{00000000-0005-0000-0000-0000B24B0000}"/>
    <cellStyle name="Good 23 5" xfId="17351" xr:uid="{00000000-0005-0000-0000-0000B34B0000}"/>
    <cellStyle name="Good 23 6" xfId="17352" xr:uid="{00000000-0005-0000-0000-0000B44B0000}"/>
    <cellStyle name="Good 23 7" xfId="17353" xr:uid="{00000000-0005-0000-0000-0000B54B0000}"/>
    <cellStyle name="Good 23 8" xfId="17354" xr:uid="{00000000-0005-0000-0000-0000B64B0000}"/>
    <cellStyle name="Good 23 9" xfId="17355" xr:uid="{00000000-0005-0000-0000-0000B74B0000}"/>
    <cellStyle name="Good 24" xfId="17356" xr:uid="{00000000-0005-0000-0000-0000B84B0000}"/>
    <cellStyle name="Good 24 10" xfId="17357" xr:uid="{00000000-0005-0000-0000-0000B94B0000}"/>
    <cellStyle name="Good 24 11" xfId="17358" xr:uid="{00000000-0005-0000-0000-0000BA4B0000}"/>
    <cellStyle name="Good 24 2" xfId="17359" xr:uid="{00000000-0005-0000-0000-0000BB4B0000}"/>
    <cellStyle name="Good 24 3" xfId="17360" xr:uid="{00000000-0005-0000-0000-0000BC4B0000}"/>
    <cellStyle name="Good 24 4" xfId="17361" xr:uid="{00000000-0005-0000-0000-0000BD4B0000}"/>
    <cellStyle name="Good 24 5" xfId="17362" xr:uid="{00000000-0005-0000-0000-0000BE4B0000}"/>
    <cellStyle name="Good 24 6" xfId="17363" xr:uid="{00000000-0005-0000-0000-0000BF4B0000}"/>
    <cellStyle name="Good 24 7" xfId="17364" xr:uid="{00000000-0005-0000-0000-0000C04B0000}"/>
    <cellStyle name="Good 24 8" xfId="17365" xr:uid="{00000000-0005-0000-0000-0000C14B0000}"/>
    <cellStyle name="Good 24 9" xfId="17366" xr:uid="{00000000-0005-0000-0000-0000C24B0000}"/>
    <cellStyle name="Good 25" xfId="17367" xr:uid="{00000000-0005-0000-0000-0000C34B0000}"/>
    <cellStyle name="Good 25 10" xfId="17368" xr:uid="{00000000-0005-0000-0000-0000C44B0000}"/>
    <cellStyle name="Good 25 11" xfId="17369" xr:uid="{00000000-0005-0000-0000-0000C54B0000}"/>
    <cellStyle name="Good 25 2" xfId="17370" xr:uid="{00000000-0005-0000-0000-0000C64B0000}"/>
    <cellStyle name="Good 25 3" xfId="17371" xr:uid="{00000000-0005-0000-0000-0000C74B0000}"/>
    <cellStyle name="Good 25 4" xfId="17372" xr:uid="{00000000-0005-0000-0000-0000C84B0000}"/>
    <cellStyle name="Good 25 5" xfId="17373" xr:uid="{00000000-0005-0000-0000-0000C94B0000}"/>
    <cellStyle name="Good 25 6" xfId="17374" xr:uid="{00000000-0005-0000-0000-0000CA4B0000}"/>
    <cellStyle name="Good 25 7" xfId="17375" xr:uid="{00000000-0005-0000-0000-0000CB4B0000}"/>
    <cellStyle name="Good 25 8" xfId="17376" xr:uid="{00000000-0005-0000-0000-0000CC4B0000}"/>
    <cellStyle name="Good 25 9" xfId="17377" xr:uid="{00000000-0005-0000-0000-0000CD4B0000}"/>
    <cellStyle name="Good 26" xfId="17378" xr:uid="{00000000-0005-0000-0000-0000CE4B0000}"/>
    <cellStyle name="Good 26 10" xfId="17379" xr:uid="{00000000-0005-0000-0000-0000CF4B0000}"/>
    <cellStyle name="Good 26 11" xfId="17380" xr:uid="{00000000-0005-0000-0000-0000D04B0000}"/>
    <cellStyle name="Good 26 2" xfId="17381" xr:uid="{00000000-0005-0000-0000-0000D14B0000}"/>
    <cellStyle name="Good 26 3" xfId="17382" xr:uid="{00000000-0005-0000-0000-0000D24B0000}"/>
    <cellStyle name="Good 26 4" xfId="17383" xr:uid="{00000000-0005-0000-0000-0000D34B0000}"/>
    <cellStyle name="Good 26 5" xfId="17384" xr:uid="{00000000-0005-0000-0000-0000D44B0000}"/>
    <cellStyle name="Good 26 6" xfId="17385" xr:uid="{00000000-0005-0000-0000-0000D54B0000}"/>
    <cellStyle name="Good 26 7" xfId="17386" xr:uid="{00000000-0005-0000-0000-0000D64B0000}"/>
    <cellStyle name="Good 26 8" xfId="17387" xr:uid="{00000000-0005-0000-0000-0000D74B0000}"/>
    <cellStyle name="Good 26 9" xfId="17388" xr:uid="{00000000-0005-0000-0000-0000D84B0000}"/>
    <cellStyle name="Good 27" xfId="17389" xr:uid="{00000000-0005-0000-0000-0000D94B0000}"/>
    <cellStyle name="Good 27 10" xfId="17390" xr:uid="{00000000-0005-0000-0000-0000DA4B0000}"/>
    <cellStyle name="Good 27 11" xfId="17391" xr:uid="{00000000-0005-0000-0000-0000DB4B0000}"/>
    <cellStyle name="Good 27 2" xfId="17392" xr:uid="{00000000-0005-0000-0000-0000DC4B0000}"/>
    <cellStyle name="Good 27 3" xfId="17393" xr:uid="{00000000-0005-0000-0000-0000DD4B0000}"/>
    <cellStyle name="Good 27 4" xfId="17394" xr:uid="{00000000-0005-0000-0000-0000DE4B0000}"/>
    <cellStyle name="Good 27 5" xfId="17395" xr:uid="{00000000-0005-0000-0000-0000DF4B0000}"/>
    <cellStyle name="Good 27 6" xfId="17396" xr:uid="{00000000-0005-0000-0000-0000E04B0000}"/>
    <cellStyle name="Good 27 7" xfId="17397" xr:uid="{00000000-0005-0000-0000-0000E14B0000}"/>
    <cellStyle name="Good 27 8" xfId="17398" xr:uid="{00000000-0005-0000-0000-0000E24B0000}"/>
    <cellStyle name="Good 27 9" xfId="17399" xr:uid="{00000000-0005-0000-0000-0000E34B0000}"/>
    <cellStyle name="Good 28" xfId="17400" xr:uid="{00000000-0005-0000-0000-0000E44B0000}"/>
    <cellStyle name="Good 28 10" xfId="17401" xr:uid="{00000000-0005-0000-0000-0000E54B0000}"/>
    <cellStyle name="Good 28 11" xfId="17402" xr:uid="{00000000-0005-0000-0000-0000E64B0000}"/>
    <cellStyle name="Good 28 2" xfId="17403" xr:uid="{00000000-0005-0000-0000-0000E74B0000}"/>
    <cellStyle name="Good 28 3" xfId="17404" xr:uid="{00000000-0005-0000-0000-0000E84B0000}"/>
    <cellStyle name="Good 28 4" xfId="17405" xr:uid="{00000000-0005-0000-0000-0000E94B0000}"/>
    <cellStyle name="Good 28 5" xfId="17406" xr:uid="{00000000-0005-0000-0000-0000EA4B0000}"/>
    <cellStyle name="Good 28 6" xfId="17407" xr:uid="{00000000-0005-0000-0000-0000EB4B0000}"/>
    <cellStyle name="Good 28 7" xfId="17408" xr:uid="{00000000-0005-0000-0000-0000EC4B0000}"/>
    <cellStyle name="Good 28 8" xfId="17409" xr:uid="{00000000-0005-0000-0000-0000ED4B0000}"/>
    <cellStyle name="Good 28 9" xfId="17410" xr:uid="{00000000-0005-0000-0000-0000EE4B0000}"/>
    <cellStyle name="Good 29" xfId="17411" xr:uid="{00000000-0005-0000-0000-0000EF4B0000}"/>
    <cellStyle name="Good 29 10" xfId="17412" xr:uid="{00000000-0005-0000-0000-0000F04B0000}"/>
    <cellStyle name="Good 29 11" xfId="17413" xr:uid="{00000000-0005-0000-0000-0000F14B0000}"/>
    <cellStyle name="Good 29 2" xfId="17414" xr:uid="{00000000-0005-0000-0000-0000F24B0000}"/>
    <cellStyle name="Good 29 3" xfId="17415" xr:uid="{00000000-0005-0000-0000-0000F34B0000}"/>
    <cellStyle name="Good 29 4" xfId="17416" xr:uid="{00000000-0005-0000-0000-0000F44B0000}"/>
    <cellStyle name="Good 29 5" xfId="17417" xr:uid="{00000000-0005-0000-0000-0000F54B0000}"/>
    <cellStyle name="Good 29 6" xfId="17418" xr:uid="{00000000-0005-0000-0000-0000F64B0000}"/>
    <cellStyle name="Good 29 7" xfId="17419" xr:uid="{00000000-0005-0000-0000-0000F74B0000}"/>
    <cellStyle name="Good 29 8" xfId="17420" xr:uid="{00000000-0005-0000-0000-0000F84B0000}"/>
    <cellStyle name="Good 29 9" xfId="17421" xr:uid="{00000000-0005-0000-0000-0000F94B0000}"/>
    <cellStyle name="Good 3" xfId="114" xr:uid="{00000000-0005-0000-0000-0000FA4B0000}"/>
    <cellStyle name="Good 3 10" xfId="3169" xr:uid="{00000000-0005-0000-0000-0000FB4B0000}"/>
    <cellStyle name="Good 3 11" xfId="3170" xr:uid="{00000000-0005-0000-0000-0000FC4B0000}"/>
    <cellStyle name="Good 3 12" xfId="3168" xr:uid="{00000000-0005-0000-0000-0000FD4B0000}"/>
    <cellStyle name="Good 3 2" xfId="3171" xr:uid="{00000000-0005-0000-0000-0000FE4B0000}"/>
    <cellStyle name="Good 3 3" xfId="3172" xr:uid="{00000000-0005-0000-0000-0000FF4B0000}"/>
    <cellStyle name="Good 3 4" xfId="3173" xr:uid="{00000000-0005-0000-0000-0000004C0000}"/>
    <cellStyle name="Good 3 5" xfId="3174" xr:uid="{00000000-0005-0000-0000-0000014C0000}"/>
    <cellStyle name="Good 3 6" xfId="3175" xr:uid="{00000000-0005-0000-0000-0000024C0000}"/>
    <cellStyle name="Good 3 7" xfId="3176" xr:uid="{00000000-0005-0000-0000-0000034C0000}"/>
    <cellStyle name="Good 3 8" xfId="3177" xr:uid="{00000000-0005-0000-0000-0000044C0000}"/>
    <cellStyle name="Good 3 9" xfId="3178" xr:uid="{00000000-0005-0000-0000-0000054C0000}"/>
    <cellStyle name="Good 30" xfId="17422" xr:uid="{00000000-0005-0000-0000-0000064C0000}"/>
    <cellStyle name="Good 30 10" xfId="17423" xr:uid="{00000000-0005-0000-0000-0000074C0000}"/>
    <cellStyle name="Good 30 11" xfId="17424" xr:uid="{00000000-0005-0000-0000-0000084C0000}"/>
    <cellStyle name="Good 30 2" xfId="17425" xr:uid="{00000000-0005-0000-0000-0000094C0000}"/>
    <cellStyle name="Good 30 3" xfId="17426" xr:uid="{00000000-0005-0000-0000-00000A4C0000}"/>
    <cellStyle name="Good 30 4" xfId="17427" xr:uid="{00000000-0005-0000-0000-00000B4C0000}"/>
    <cellStyle name="Good 30 5" xfId="17428" xr:uid="{00000000-0005-0000-0000-00000C4C0000}"/>
    <cellStyle name="Good 30 6" xfId="17429" xr:uid="{00000000-0005-0000-0000-00000D4C0000}"/>
    <cellStyle name="Good 30 7" xfId="17430" xr:uid="{00000000-0005-0000-0000-00000E4C0000}"/>
    <cellStyle name="Good 30 8" xfId="17431" xr:uid="{00000000-0005-0000-0000-00000F4C0000}"/>
    <cellStyle name="Good 30 9" xfId="17432" xr:uid="{00000000-0005-0000-0000-0000104C0000}"/>
    <cellStyle name="Good 31" xfId="17433" xr:uid="{00000000-0005-0000-0000-0000114C0000}"/>
    <cellStyle name="Good 31 10" xfId="17434" xr:uid="{00000000-0005-0000-0000-0000124C0000}"/>
    <cellStyle name="Good 31 11" xfId="17435" xr:uid="{00000000-0005-0000-0000-0000134C0000}"/>
    <cellStyle name="Good 31 2" xfId="17436" xr:uid="{00000000-0005-0000-0000-0000144C0000}"/>
    <cellStyle name="Good 31 3" xfId="17437" xr:uid="{00000000-0005-0000-0000-0000154C0000}"/>
    <cellStyle name="Good 31 4" xfId="17438" xr:uid="{00000000-0005-0000-0000-0000164C0000}"/>
    <cellStyle name="Good 31 5" xfId="17439" xr:uid="{00000000-0005-0000-0000-0000174C0000}"/>
    <cellStyle name="Good 31 6" xfId="17440" xr:uid="{00000000-0005-0000-0000-0000184C0000}"/>
    <cellStyle name="Good 31 7" xfId="17441" xr:uid="{00000000-0005-0000-0000-0000194C0000}"/>
    <cellStyle name="Good 31 8" xfId="17442" xr:uid="{00000000-0005-0000-0000-00001A4C0000}"/>
    <cellStyle name="Good 31 9" xfId="17443" xr:uid="{00000000-0005-0000-0000-00001B4C0000}"/>
    <cellStyle name="Good 32" xfId="17444" xr:uid="{00000000-0005-0000-0000-00001C4C0000}"/>
    <cellStyle name="Good 32 10" xfId="17445" xr:uid="{00000000-0005-0000-0000-00001D4C0000}"/>
    <cellStyle name="Good 32 11" xfId="17446" xr:uid="{00000000-0005-0000-0000-00001E4C0000}"/>
    <cellStyle name="Good 32 2" xfId="17447" xr:uid="{00000000-0005-0000-0000-00001F4C0000}"/>
    <cellStyle name="Good 32 3" xfId="17448" xr:uid="{00000000-0005-0000-0000-0000204C0000}"/>
    <cellStyle name="Good 32 4" xfId="17449" xr:uid="{00000000-0005-0000-0000-0000214C0000}"/>
    <cellStyle name="Good 32 5" xfId="17450" xr:uid="{00000000-0005-0000-0000-0000224C0000}"/>
    <cellStyle name="Good 32 6" xfId="17451" xr:uid="{00000000-0005-0000-0000-0000234C0000}"/>
    <cellStyle name="Good 32 7" xfId="17452" xr:uid="{00000000-0005-0000-0000-0000244C0000}"/>
    <cellStyle name="Good 32 8" xfId="17453" xr:uid="{00000000-0005-0000-0000-0000254C0000}"/>
    <cellStyle name="Good 32 9" xfId="17454" xr:uid="{00000000-0005-0000-0000-0000264C0000}"/>
    <cellStyle name="Good 33" xfId="17455" xr:uid="{00000000-0005-0000-0000-0000274C0000}"/>
    <cellStyle name="Good 33 10" xfId="17456" xr:uid="{00000000-0005-0000-0000-0000284C0000}"/>
    <cellStyle name="Good 33 11" xfId="17457" xr:uid="{00000000-0005-0000-0000-0000294C0000}"/>
    <cellStyle name="Good 33 2" xfId="17458" xr:uid="{00000000-0005-0000-0000-00002A4C0000}"/>
    <cellStyle name="Good 33 3" xfId="17459" xr:uid="{00000000-0005-0000-0000-00002B4C0000}"/>
    <cellStyle name="Good 33 4" xfId="17460" xr:uid="{00000000-0005-0000-0000-00002C4C0000}"/>
    <cellStyle name="Good 33 5" xfId="17461" xr:uid="{00000000-0005-0000-0000-00002D4C0000}"/>
    <cellStyle name="Good 33 6" xfId="17462" xr:uid="{00000000-0005-0000-0000-00002E4C0000}"/>
    <cellStyle name="Good 33 7" xfId="17463" xr:uid="{00000000-0005-0000-0000-00002F4C0000}"/>
    <cellStyle name="Good 33 8" xfId="17464" xr:uid="{00000000-0005-0000-0000-0000304C0000}"/>
    <cellStyle name="Good 33 9" xfId="17465" xr:uid="{00000000-0005-0000-0000-0000314C0000}"/>
    <cellStyle name="Good 34" xfId="17466" xr:uid="{00000000-0005-0000-0000-0000324C0000}"/>
    <cellStyle name="Good 34 10" xfId="17467" xr:uid="{00000000-0005-0000-0000-0000334C0000}"/>
    <cellStyle name="Good 34 11" xfId="17468" xr:uid="{00000000-0005-0000-0000-0000344C0000}"/>
    <cellStyle name="Good 34 2" xfId="17469" xr:uid="{00000000-0005-0000-0000-0000354C0000}"/>
    <cellStyle name="Good 34 3" xfId="17470" xr:uid="{00000000-0005-0000-0000-0000364C0000}"/>
    <cellStyle name="Good 34 4" xfId="17471" xr:uid="{00000000-0005-0000-0000-0000374C0000}"/>
    <cellStyle name="Good 34 5" xfId="17472" xr:uid="{00000000-0005-0000-0000-0000384C0000}"/>
    <cellStyle name="Good 34 6" xfId="17473" xr:uid="{00000000-0005-0000-0000-0000394C0000}"/>
    <cellStyle name="Good 34 7" xfId="17474" xr:uid="{00000000-0005-0000-0000-00003A4C0000}"/>
    <cellStyle name="Good 34 8" xfId="17475" xr:uid="{00000000-0005-0000-0000-00003B4C0000}"/>
    <cellStyle name="Good 34 9" xfId="17476" xr:uid="{00000000-0005-0000-0000-00003C4C0000}"/>
    <cellStyle name="Good 35" xfId="17477" xr:uid="{00000000-0005-0000-0000-00003D4C0000}"/>
    <cellStyle name="Good 35 10" xfId="17478" xr:uid="{00000000-0005-0000-0000-00003E4C0000}"/>
    <cellStyle name="Good 35 11" xfId="17479" xr:uid="{00000000-0005-0000-0000-00003F4C0000}"/>
    <cellStyle name="Good 35 2" xfId="17480" xr:uid="{00000000-0005-0000-0000-0000404C0000}"/>
    <cellStyle name="Good 35 3" xfId="17481" xr:uid="{00000000-0005-0000-0000-0000414C0000}"/>
    <cellStyle name="Good 35 4" xfId="17482" xr:uid="{00000000-0005-0000-0000-0000424C0000}"/>
    <cellStyle name="Good 35 5" xfId="17483" xr:uid="{00000000-0005-0000-0000-0000434C0000}"/>
    <cellStyle name="Good 35 6" xfId="17484" xr:uid="{00000000-0005-0000-0000-0000444C0000}"/>
    <cellStyle name="Good 35 7" xfId="17485" xr:uid="{00000000-0005-0000-0000-0000454C0000}"/>
    <cellStyle name="Good 35 8" xfId="17486" xr:uid="{00000000-0005-0000-0000-0000464C0000}"/>
    <cellStyle name="Good 35 9" xfId="17487" xr:uid="{00000000-0005-0000-0000-0000474C0000}"/>
    <cellStyle name="Good 36" xfId="17488" xr:uid="{00000000-0005-0000-0000-0000484C0000}"/>
    <cellStyle name="Good 36 10" xfId="17489" xr:uid="{00000000-0005-0000-0000-0000494C0000}"/>
    <cellStyle name="Good 36 11" xfId="17490" xr:uid="{00000000-0005-0000-0000-00004A4C0000}"/>
    <cellStyle name="Good 36 2" xfId="17491" xr:uid="{00000000-0005-0000-0000-00004B4C0000}"/>
    <cellStyle name="Good 36 3" xfId="17492" xr:uid="{00000000-0005-0000-0000-00004C4C0000}"/>
    <cellStyle name="Good 36 4" xfId="17493" xr:uid="{00000000-0005-0000-0000-00004D4C0000}"/>
    <cellStyle name="Good 36 5" xfId="17494" xr:uid="{00000000-0005-0000-0000-00004E4C0000}"/>
    <cellStyle name="Good 36 6" xfId="17495" xr:uid="{00000000-0005-0000-0000-00004F4C0000}"/>
    <cellStyle name="Good 36 7" xfId="17496" xr:uid="{00000000-0005-0000-0000-0000504C0000}"/>
    <cellStyle name="Good 36 8" xfId="17497" xr:uid="{00000000-0005-0000-0000-0000514C0000}"/>
    <cellStyle name="Good 36 9" xfId="17498" xr:uid="{00000000-0005-0000-0000-0000524C0000}"/>
    <cellStyle name="Good 37" xfId="17499" xr:uid="{00000000-0005-0000-0000-0000534C0000}"/>
    <cellStyle name="Good 37 10" xfId="17500" xr:uid="{00000000-0005-0000-0000-0000544C0000}"/>
    <cellStyle name="Good 37 11" xfId="17501" xr:uid="{00000000-0005-0000-0000-0000554C0000}"/>
    <cellStyle name="Good 37 2" xfId="17502" xr:uid="{00000000-0005-0000-0000-0000564C0000}"/>
    <cellStyle name="Good 37 3" xfId="17503" xr:uid="{00000000-0005-0000-0000-0000574C0000}"/>
    <cellStyle name="Good 37 4" xfId="17504" xr:uid="{00000000-0005-0000-0000-0000584C0000}"/>
    <cellStyle name="Good 37 5" xfId="17505" xr:uid="{00000000-0005-0000-0000-0000594C0000}"/>
    <cellStyle name="Good 37 6" xfId="17506" xr:uid="{00000000-0005-0000-0000-00005A4C0000}"/>
    <cellStyle name="Good 37 7" xfId="17507" xr:uid="{00000000-0005-0000-0000-00005B4C0000}"/>
    <cellStyle name="Good 37 8" xfId="17508" xr:uid="{00000000-0005-0000-0000-00005C4C0000}"/>
    <cellStyle name="Good 37 9" xfId="17509" xr:uid="{00000000-0005-0000-0000-00005D4C0000}"/>
    <cellStyle name="Good 38" xfId="17510" xr:uid="{00000000-0005-0000-0000-00005E4C0000}"/>
    <cellStyle name="Good 38 10" xfId="17511" xr:uid="{00000000-0005-0000-0000-00005F4C0000}"/>
    <cellStyle name="Good 38 11" xfId="17512" xr:uid="{00000000-0005-0000-0000-0000604C0000}"/>
    <cellStyle name="Good 38 2" xfId="17513" xr:uid="{00000000-0005-0000-0000-0000614C0000}"/>
    <cellStyle name="Good 38 3" xfId="17514" xr:uid="{00000000-0005-0000-0000-0000624C0000}"/>
    <cellStyle name="Good 38 4" xfId="17515" xr:uid="{00000000-0005-0000-0000-0000634C0000}"/>
    <cellStyle name="Good 38 5" xfId="17516" xr:uid="{00000000-0005-0000-0000-0000644C0000}"/>
    <cellStyle name="Good 38 6" xfId="17517" xr:uid="{00000000-0005-0000-0000-0000654C0000}"/>
    <cellStyle name="Good 38 7" xfId="17518" xr:uid="{00000000-0005-0000-0000-0000664C0000}"/>
    <cellStyle name="Good 38 8" xfId="17519" xr:uid="{00000000-0005-0000-0000-0000674C0000}"/>
    <cellStyle name="Good 38 9" xfId="17520" xr:uid="{00000000-0005-0000-0000-0000684C0000}"/>
    <cellStyle name="Good 39" xfId="17521" xr:uid="{00000000-0005-0000-0000-0000694C0000}"/>
    <cellStyle name="Good 39 10" xfId="17522" xr:uid="{00000000-0005-0000-0000-00006A4C0000}"/>
    <cellStyle name="Good 39 11" xfId="17523" xr:uid="{00000000-0005-0000-0000-00006B4C0000}"/>
    <cellStyle name="Good 39 2" xfId="17524" xr:uid="{00000000-0005-0000-0000-00006C4C0000}"/>
    <cellStyle name="Good 39 3" xfId="17525" xr:uid="{00000000-0005-0000-0000-00006D4C0000}"/>
    <cellStyle name="Good 39 4" xfId="17526" xr:uid="{00000000-0005-0000-0000-00006E4C0000}"/>
    <cellStyle name="Good 39 5" xfId="17527" xr:uid="{00000000-0005-0000-0000-00006F4C0000}"/>
    <cellStyle name="Good 39 6" xfId="17528" xr:uid="{00000000-0005-0000-0000-0000704C0000}"/>
    <cellStyle name="Good 39 7" xfId="17529" xr:uid="{00000000-0005-0000-0000-0000714C0000}"/>
    <cellStyle name="Good 39 8" xfId="17530" xr:uid="{00000000-0005-0000-0000-0000724C0000}"/>
    <cellStyle name="Good 39 9" xfId="17531" xr:uid="{00000000-0005-0000-0000-0000734C0000}"/>
    <cellStyle name="Good 4" xfId="1241" xr:uid="{00000000-0005-0000-0000-0000744C0000}"/>
    <cellStyle name="Good 4 10" xfId="3180" xr:uid="{00000000-0005-0000-0000-0000754C0000}"/>
    <cellStyle name="Good 4 11" xfId="3181" xr:uid="{00000000-0005-0000-0000-0000764C0000}"/>
    <cellStyle name="Good 4 12" xfId="3179" xr:uid="{00000000-0005-0000-0000-0000774C0000}"/>
    <cellStyle name="Good 4 2" xfId="3182" xr:uid="{00000000-0005-0000-0000-0000784C0000}"/>
    <cellStyle name="Good 4 3" xfId="3183" xr:uid="{00000000-0005-0000-0000-0000794C0000}"/>
    <cellStyle name="Good 4 4" xfId="3184" xr:uid="{00000000-0005-0000-0000-00007A4C0000}"/>
    <cellStyle name="Good 4 5" xfId="3185" xr:uid="{00000000-0005-0000-0000-00007B4C0000}"/>
    <cellStyle name="Good 4 6" xfId="3186" xr:uid="{00000000-0005-0000-0000-00007C4C0000}"/>
    <cellStyle name="Good 4 7" xfId="3187" xr:uid="{00000000-0005-0000-0000-00007D4C0000}"/>
    <cellStyle name="Good 4 8" xfId="3188" xr:uid="{00000000-0005-0000-0000-00007E4C0000}"/>
    <cellStyle name="Good 4 9" xfId="3189" xr:uid="{00000000-0005-0000-0000-00007F4C0000}"/>
    <cellStyle name="Good 40" xfId="17532" xr:uid="{00000000-0005-0000-0000-0000804C0000}"/>
    <cellStyle name="Good 40 10" xfId="17533" xr:uid="{00000000-0005-0000-0000-0000814C0000}"/>
    <cellStyle name="Good 40 2" xfId="17534" xr:uid="{00000000-0005-0000-0000-0000824C0000}"/>
    <cellStyle name="Good 40 3" xfId="17535" xr:uid="{00000000-0005-0000-0000-0000834C0000}"/>
    <cellStyle name="Good 40 4" xfId="17536" xr:uid="{00000000-0005-0000-0000-0000844C0000}"/>
    <cellStyle name="Good 40 5" xfId="17537" xr:uid="{00000000-0005-0000-0000-0000854C0000}"/>
    <cellStyle name="Good 40 6" xfId="17538" xr:uid="{00000000-0005-0000-0000-0000864C0000}"/>
    <cellStyle name="Good 40 7" xfId="17539" xr:uid="{00000000-0005-0000-0000-0000874C0000}"/>
    <cellStyle name="Good 40 8" xfId="17540" xr:uid="{00000000-0005-0000-0000-0000884C0000}"/>
    <cellStyle name="Good 40 9" xfId="17541" xr:uid="{00000000-0005-0000-0000-0000894C0000}"/>
    <cellStyle name="Good 41" xfId="17542" xr:uid="{00000000-0005-0000-0000-00008A4C0000}"/>
    <cellStyle name="Good 42" xfId="17543" xr:uid="{00000000-0005-0000-0000-00008B4C0000}"/>
    <cellStyle name="Good 43" xfId="17544" xr:uid="{00000000-0005-0000-0000-00008C4C0000}"/>
    <cellStyle name="Good 44" xfId="17545" xr:uid="{00000000-0005-0000-0000-00008D4C0000}"/>
    <cellStyle name="Good 45" xfId="17546" xr:uid="{00000000-0005-0000-0000-00008E4C0000}"/>
    <cellStyle name="Good 46" xfId="17547" xr:uid="{00000000-0005-0000-0000-00008F4C0000}"/>
    <cellStyle name="Good 47" xfId="17548" xr:uid="{00000000-0005-0000-0000-0000904C0000}"/>
    <cellStyle name="Good 48" xfId="17549" xr:uid="{00000000-0005-0000-0000-0000914C0000}"/>
    <cellStyle name="Good 49" xfId="17550" xr:uid="{00000000-0005-0000-0000-0000924C0000}"/>
    <cellStyle name="Good 5" xfId="3190" xr:uid="{00000000-0005-0000-0000-0000934C0000}"/>
    <cellStyle name="Good 5 10" xfId="3191" xr:uid="{00000000-0005-0000-0000-0000944C0000}"/>
    <cellStyle name="Good 5 11" xfId="3192" xr:uid="{00000000-0005-0000-0000-0000954C0000}"/>
    <cellStyle name="Good 5 2" xfId="3193" xr:uid="{00000000-0005-0000-0000-0000964C0000}"/>
    <cellStyle name="Good 5 3" xfId="3194" xr:uid="{00000000-0005-0000-0000-0000974C0000}"/>
    <cellStyle name="Good 5 4" xfId="3195" xr:uid="{00000000-0005-0000-0000-0000984C0000}"/>
    <cellStyle name="Good 5 5" xfId="3196" xr:uid="{00000000-0005-0000-0000-0000994C0000}"/>
    <cellStyle name="Good 5 6" xfId="3197" xr:uid="{00000000-0005-0000-0000-00009A4C0000}"/>
    <cellStyle name="Good 5 7" xfId="3198" xr:uid="{00000000-0005-0000-0000-00009B4C0000}"/>
    <cellStyle name="Good 5 8" xfId="3199" xr:uid="{00000000-0005-0000-0000-00009C4C0000}"/>
    <cellStyle name="Good 5 9" xfId="3200" xr:uid="{00000000-0005-0000-0000-00009D4C0000}"/>
    <cellStyle name="Good 50" xfId="112" xr:uid="{00000000-0005-0000-0000-00009E4C0000}"/>
    <cellStyle name="Good 6" xfId="3201" xr:uid="{00000000-0005-0000-0000-00009F4C0000}"/>
    <cellStyle name="Good 6 10" xfId="17551" xr:uid="{00000000-0005-0000-0000-0000A04C0000}"/>
    <cellStyle name="Good 6 11" xfId="17552" xr:uid="{00000000-0005-0000-0000-0000A14C0000}"/>
    <cellStyle name="Good 6 2" xfId="17553" xr:uid="{00000000-0005-0000-0000-0000A24C0000}"/>
    <cellStyle name="Good 6 3" xfId="17554" xr:uid="{00000000-0005-0000-0000-0000A34C0000}"/>
    <cellStyle name="Good 6 4" xfId="17555" xr:uid="{00000000-0005-0000-0000-0000A44C0000}"/>
    <cellStyle name="Good 6 5" xfId="17556" xr:uid="{00000000-0005-0000-0000-0000A54C0000}"/>
    <cellStyle name="Good 6 6" xfId="17557" xr:uid="{00000000-0005-0000-0000-0000A64C0000}"/>
    <cellStyle name="Good 6 7" xfId="17558" xr:uid="{00000000-0005-0000-0000-0000A74C0000}"/>
    <cellStyle name="Good 6 8" xfId="17559" xr:uid="{00000000-0005-0000-0000-0000A84C0000}"/>
    <cellStyle name="Good 6 9" xfId="17560" xr:uid="{00000000-0005-0000-0000-0000A94C0000}"/>
    <cellStyle name="Good 7" xfId="3202" xr:uid="{00000000-0005-0000-0000-0000AA4C0000}"/>
    <cellStyle name="Good 7 10" xfId="17561" xr:uid="{00000000-0005-0000-0000-0000AB4C0000}"/>
    <cellStyle name="Good 7 11" xfId="17562" xr:uid="{00000000-0005-0000-0000-0000AC4C0000}"/>
    <cellStyle name="Good 7 2" xfId="17563" xr:uid="{00000000-0005-0000-0000-0000AD4C0000}"/>
    <cellStyle name="Good 7 3" xfId="17564" xr:uid="{00000000-0005-0000-0000-0000AE4C0000}"/>
    <cellStyle name="Good 7 4" xfId="17565" xr:uid="{00000000-0005-0000-0000-0000AF4C0000}"/>
    <cellStyle name="Good 7 5" xfId="17566" xr:uid="{00000000-0005-0000-0000-0000B04C0000}"/>
    <cellStyle name="Good 7 6" xfId="17567" xr:uid="{00000000-0005-0000-0000-0000B14C0000}"/>
    <cellStyle name="Good 7 7" xfId="17568" xr:uid="{00000000-0005-0000-0000-0000B24C0000}"/>
    <cellStyle name="Good 7 8" xfId="17569" xr:uid="{00000000-0005-0000-0000-0000B34C0000}"/>
    <cellStyle name="Good 7 9" xfId="17570" xr:uid="{00000000-0005-0000-0000-0000B44C0000}"/>
    <cellStyle name="Good 8" xfId="3203" xr:uid="{00000000-0005-0000-0000-0000B54C0000}"/>
    <cellStyle name="Good 8 10" xfId="17571" xr:uid="{00000000-0005-0000-0000-0000B64C0000}"/>
    <cellStyle name="Good 8 11" xfId="17572" xr:uid="{00000000-0005-0000-0000-0000B74C0000}"/>
    <cellStyle name="Good 8 2" xfId="17573" xr:uid="{00000000-0005-0000-0000-0000B84C0000}"/>
    <cellStyle name="Good 8 3" xfId="17574" xr:uid="{00000000-0005-0000-0000-0000B94C0000}"/>
    <cellStyle name="Good 8 4" xfId="17575" xr:uid="{00000000-0005-0000-0000-0000BA4C0000}"/>
    <cellStyle name="Good 8 5" xfId="17576" xr:uid="{00000000-0005-0000-0000-0000BB4C0000}"/>
    <cellStyle name="Good 8 6" xfId="17577" xr:uid="{00000000-0005-0000-0000-0000BC4C0000}"/>
    <cellStyle name="Good 8 7" xfId="17578" xr:uid="{00000000-0005-0000-0000-0000BD4C0000}"/>
    <cellStyle name="Good 8 8" xfId="17579" xr:uid="{00000000-0005-0000-0000-0000BE4C0000}"/>
    <cellStyle name="Good 8 9" xfId="17580" xr:uid="{00000000-0005-0000-0000-0000BF4C0000}"/>
    <cellStyle name="Good 9" xfId="3204" xr:uid="{00000000-0005-0000-0000-0000C04C0000}"/>
    <cellStyle name="Good 9 10" xfId="17581" xr:uid="{00000000-0005-0000-0000-0000C14C0000}"/>
    <cellStyle name="Good 9 11" xfId="17582" xr:uid="{00000000-0005-0000-0000-0000C24C0000}"/>
    <cellStyle name="Good 9 2" xfId="17583" xr:uid="{00000000-0005-0000-0000-0000C34C0000}"/>
    <cellStyle name="Good 9 3" xfId="17584" xr:uid="{00000000-0005-0000-0000-0000C44C0000}"/>
    <cellStyle name="Good 9 4" xfId="17585" xr:uid="{00000000-0005-0000-0000-0000C54C0000}"/>
    <cellStyle name="Good 9 5" xfId="17586" xr:uid="{00000000-0005-0000-0000-0000C64C0000}"/>
    <cellStyle name="Good 9 6" xfId="17587" xr:uid="{00000000-0005-0000-0000-0000C74C0000}"/>
    <cellStyle name="Good 9 7" xfId="17588" xr:uid="{00000000-0005-0000-0000-0000C84C0000}"/>
    <cellStyle name="Good 9 8" xfId="17589" xr:uid="{00000000-0005-0000-0000-0000C94C0000}"/>
    <cellStyle name="Good 9 9" xfId="17590" xr:uid="{00000000-0005-0000-0000-0000CA4C0000}"/>
    <cellStyle name="Grey" xfId="325" xr:uid="{00000000-0005-0000-0000-0000CB4C0000}"/>
    <cellStyle name="Head1" xfId="3205" xr:uid="{00000000-0005-0000-0000-0000CC4C0000}"/>
    <cellStyle name="Head2" xfId="3206" xr:uid="{00000000-0005-0000-0000-0000CD4C0000}"/>
    <cellStyle name="Header" xfId="17591" xr:uid="{00000000-0005-0000-0000-0000CE4C0000}"/>
    <cellStyle name="Header1" xfId="115" xr:uid="{00000000-0005-0000-0000-0000CF4C0000}"/>
    <cellStyle name="Header2" xfId="116" xr:uid="{00000000-0005-0000-0000-0000D04C0000}"/>
    <cellStyle name="Heading" xfId="3207" xr:uid="{00000000-0005-0000-0000-0000D14C0000}"/>
    <cellStyle name="Heading 1 10" xfId="3208" xr:uid="{00000000-0005-0000-0000-0000D24C0000}"/>
    <cellStyle name="Heading 1 10 10" xfId="17592" xr:uid="{00000000-0005-0000-0000-0000D34C0000}"/>
    <cellStyle name="Heading 1 10 11" xfId="17593" xr:uid="{00000000-0005-0000-0000-0000D44C0000}"/>
    <cellStyle name="Heading 1 10 2" xfId="17594" xr:uid="{00000000-0005-0000-0000-0000D54C0000}"/>
    <cellStyle name="Heading 1 10 3" xfId="17595" xr:uid="{00000000-0005-0000-0000-0000D64C0000}"/>
    <cellStyle name="Heading 1 10 4" xfId="17596" xr:uid="{00000000-0005-0000-0000-0000D74C0000}"/>
    <cellStyle name="Heading 1 10 5" xfId="17597" xr:uid="{00000000-0005-0000-0000-0000D84C0000}"/>
    <cellStyle name="Heading 1 10 6" xfId="17598" xr:uid="{00000000-0005-0000-0000-0000D94C0000}"/>
    <cellStyle name="Heading 1 10 7" xfId="17599" xr:uid="{00000000-0005-0000-0000-0000DA4C0000}"/>
    <cellStyle name="Heading 1 10 8" xfId="17600" xr:uid="{00000000-0005-0000-0000-0000DB4C0000}"/>
    <cellStyle name="Heading 1 10 9" xfId="17601" xr:uid="{00000000-0005-0000-0000-0000DC4C0000}"/>
    <cellStyle name="Heading 1 11" xfId="3209" xr:uid="{00000000-0005-0000-0000-0000DD4C0000}"/>
    <cellStyle name="Heading 1 11 10" xfId="17602" xr:uid="{00000000-0005-0000-0000-0000DE4C0000}"/>
    <cellStyle name="Heading 1 11 11" xfId="17603" xr:uid="{00000000-0005-0000-0000-0000DF4C0000}"/>
    <cellStyle name="Heading 1 11 2" xfId="17604" xr:uid="{00000000-0005-0000-0000-0000E04C0000}"/>
    <cellStyle name="Heading 1 11 3" xfId="17605" xr:uid="{00000000-0005-0000-0000-0000E14C0000}"/>
    <cellStyle name="Heading 1 11 4" xfId="17606" xr:uid="{00000000-0005-0000-0000-0000E24C0000}"/>
    <cellStyle name="Heading 1 11 5" xfId="17607" xr:uid="{00000000-0005-0000-0000-0000E34C0000}"/>
    <cellStyle name="Heading 1 11 6" xfId="17608" xr:uid="{00000000-0005-0000-0000-0000E44C0000}"/>
    <cellStyle name="Heading 1 11 7" xfId="17609" xr:uid="{00000000-0005-0000-0000-0000E54C0000}"/>
    <cellStyle name="Heading 1 11 8" xfId="17610" xr:uid="{00000000-0005-0000-0000-0000E64C0000}"/>
    <cellStyle name="Heading 1 11 9" xfId="17611" xr:uid="{00000000-0005-0000-0000-0000E74C0000}"/>
    <cellStyle name="Heading 1 12" xfId="3210" xr:uid="{00000000-0005-0000-0000-0000E84C0000}"/>
    <cellStyle name="Heading 1 12 10" xfId="17612" xr:uid="{00000000-0005-0000-0000-0000E94C0000}"/>
    <cellStyle name="Heading 1 12 11" xfId="17613" xr:uid="{00000000-0005-0000-0000-0000EA4C0000}"/>
    <cellStyle name="Heading 1 12 2" xfId="17614" xr:uid="{00000000-0005-0000-0000-0000EB4C0000}"/>
    <cellStyle name="Heading 1 12 3" xfId="17615" xr:uid="{00000000-0005-0000-0000-0000EC4C0000}"/>
    <cellStyle name="Heading 1 12 4" xfId="17616" xr:uid="{00000000-0005-0000-0000-0000ED4C0000}"/>
    <cellStyle name="Heading 1 12 5" xfId="17617" xr:uid="{00000000-0005-0000-0000-0000EE4C0000}"/>
    <cellStyle name="Heading 1 12 6" xfId="17618" xr:uid="{00000000-0005-0000-0000-0000EF4C0000}"/>
    <cellStyle name="Heading 1 12 7" xfId="17619" xr:uid="{00000000-0005-0000-0000-0000F04C0000}"/>
    <cellStyle name="Heading 1 12 8" xfId="17620" xr:uid="{00000000-0005-0000-0000-0000F14C0000}"/>
    <cellStyle name="Heading 1 12 9" xfId="17621" xr:uid="{00000000-0005-0000-0000-0000F24C0000}"/>
    <cellStyle name="Heading 1 13" xfId="3211" xr:uid="{00000000-0005-0000-0000-0000F34C0000}"/>
    <cellStyle name="Heading 1 13 10" xfId="17622" xr:uid="{00000000-0005-0000-0000-0000F44C0000}"/>
    <cellStyle name="Heading 1 13 11" xfId="17623" xr:uid="{00000000-0005-0000-0000-0000F54C0000}"/>
    <cellStyle name="Heading 1 13 2" xfId="17624" xr:uid="{00000000-0005-0000-0000-0000F64C0000}"/>
    <cellStyle name="Heading 1 13 3" xfId="17625" xr:uid="{00000000-0005-0000-0000-0000F74C0000}"/>
    <cellStyle name="Heading 1 13 4" xfId="17626" xr:uid="{00000000-0005-0000-0000-0000F84C0000}"/>
    <cellStyle name="Heading 1 13 5" xfId="17627" xr:uid="{00000000-0005-0000-0000-0000F94C0000}"/>
    <cellStyle name="Heading 1 13 6" xfId="17628" xr:uid="{00000000-0005-0000-0000-0000FA4C0000}"/>
    <cellStyle name="Heading 1 13 7" xfId="17629" xr:uid="{00000000-0005-0000-0000-0000FB4C0000}"/>
    <cellStyle name="Heading 1 13 8" xfId="17630" xr:uid="{00000000-0005-0000-0000-0000FC4C0000}"/>
    <cellStyle name="Heading 1 13 9" xfId="17631" xr:uid="{00000000-0005-0000-0000-0000FD4C0000}"/>
    <cellStyle name="Heading 1 14" xfId="3212" xr:uid="{00000000-0005-0000-0000-0000FE4C0000}"/>
    <cellStyle name="Heading 1 14 10" xfId="17632" xr:uid="{00000000-0005-0000-0000-0000FF4C0000}"/>
    <cellStyle name="Heading 1 14 11" xfId="17633" xr:uid="{00000000-0005-0000-0000-0000004D0000}"/>
    <cellStyle name="Heading 1 14 2" xfId="17634" xr:uid="{00000000-0005-0000-0000-0000014D0000}"/>
    <cellStyle name="Heading 1 14 3" xfId="17635" xr:uid="{00000000-0005-0000-0000-0000024D0000}"/>
    <cellStyle name="Heading 1 14 4" xfId="17636" xr:uid="{00000000-0005-0000-0000-0000034D0000}"/>
    <cellStyle name="Heading 1 14 5" xfId="17637" xr:uid="{00000000-0005-0000-0000-0000044D0000}"/>
    <cellStyle name="Heading 1 14 6" xfId="17638" xr:uid="{00000000-0005-0000-0000-0000054D0000}"/>
    <cellStyle name="Heading 1 14 7" xfId="17639" xr:uid="{00000000-0005-0000-0000-0000064D0000}"/>
    <cellStyle name="Heading 1 14 8" xfId="17640" xr:uid="{00000000-0005-0000-0000-0000074D0000}"/>
    <cellStyle name="Heading 1 14 9" xfId="17641" xr:uid="{00000000-0005-0000-0000-0000084D0000}"/>
    <cellStyle name="Heading 1 15" xfId="3213" xr:uid="{00000000-0005-0000-0000-0000094D0000}"/>
    <cellStyle name="Heading 1 15 10" xfId="17642" xr:uid="{00000000-0005-0000-0000-00000A4D0000}"/>
    <cellStyle name="Heading 1 15 11" xfId="17643" xr:uid="{00000000-0005-0000-0000-00000B4D0000}"/>
    <cellStyle name="Heading 1 15 2" xfId="17644" xr:uid="{00000000-0005-0000-0000-00000C4D0000}"/>
    <cellStyle name="Heading 1 15 3" xfId="17645" xr:uid="{00000000-0005-0000-0000-00000D4D0000}"/>
    <cellStyle name="Heading 1 15 4" xfId="17646" xr:uid="{00000000-0005-0000-0000-00000E4D0000}"/>
    <cellStyle name="Heading 1 15 5" xfId="17647" xr:uid="{00000000-0005-0000-0000-00000F4D0000}"/>
    <cellStyle name="Heading 1 15 6" xfId="17648" xr:uid="{00000000-0005-0000-0000-0000104D0000}"/>
    <cellStyle name="Heading 1 15 7" xfId="17649" xr:uid="{00000000-0005-0000-0000-0000114D0000}"/>
    <cellStyle name="Heading 1 15 8" xfId="17650" xr:uid="{00000000-0005-0000-0000-0000124D0000}"/>
    <cellStyle name="Heading 1 15 9" xfId="17651" xr:uid="{00000000-0005-0000-0000-0000134D0000}"/>
    <cellStyle name="Heading 1 16" xfId="17652" xr:uid="{00000000-0005-0000-0000-0000144D0000}"/>
    <cellStyle name="Heading 1 16 10" xfId="17653" xr:uid="{00000000-0005-0000-0000-0000154D0000}"/>
    <cellStyle name="Heading 1 16 11" xfId="17654" xr:uid="{00000000-0005-0000-0000-0000164D0000}"/>
    <cellStyle name="Heading 1 16 2" xfId="17655" xr:uid="{00000000-0005-0000-0000-0000174D0000}"/>
    <cellStyle name="Heading 1 16 3" xfId="17656" xr:uid="{00000000-0005-0000-0000-0000184D0000}"/>
    <cellStyle name="Heading 1 16 4" xfId="17657" xr:uid="{00000000-0005-0000-0000-0000194D0000}"/>
    <cellStyle name="Heading 1 16 5" xfId="17658" xr:uid="{00000000-0005-0000-0000-00001A4D0000}"/>
    <cellStyle name="Heading 1 16 6" xfId="17659" xr:uid="{00000000-0005-0000-0000-00001B4D0000}"/>
    <cellStyle name="Heading 1 16 7" xfId="17660" xr:uid="{00000000-0005-0000-0000-00001C4D0000}"/>
    <cellStyle name="Heading 1 16 8" xfId="17661" xr:uid="{00000000-0005-0000-0000-00001D4D0000}"/>
    <cellStyle name="Heading 1 16 9" xfId="17662" xr:uid="{00000000-0005-0000-0000-00001E4D0000}"/>
    <cellStyle name="Heading 1 17" xfId="17663" xr:uid="{00000000-0005-0000-0000-00001F4D0000}"/>
    <cellStyle name="Heading 1 17 10" xfId="17664" xr:uid="{00000000-0005-0000-0000-0000204D0000}"/>
    <cellStyle name="Heading 1 17 11" xfId="17665" xr:uid="{00000000-0005-0000-0000-0000214D0000}"/>
    <cellStyle name="Heading 1 17 2" xfId="17666" xr:uid="{00000000-0005-0000-0000-0000224D0000}"/>
    <cellStyle name="Heading 1 17 3" xfId="17667" xr:uid="{00000000-0005-0000-0000-0000234D0000}"/>
    <cellStyle name="Heading 1 17 4" xfId="17668" xr:uid="{00000000-0005-0000-0000-0000244D0000}"/>
    <cellStyle name="Heading 1 17 5" xfId="17669" xr:uid="{00000000-0005-0000-0000-0000254D0000}"/>
    <cellStyle name="Heading 1 17 6" xfId="17670" xr:uid="{00000000-0005-0000-0000-0000264D0000}"/>
    <cellStyle name="Heading 1 17 7" xfId="17671" xr:uid="{00000000-0005-0000-0000-0000274D0000}"/>
    <cellStyle name="Heading 1 17 8" xfId="17672" xr:uid="{00000000-0005-0000-0000-0000284D0000}"/>
    <cellStyle name="Heading 1 17 9" xfId="17673" xr:uid="{00000000-0005-0000-0000-0000294D0000}"/>
    <cellStyle name="Heading 1 18" xfId="17674" xr:uid="{00000000-0005-0000-0000-00002A4D0000}"/>
    <cellStyle name="Heading 1 18 10" xfId="17675" xr:uid="{00000000-0005-0000-0000-00002B4D0000}"/>
    <cellStyle name="Heading 1 18 11" xfId="17676" xr:uid="{00000000-0005-0000-0000-00002C4D0000}"/>
    <cellStyle name="Heading 1 18 2" xfId="17677" xr:uid="{00000000-0005-0000-0000-00002D4D0000}"/>
    <cellStyle name="Heading 1 18 3" xfId="17678" xr:uid="{00000000-0005-0000-0000-00002E4D0000}"/>
    <cellStyle name="Heading 1 18 4" xfId="17679" xr:uid="{00000000-0005-0000-0000-00002F4D0000}"/>
    <cellStyle name="Heading 1 18 5" xfId="17680" xr:uid="{00000000-0005-0000-0000-0000304D0000}"/>
    <cellStyle name="Heading 1 18 6" xfId="17681" xr:uid="{00000000-0005-0000-0000-0000314D0000}"/>
    <cellStyle name="Heading 1 18 7" xfId="17682" xr:uid="{00000000-0005-0000-0000-0000324D0000}"/>
    <cellStyle name="Heading 1 18 8" xfId="17683" xr:uid="{00000000-0005-0000-0000-0000334D0000}"/>
    <cellStyle name="Heading 1 18 9" xfId="17684" xr:uid="{00000000-0005-0000-0000-0000344D0000}"/>
    <cellStyle name="Heading 1 19" xfId="17685" xr:uid="{00000000-0005-0000-0000-0000354D0000}"/>
    <cellStyle name="Heading 1 19 10" xfId="17686" xr:uid="{00000000-0005-0000-0000-0000364D0000}"/>
    <cellStyle name="Heading 1 19 11" xfId="17687" xr:uid="{00000000-0005-0000-0000-0000374D0000}"/>
    <cellStyle name="Heading 1 19 2" xfId="17688" xr:uid="{00000000-0005-0000-0000-0000384D0000}"/>
    <cellStyle name="Heading 1 19 3" xfId="17689" xr:uid="{00000000-0005-0000-0000-0000394D0000}"/>
    <cellStyle name="Heading 1 19 4" xfId="17690" xr:uid="{00000000-0005-0000-0000-00003A4D0000}"/>
    <cellStyle name="Heading 1 19 5" xfId="17691" xr:uid="{00000000-0005-0000-0000-00003B4D0000}"/>
    <cellStyle name="Heading 1 19 6" xfId="17692" xr:uid="{00000000-0005-0000-0000-00003C4D0000}"/>
    <cellStyle name="Heading 1 19 7" xfId="17693" xr:uid="{00000000-0005-0000-0000-00003D4D0000}"/>
    <cellStyle name="Heading 1 19 8" xfId="17694" xr:uid="{00000000-0005-0000-0000-00003E4D0000}"/>
    <cellStyle name="Heading 1 19 9" xfId="17695" xr:uid="{00000000-0005-0000-0000-00003F4D0000}"/>
    <cellStyle name="Heading 1 2" xfId="118" xr:uid="{00000000-0005-0000-0000-0000404D0000}"/>
    <cellStyle name="Heading 1 2 10" xfId="3215" xr:uid="{00000000-0005-0000-0000-0000414D0000}"/>
    <cellStyle name="Heading 1 2 11" xfId="3216" xr:uid="{00000000-0005-0000-0000-0000424D0000}"/>
    <cellStyle name="Heading 1 2 12" xfId="3214" xr:uid="{00000000-0005-0000-0000-0000434D0000}"/>
    <cellStyle name="Heading 1 2 2" xfId="1245" xr:uid="{00000000-0005-0000-0000-0000444D0000}"/>
    <cellStyle name="Heading 1 2 2 2" xfId="3217" xr:uid="{00000000-0005-0000-0000-0000454D0000}"/>
    <cellStyle name="Heading 1 2 3" xfId="3218" xr:uid="{00000000-0005-0000-0000-0000464D0000}"/>
    <cellStyle name="Heading 1 2 4" xfId="3219" xr:uid="{00000000-0005-0000-0000-0000474D0000}"/>
    <cellStyle name="Heading 1 2 5" xfId="3220" xr:uid="{00000000-0005-0000-0000-0000484D0000}"/>
    <cellStyle name="Heading 1 2 6" xfId="3221" xr:uid="{00000000-0005-0000-0000-0000494D0000}"/>
    <cellStyle name="Heading 1 2 7" xfId="3222" xr:uid="{00000000-0005-0000-0000-00004A4D0000}"/>
    <cellStyle name="Heading 1 2 8" xfId="3223" xr:uid="{00000000-0005-0000-0000-00004B4D0000}"/>
    <cellStyle name="Heading 1 2 9" xfId="3224" xr:uid="{00000000-0005-0000-0000-00004C4D0000}"/>
    <cellStyle name="Heading 1 20" xfId="17696" xr:uid="{00000000-0005-0000-0000-00004D4D0000}"/>
    <cellStyle name="Heading 1 20 10" xfId="17697" xr:uid="{00000000-0005-0000-0000-00004E4D0000}"/>
    <cellStyle name="Heading 1 20 11" xfId="17698" xr:uid="{00000000-0005-0000-0000-00004F4D0000}"/>
    <cellStyle name="Heading 1 20 2" xfId="17699" xr:uid="{00000000-0005-0000-0000-0000504D0000}"/>
    <cellStyle name="Heading 1 20 3" xfId="17700" xr:uid="{00000000-0005-0000-0000-0000514D0000}"/>
    <cellStyle name="Heading 1 20 4" xfId="17701" xr:uid="{00000000-0005-0000-0000-0000524D0000}"/>
    <cellStyle name="Heading 1 20 5" xfId="17702" xr:uid="{00000000-0005-0000-0000-0000534D0000}"/>
    <cellStyle name="Heading 1 20 6" xfId="17703" xr:uid="{00000000-0005-0000-0000-0000544D0000}"/>
    <cellStyle name="Heading 1 20 7" xfId="17704" xr:uid="{00000000-0005-0000-0000-0000554D0000}"/>
    <cellStyle name="Heading 1 20 8" xfId="17705" xr:uid="{00000000-0005-0000-0000-0000564D0000}"/>
    <cellStyle name="Heading 1 20 9" xfId="17706" xr:uid="{00000000-0005-0000-0000-0000574D0000}"/>
    <cellStyle name="Heading 1 21" xfId="17707" xr:uid="{00000000-0005-0000-0000-0000584D0000}"/>
    <cellStyle name="Heading 1 21 10" xfId="17708" xr:uid="{00000000-0005-0000-0000-0000594D0000}"/>
    <cellStyle name="Heading 1 21 11" xfId="17709" xr:uid="{00000000-0005-0000-0000-00005A4D0000}"/>
    <cellStyle name="Heading 1 21 2" xfId="17710" xr:uid="{00000000-0005-0000-0000-00005B4D0000}"/>
    <cellStyle name="Heading 1 21 3" xfId="17711" xr:uid="{00000000-0005-0000-0000-00005C4D0000}"/>
    <cellStyle name="Heading 1 21 4" xfId="17712" xr:uid="{00000000-0005-0000-0000-00005D4D0000}"/>
    <cellStyle name="Heading 1 21 5" xfId="17713" xr:uid="{00000000-0005-0000-0000-00005E4D0000}"/>
    <cellStyle name="Heading 1 21 6" xfId="17714" xr:uid="{00000000-0005-0000-0000-00005F4D0000}"/>
    <cellStyle name="Heading 1 21 7" xfId="17715" xr:uid="{00000000-0005-0000-0000-0000604D0000}"/>
    <cellStyle name="Heading 1 21 8" xfId="17716" xr:uid="{00000000-0005-0000-0000-0000614D0000}"/>
    <cellStyle name="Heading 1 21 9" xfId="17717" xr:uid="{00000000-0005-0000-0000-0000624D0000}"/>
    <cellStyle name="Heading 1 22" xfId="17718" xr:uid="{00000000-0005-0000-0000-0000634D0000}"/>
    <cellStyle name="Heading 1 22 10" xfId="17719" xr:uid="{00000000-0005-0000-0000-0000644D0000}"/>
    <cellStyle name="Heading 1 22 11" xfId="17720" xr:uid="{00000000-0005-0000-0000-0000654D0000}"/>
    <cellStyle name="Heading 1 22 2" xfId="17721" xr:uid="{00000000-0005-0000-0000-0000664D0000}"/>
    <cellStyle name="Heading 1 22 3" xfId="17722" xr:uid="{00000000-0005-0000-0000-0000674D0000}"/>
    <cellStyle name="Heading 1 22 4" xfId="17723" xr:uid="{00000000-0005-0000-0000-0000684D0000}"/>
    <cellStyle name="Heading 1 22 5" xfId="17724" xr:uid="{00000000-0005-0000-0000-0000694D0000}"/>
    <cellStyle name="Heading 1 22 6" xfId="17725" xr:uid="{00000000-0005-0000-0000-00006A4D0000}"/>
    <cellStyle name="Heading 1 22 7" xfId="17726" xr:uid="{00000000-0005-0000-0000-00006B4D0000}"/>
    <cellStyle name="Heading 1 22 8" xfId="17727" xr:uid="{00000000-0005-0000-0000-00006C4D0000}"/>
    <cellStyle name="Heading 1 22 9" xfId="17728" xr:uid="{00000000-0005-0000-0000-00006D4D0000}"/>
    <cellStyle name="Heading 1 23" xfId="17729" xr:uid="{00000000-0005-0000-0000-00006E4D0000}"/>
    <cellStyle name="Heading 1 23 10" xfId="17730" xr:uid="{00000000-0005-0000-0000-00006F4D0000}"/>
    <cellStyle name="Heading 1 23 11" xfId="17731" xr:uid="{00000000-0005-0000-0000-0000704D0000}"/>
    <cellStyle name="Heading 1 23 2" xfId="17732" xr:uid="{00000000-0005-0000-0000-0000714D0000}"/>
    <cellStyle name="Heading 1 23 3" xfId="17733" xr:uid="{00000000-0005-0000-0000-0000724D0000}"/>
    <cellStyle name="Heading 1 23 4" xfId="17734" xr:uid="{00000000-0005-0000-0000-0000734D0000}"/>
    <cellStyle name="Heading 1 23 5" xfId="17735" xr:uid="{00000000-0005-0000-0000-0000744D0000}"/>
    <cellStyle name="Heading 1 23 6" xfId="17736" xr:uid="{00000000-0005-0000-0000-0000754D0000}"/>
    <cellStyle name="Heading 1 23 7" xfId="17737" xr:uid="{00000000-0005-0000-0000-0000764D0000}"/>
    <cellStyle name="Heading 1 23 8" xfId="17738" xr:uid="{00000000-0005-0000-0000-0000774D0000}"/>
    <cellStyle name="Heading 1 23 9" xfId="17739" xr:uid="{00000000-0005-0000-0000-0000784D0000}"/>
    <cellStyle name="Heading 1 24" xfId="17740" xr:uid="{00000000-0005-0000-0000-0000794D0000}"/>
    <cellStyle name="Heading 1 24 10" xfId="17741" xr:uid="{00000000-0005-0000-0000-00007A4D0000}"/>
    <cellStyle name="Heading 1 24 11" xfId="17742" xr:uid="{00000000-0005-0000-0000-00007B4D0000}"/>
    <cellStyle name="Heading 1 24 2" xfId="17743" xr:uid="{00000000-0005-0000-0000-00007C4D0000}"/>
    <cellStyle name="Heading 1 24 3" xfId="17744" xr:uid="{00000000-0005-0000-0000-00007D4D0000}"/>
    <cellStyle name="Heading 1 24 4" xfId="17745" xr:uid="{00000000-0005-0000-0000-00007E4D0000}"/>
    <cellStyle name="Heading 1 24 5" xfId="17746" xr:uid="{00000000-0005-0000-0000-00007F4D0000}"/>
    <cellStyle name="Heading 1 24 6" xfId="17747" xr:uid="{00000000-0005-0000-0000-0000804D0000}"/>
    <cellStyle name="Heading 1 24 7" xfId="17748" xr:uid="{00000000-0005-0000-0000-0000814D0000}"/>
    <cellStyle name="Heading 1 24 8" xfId="17749" xr:uid="{00000000-0005-0000-0000-0000824D0000}"/>
    <cellStyle name="Heading 1 24 9" xfId="17750" xr:uid="{00000000-0005-0000-0000-0000834D0000}"/>
    <cellStyle name="Heading 1 25" xfId="17751" xr:uid="{00000000-0005-0000-0000-0000844D0000}"/>
    <cellStyle name="Heading 1 25 10" xfId="17752" xr:uid="{00000000-0005-0000-0000-0000854D0000}"/>
    <cellStyle name="Heading 1 25 11" xfId="17753" xr:uid="{00000000-0005-0000-0000-0000864D0000}"/>
    <cellStyle name="Heading 1 25 2" xfId="17754" xr:uid="{00000000-0005-0000-0000-0000874D0000}"/>
    <cellStyle name="Heading 1 25 3" xfId="17755" xr:uid="{00000000-0005-0000-0000-0000884D0000}"/>
    <cellStyle name="Heading 1 25 4" xfId="17756" xr:uid="{00000000-0005-0000-0000-0000894D0000}"/>
    <cellStyle name="Heading 1 25 5" xfId="17757" xr:uid="{00000000-0005-0000-0000-00008A4D0000}"/>
    <cellStyle name="Heading 1 25 6" xfId="17758" xr:uid="{00000000-0005-0000-0000-00008B4D0000}"/>
    <cellStyle name="Heading 1 25 7" xfId="17759" xr:uid="{00000000-0005-0000-0000-00008C4D0000}"/>
    <cellStyle name="Heading 1 25 8" xfId="17760" xr:uid="{00000000-0005-0000-0000-00008D4D0000}"/>
    <cellStyle name="Heading 1 25 9" xfId="17761" xr:uid="{00000000-0005-0000-0000-00008E4D0000}"/>
    <cellStyle name="Heading 1 26" xfId="17762" xr:uid="{00000000-0005-0000-0000-00008F4D0000}"/>
    <cellStyle name="Heading 1 26 10" xfId="17763" xr:uid="{00000000-0005-0000-0000-0000904D0000}"/>
    <cellStyle name="Heading 1 26 11" xfId="17764" xr:uid="{00000000-0005-0000-0000-0000914D0000}"/>
    <cellStyle name="Heading 1 26 2" xfId="17765" xr:uid="{00000000-0005-0000-0000-0000924D0000}"/>
    <cellStyle name="Heading 1 26 3" xfId="17766" xr:uid="{00000000-0005-0000-0000-0000934D0000}"/>
    <cellStyle name="Heading 1 26 4" xfId="17767" xr:uid="{00000000-0005-0000-0000-0000944D0000}"/>
    <cellStyle name="Heading 1 26 5" xfId="17768" xr:uid="{00000000-0005-0000-0000-0000954D0000}"/>
    <cellStyle name="Heading 1 26 6" xfId="17769" xr:uid="{00000000-0005-0000-0000-0000964D0000}"/>
    <cellStyle name="Heading 1 26 7" xfId="17770" xr:uid="{00000000-0005-0000-0000-0000974D0000}"/>
    <cellStyle name="Heading 1 26 8" xfId="17771" xr:uid="{00000000-0005-0000-0000-0000984D0000}"/>
    <cellStyle name="Heading 1 26 9" xfId="17772" xr:uid="{00000000-0005-0000-0000-0000994D0000}"/>
    <cellStyle name="Heading 1 27" xfId="17773" xr:uid="{00000000-0005-0000-0000-00009A4D0000}"/>
    <cellStyle name="Heading 1 27 10" xfId="17774" xr:uid="{00000000-0005-0000-0000-00009B4D0000}"/>
    <cellStyle name="Heading 1 27 11" xfId="17775" xr:uid="{00000000-0005-0000-0000-00009C4D0000}"/>
    <cellStyle name="Heading 1 27 2" xfId="17776" xr:uid="{00000000-0005-0000-0000-00009D4D0000}"/>
    <cellStyle name="Heading 1 27 3" xfId="17777" xr:uid="{00000000-0005-0000-0000-00009E4D0000}"/>
    <cellStyle name="Heading 1 27 4" xfId="17778" xr:uid="{00000000-0005-0000-0000-00009F4D0000}"/>
    <cellStyle name="Heading 1 27 5" xfId="17779" xr:uid="{00000000-0005-0000-0000-0000A04D0000}"/>
    <cellStyle name="Heading 1 27 6" xfId="17780" xr:uid="{00000000-0005-0000-0000-0000A14D0000}"/>
    <cellStyle name="Heading 1 27 7" xfId="17781" xr:uid="{00000000-0005-0000-0000-0000A24D0000}"/>
    <cellStyle name="Heading 1 27 8" xfId="17782" xr:uid="{00000000-0005-0000-0000-0000A34D0000}"/>
    <cellStyle name="Heading 1 27 9" xfId="17783" xr:uid="{00000000-0005-0000-0000-0000A44D0000}"/>
    <cellStyle name="Heading 1 28" xfId="17784" xr:uid="{00000000-0005-0000-0000-0000A54D0000}"/>
    <cellStyle name="Heading 1 28 10" xfId="17785" xr:uid="{00000000-0005-0000-0000-0000A64D0000}"/>
    <cellStyle name="Heading 1 28 11" xfId="17786" xr:uid="{00000000-0005-0000-0000-0000A74D0000}"/>
    <cellStyle name="Heading 1 28 2" xfId="17787" xr:uid="{00000000-0005-0000-0000-0000A84D0000}"/>
    <cellStyle name="Heading 1 28 3" xfId="17788" xr:uid="{00000000-0005-0000-0000-0000A94D0000}"/>
    <cellStyle name="Heading 1 28 4" xfId="17789" xr:uid="{00000000-0005-0000-0000-0000AA4D0000}"/>
    <cellStyle name="Heading 1 28 5" xfId="17790" xr:uid="{00000000-0005-0000-0000-0000AB4D0000}"/>
    <cellStyle name="Heading 1 28 6" xfId="17791" xr:uid="{00000000-0005-0000-0000-0000AC4D0000}"/>
    <cellStyle name="Heading 1 28 7" xfId="17792" xr:uid="{00000000-0005-0000-0000-0000AD4D0000}"/>
    <cellStyle name="Heading 1 28 8" xfId="17793" xr:uid="{00000000-0005-0000-0000-0000AE4D0000}"/>
    <cellStyle name="Heading 1 28 9" xfId="17794" xr:uid="{00000000-0005-0000-0000-0000AF4D0000}"/>
    <cellStyle name="Heading 1 29" xfId="17795" xr:uid="{00000000-0005-0000-0000-0000B04D0000}"/>
    <cellStyle name="Heading 1 29 10" xfId="17796" xr:uid="{00000000-0005-0000-0000-0000B14D0000}"/>
    <cellStyle name="Heading 1 29 11" xfId="17797" xr:uid="{00000000-0005-0000-0000-0000B24D0000}"/>
    <cellStyle name="Heading 1 29 2" xfId="17798" xr:uid="{00000000-0005-0000-0000-0000B34D0000}"/>
    <cellStyle name="Heading 1 29 3" xfId="17799" xr:uid="{00000000-0005-0000-0000-0000B44D0000}"/>
    <cellStyle name="Heading 1 29 4" xfId="17800" xr:uid="{00000000-0005-0000-0000-0000B54D0000}"/>
    <cellStyle name="Heading 1 29 5" xfId="17801" xr:uid="{00000000-0005-0000-0000-0000B64D0000}"/>
    <cellStyle name="Heading 1 29 6" xfId="17802" xr:uid="{00000000-0005-0000-0000-0000B74D0000}"/>
    <cellStyle name="Heading 1 29 7" xfId="17803" xr:uid="{00000000-0005-0000-0000-0000B84D0000}"/>
    <cellStyle name="Heading 1 29 8" xfId="17804" xr:uid="{00000000-0005-0000-0000-0000B94D0000}"/>
    <cellStyle name="Heading 1 29 9" xfId="17805" xr:uid="{00000000-0005-0000-0000-0000BA4D0000}"/>
    <cellStyle name="Heading 1 3" xfId="119" xr:uid="{00000000-0005-0000-0000-0000BB4D0000}"/>
    <cellStyle name="Heading 1 3 10" xfId="3226" xr:uid="{00000000-0005-0000-0000-0000BC4D0000}"/>
    <cellStyle name="Heading 1 3 11" xfId="3227" xr:uid="{00000000-0005-0000-0000-0000BD4D0000}"/>
    <cellStyle name="Heading 1 3 12" xfId="3225" xr:uid="{00000000-0005-0000-0000-0000BE4D0000}"/>
    <cellStyle name="Heading 1 3 2" xfId="3228" xr:uid="{00000000-0005-0000-0000-0000BF4D0000}"/>
    <cellStyle name="Heading 1 3 3" xfId="3229" xr:uid="{00000000-0005-0000-0000-0000C04D0000}"/>
    <cellStyle name="Heading 1 3 4" xfId="3230" xr:uid="{00000000-0005-0000-0000-0000C14D0000}"/>
    <cellStyle name="Heading 1 3 5" xfId="3231" xr:uid="{00000000-0005-0000-0000-0000C24D0000}"/>
    <cellStyle name="Heading 1 3 6" xfId="3232" xr:uid="{00000000-0005-0000-0000-0000C34D0000}"/>
    <cellStyle name="Heading 1 3 7" xfId="3233" xr:uid="{00000000-0005-0000-0000-0000C44D0000}"/>
    <cellStyle name="Heading 1 3 8" xfId="3234" xr:uid="{00000000-0005-0000-0000-0000C54D0000}"/>
    <cellStyle name="Heading 1 3 9" xfId="3235" xr:uid="{00000000-0005-0000-0000-0000C64D0000}"/>
    <cellStyle name="Heading 1 30" xfId="17806" xr:uid="{00000000-0005-0000-0000-0000C74D0000}"/>
    <cellStyle name="Heading 1 30 10" xfId="17807" xr:uid="{00000000-0005-0000-0000-0000C84D0000}"/>
    <cellStyle name="Heading 1 30 11" xfId="17808" xr:uid="{00000000-0005-0000-0000-0000C94D0000}"/>
    <cellStyle name="Heading 1 30 2" xfId="17809" xr:uid="{00000000-0005-0000-0000-0000CA4D0000}"/>
    <cellStyle name="Heading 1 30 3" xfId="17810" xr:uid="{00000000-0005-0000-0000-0000CB4D0000}"/>
    <cellStyle name="Heading 1 30 4" xfId="17811" xr:uid="{00000000-0005-0000-0000-0000CC4D0000}"/>
    <cellStyle name="Heading 1 30 5" xfId="17812" xr:uid="{00000000-0005-0000-0000-0000CD4D0000}"/>
    <cellStyle name="Heading 1 30 6" xfId="17813" xr:uid="{00000000-0005-0000-0000-0000CE4D0000}"/>
    <cellStyle name="Heading 1 30 7" xfId="17814" xr:uid="{00000000-0005-0000-0000-0000CF4D0000}"/>
    <cellStyle name="Heading 1 30 8" xfId="17815" xr:uid="{00000000-0005-0000-0000-0000D04D0000}"/>
    <cellStyle name="Heading 1 30 9" xfId="17816" xr:uid="{00000000-0005-0000-0000-0000D14D0000}"/>
    <cellStyle name="Heading 1 31" xfId="17817" xr:uid="{00000000-0005-0000-0000-0000D24D0000}"/>
    <cellStyle name="Heading 1 31 10" xfId="17818" xr:uid="{00000000-0005-0000-0000-0000D34D0000}"/>
    <cellStyle name="Heading 1 31 11" xfId="17819" xr:uid="{00000000-0005-0000-0000-0000D44D0000}"/>
    <cellStyle name="Heading 1 31 2" xfId="17820" xr:uid="{00000000-0005-0000-0000-0000D54D0000}"/>
    <cellStyle name="Heading 1 31 3" xfId="17821" xr:uid="{00000000-0005-0000-0000-0000D64D0000}"/>
    <cellStyle name="Heading 1 31 4" xfId="17822" xr:uid="{00000000-0005-0000-0000-0000D74D0000}"/>
    <cellStyle name="Heading 1 31 5" xfId="17823" xr:uid="{00000000-0005-0000-0000-0000D84D0000}"/>
    <cellStyle name="Heading 1 31 6" xfId="17824" xr:uid="{00000000-0005-0000-0000-0000D94D0000}"/>
    <cellStyle name="Heading 1 31 7" xfId="17825" xr:uid="{00000000-0005-0000-0000-0000DA4D0000}"/>
    <cellStyle name="Heading 1 31 8" xfId="17826" xr:uid="{00000000-0005-0000-0000-0000DB4D0000}"/>
    <cellStyle name="Heading 1 31 9" xfId="17827" xr:uid="{00000000-0005-0000-0000-0000DC4D0000}"/>
    <cellStyle name="Heading 1 32" xfId="17828" xr:uid="{00000000-0005-0000-0000-0000DD4D0000}"/>
    <cellStyle name="Heading 1 32 10" xfId="17829" xr:uid="{00000000-0005-0000-0000-0000DE4D0000}"/>
    <cellStyle name="Heading 1 32 11" xfId="17830" xr:uid="{00000000-0005-0000-0000-0000DF4D0000}"/>
    <cellStyle name="Heading 1 32 2" xfId="17831" xr:uid="{00000000-0005-0000-0000-0000E04D0000}"/>
    <cellStyle name="Heading 1 32 3" xfId="17832" xr:uid="{00000000-0005-0000-0000-0000E14D0000}"/>
    <cellStyle name="Heading 1 32 4" xfId="17833" xr:uid="{00000000-0005-0000-0000-0000E24D0000}"/>
    <cellStyle name="Heading 1 32 5" xfId="17834" xr:uid="{00000000-0005-0000-0000-0000E34D0000}"/>
    <cellStyle name="Heading 1 32 6" xfId="17835" xr:uid="{00000000-0005-0000-0000-0000E44D0000}"/>
    <cellStyle name="Heading 1 32 7" xfId="17836" xr:uid="{00000000-0005-0000-0000-0000E54D0000}"/>
    <cellStyle name="Heading 1 32 8" xfId="17837" xr:uid="{00000000-0005-0000-0000-0000E64D0000}"/>
    <cellStyle name="Heading 1 32 9" xfId="17838" xr:uid="{00000000-0005-0000-0000-0000E74D0000}"/>
    <cellStyle name="Heading 1 33" xfId="17839" xr:uid="{00000000-0005-0000-0000-0000E84D0000}"/>
    <cellStyle name="Heading 1 33 10" xfId="17840" xr:uid="{00000000-0005-0000-0000-0000E94D0000}"/>
    <cellStyle name="Heading 1 33 11" xfId="17841" xr:uid="{00000000-0005-0000-0000-0000EA4D0000}"/>
    <cellStyle name="Heading 1 33 2" xfId="17842" xr:uid="{00000000-0005-0000-0000-0000EB4D0000}"/>
    <cellStyle name="Heading 1 33 3" xfId="17843" xr:uid="{00000000-0005-0000-0000-0000EC4D0000}"/>
    <cellStyle name="Heading 1 33 4" xfId="17844" xr:uid="{00000000-0005-0000-0000-0000ED4D0000}"/>
    <cellStyle name="Heading 1 33 5" xfId="17845" xr:uid="{00000000-0005-0000-0000-0000EE4D0000}"/>
    <cellStyle name="Heading 1 33 6" xfId="17846" xr:uid="{00000000-0005-0000-0000-0000EF4D0000}"/>
    <cellStyle name="Heading 1 33 7" xfId="17847" xr:uid="{00000000-0005-0000-0000-0000F04D0000}"/>
    <cellStyle name="Heading 1 33 8" xfId="17848" xr:uid="{00000000-0005-0000-0000-0000F14D0000}"/>
    <cellStyle name="Heading 1 33 9" xfId="17849" xr:uid="{00000000-0005-0000-0000-0000F24D0000}"/>
    <cellStyle name="Heading 1 34" xfId="17850" xr:uid="{00000000-0005-0000-0000-0000F34D0000}"/>
    <cellStyle name="Heading 1 34 10" xfId="17851" xr:uid="{00000000-0005-0000-0000-0000F44D0000}"/>
    <cellStyle name="Heading 1 34 11" xfId="17852" xr:uid="{00000000-0005-0000-0000-0000F54D0000}"/>
    <cellStyle name="Heading 1 34 2" xfId="17853" xr:uid="{00000000-0005-0000-0000-0000F64D0000}"/>
    <cellStyle name="Heading 1 34 3" xfId="17854" xr:uid="{00000000-0005-0000-0000-0000F74D0000}"/>
    <cellStyle name="Heading 1 34 4" xfId="17855" xr:uid="{00000000-0005-0000-0000-0000F84D0000}"/>
    <cellStyle name="Heading 1 34 5" xfId="17856" xr:uid="{00000000-0005-0000-0000-0000F94D0000}"/>
    <cellStyle name="Heading 1 34 6" xfId="17857" xr:uid="{00000000-0005-0000-0000-0000FA4D0000}"/>
    <cellStyle name="Heading 1 34 7" xfId="17858" xr:uid="{00000000-0005-0000-0000-0000FB4D0000}"/>
    <cellStyle name="Heading 1 34 8" xfId="17859" xr:uid="{00000000-0005-0000-0000-0000FC4D0000}"/>
    <cellStyle name="Heading 1 34 9" xfId="17860" xr:uid="{00000000-0005-0000-0000-0000FD4D0000}"/>
    <cellStyle name="Heading 1 35" xfId="17861" xr:uid="{00000000-0005-0000-0000-0000FE4D0000}"/>
    <cellStyle name="Heading 1 35 10" xfId="17862" xr:uid="{00000000-0005-0000-0000-0000FF4D0000}"/>
    <cellStyle name="Heading 1 35 11" xfId="17863" xr:uid="{00000000-0005-0000-0000-0000004E0000}"/>
    <cellStyle name="Heading 1 35 2" xfId="17864" xr:uid="{00000000-0005-0000-0000-0000014E0000}"/>
    <cellStyle name="Heading 1 35 3" xfId="17865" xr:uid="{00000000-0005-0000-0000-0000024E0000}"/>
    <cellStyle name="Heading 1 35 4" xfId="17866" xr:uid="{00000000-0005-0000-0000-0000034E0000}"/>
    <cellStyle name="Heading 1 35 5" xfId="17867" xr:uid="{00000000-0005-0000-0000-0000044E0000}"/>
    <cellStyle name="Heading 1 35 6" xfId="17868" xr:uid="{00000000-0005-0000-0000-0000054E0000}"/>
    <cellStyle name="Heading 1 35 7" xfId="17869" xr:uid="{00000000-0005-0000-0000-0000064E0000}"/>
    <cellStyle name="Heading 1 35 8" xfId="17870" xr:uid="{00000000-0005-0000-0000-0000074E0000}"/>
    <cellStyle name="Heading 1 35 9" xfId="17871" xr:uid="{00000000-0005-0000-0000-0000084E0000}"/>
    <cellStyle name="Heading 1 36" xfId="17872" xr:uid="{00000000-0005-0000-0000-0000094E0000}"/>
    <cellStyle name="Heading 1 36 10" xfId="17873" xr:uid="{00000000-0005-0000-0000-00000A4E0000}"/>
    <cellStyle name="Heading 1 36 11" xfId="17874" xr:uid="{00000000-0005-0000-0000-00000B4E0000}"/>
    <cellStyle name="Heading 1 36 2" xfId="17875" xr:uid="{00000000-0005-0000-0000-00000C4E0000}"/>
    <cellStyle name="Heading 1 36 3" xfId="17876" xr:uid="{00000000-0005-0000-0000-00000D4E0000}"/>
    <cellStyle name="Heading 1 36 4" xfId="17877" xr:uid="{00000000-0005-0000-0000-00000E4E0000}"/>
    <cellStyle name="Heading 1 36 5" xfId="17878" xr:uid="{00000000-0005-0000-0000-00000F4E0000}"/>
    <cellStyle name="Heading 1 36 6" xfId="17879" xr:uid="{00000000-0005-0000-0000-0000104E0000}"/>
    <cellStyle name="Heading 1 36 7" xfId="17880" xr:uid="{00000000-0005-0000-0000-0000114E0000}"/>
    <cellStyle name="Heading 1 36 8" xfId="17881" xr:uid="{00000000-0005-0000-0000-0000124E0000}"/>
    <cellStyle name="Heading 1 36 9" xfId="17882" xr:uid="{00000000-0005-0000-0000-0000134E0000}"/>
    <cellStyle name="Heading 1 37" xfId="17883" xr:uid="{00000000-0005-0000-0000-0000144E0000}"/>
    <cellStyle name="Heading 1 37 10" xfId="17884" xr:uid="{00000000-0005-0000-0000-0000154E0000}"/>
    <cellStyle name="Heading 1 37 11" xfId="17885" xr:uid="{00000000-0005-0000-0000-0000164E0000}"/>
    <cellStyle name="Heading 1 37 2" xfId="17886" xr:uid="{00000000-0005-0000-0000-0000174E0000}"/>
    <cellStyle name="Heading 1 37 3" xfId="17887" xr:uid="{00000000-0005-0000-0000-0000184E0000}"/>
    <cellStyle name="Heading 1 37 4" xfId="17888" xr:uid="{00000000-0005-0000-0000-0000194E0000}"/>
    <cellStyle name="Heading 1 37 5" xfId="17889" xr:uid="{00000000-0005-0000-0000-00001A4E0000}"/>
    <cellStyle name="Heading 1 37 6" xfId="17890" xr:uid="{00000000-0005-0000-0000-00001B4E0000}"/>
    <cellStyle name="Heading 1 37 7" xfId="17891" xr:uid="{00000000-0005-0000-0000-00001C4E0000}"/>
    <cellStyle name="Heading 1 37 8" xfId="17892" xr:uid="{00000000-0005-0000-0000-00001D4E0000}"/>
    <cellStyle name="Heading 1 37 9" xfId="17893" xr:uid="{00000000-0005-0000-0000-00001E4E0000}"/>
    <cellStyle name="Heading 1 38" xfId="17894" xr:uid="{00000000-0005-0000-0000-00001F4E0000}"/>
    <cellStyle name="Heading 1 38 10" xfId="17895" xr:uid="{00000000-0005-0000-0000-0000204E0000}"/>
    <cellStyle name="Heading 1 38 11" xfId="17896" xr:uid="{00000000-0005-0000-0000-0000214E0000}"/>
    <cellStyle name="Heading 1 38 2" xfId="17897" xr:uid="{00000000-0005-0000-0000-0000224E0000}"/>
    <cellStyle name="Heading 1 38 3" xfId="17898" xr:uid="{00000000-0005-0000-0000-0000234E0000}"/>
    <cellStyle name="Heading 1 38 4" xfId="17899" xr:uid="{00000000-0005-0000-0000-0000244E0000}"/>
    <cellStyle name="Heading 1 38 5" xfId="17900" xr:uid="{00000000-0005-0000-0000-0000254E0000}"/>
    <cellStyle name="Heading 1 38 6" xfId="17901" xr:uid="{00000000-0005-0000-0000-0000264E0000}"/>
    <cellStyle name="Heading 1 38 7" xfId="17902" xr:uid="{00000000-0005-0000-0000-0000274E0000}"/>
    <cellStyle name="Heading 1 38 8" xfId="17903" xr:uid="{00000000-0005-0000-0000-0000284E0000}"/>
    <cellStyle name="Heading 1 38 9" xfId="17904" xr:uid="{00000000-0005-0000-0000-0000294E0000}"/>
    <cellStyle name="Heading 1 39" xfId="17905" xr:uid="{00000000-0005-0000-0000-00002A4E0000}"/>
    <cellStyle name="Heading 1 39 10" xfId="17906" xr:uid="{00000000-0005-0000-0000-00002B4E0000}"/>
    <cellStyle name="Heading 1 39 11" xfId="17907" xr:uid="{00000000-0005-0000-0000-00002C4E0000}"/>
    <cellStyle name="Heading 1 39 2" xfId="17908" xr:uid="{00000000-0005-0000-0000-00002D4E0000}"/>
    <cellStyle name="Heading 1 39 3" xfId="17909" xr:uid="{00000000-0005-0000-0000-00002E4E0000}"/>
    <cellStyle name="Heading 1 39 4" xfId="17910" xr:uid="{00000000-0005-0000-0000-00002F4E0000}"/>
    <cellStyle name="Heading 1 39 5" xfId="17911" xr:uid="{00000000-0005-0000-0000-0000304E0000}"/>
    <cellStyle name="Heading 1 39 6" xfId="17912" xr:uid="{00000000-0005-0000-0000-0000314E0000}"/>
    <cellStyle name="Heading 1 39 7" xfId="17913" xr:uid="{00000000-0005-0000-0000-0000324E0000}"/>
    <cellStyle name="Heading 1 39 8" xfId="17914" xr:uid="{00000000-0005-0000-0000-0000334E0000}"/>
    <cellStyle name="Heading 1 39 9" xfId="17915" xr:uid="{00000000-0005-0000-0000-0000344E0000}"/>
    <cellStyle name="Heading 1 4" xfId="1247" xr:uid="{00000000-0005-0000-0000-0000354E0000}"/>
    <cellStyle name="Heading 1 4 10" xfId="3237" xr:uid="{00000000-0005-0000-0000-0000364E0000}"/>
    <cellStyle name="Heading 1 4 11" xfId="3238" xr:uid="{00000000-0005-0000-0000-0000374E0000}"/>
    <cellStyle name="Heading 1 4 12" xfId="3236" xr:uid="{00000000-0005-0000-0000-0000384E0000}"/>
    <cellStyle name="Heading 1 4 2" xfId="3239" xr:uid="{00000000-0005-0000-0000-0000394E0000}"/>
    <cellStyle name="Heading 1 4 3" xfId="3240" xr:uid="{00000000-0005-0000-0000-00003A4E0000}"/>
    <cellStyle name="Heading 1 4 4" xfId="3241" xr:uid="{00000000-0005-0000-0000-00003B4E0000}"/>
    <cellStyle name="Heading 1 4 5" xfId="3242" xr:uid="{00000000-0005-0000-0000-00003C4E0000}"/>
    <cellStyle name="Heading 1 4 6" xfId="3243" xr:uid="{00000000-0005-0000-0000-00003D4E0000}"/>
    <cellStyle name="Heading 1 4 7" xfId="3244" xr:uid="{00000000-0005-0000-0000-00003E4E0000}"/>
    <cellStyle name="Heading 1 4 8" xfId="3245" xr:uid="{00000000-0005-0000-0000-00003F4E0000}"/>
    <cellStyle name="Heading 1 4 9" xfId="3246" xr:uid="{00000000-0005-0000-0000-0000404E0000}"/>
    <cellStyle name="Heading 1 40" xfId="17916" xr:uid="{00000000-0005-0000-0000-0000414E0000}"/>
    <cellStyle name="Heading 1 40 10" xfId="17917" xr:uid="{00000000-0005-0000-0000-0000424E0000}"/>
    <cellStyle name="Heading 1 40 2" xfId="17918" xr:uid="{00000000-0005-0000-0000-0000434E0000}"/>
    <cellStyle name="Heading 1 40 3" xfId="17919" xr:uid="{00000000-0005-0000-0000-0000444E0000}"/>
    <cellStyle name="Heading 1 40 4" xfId="17920" xr:uid="{00000000-0005-0000-0000-0000454E0000}"/>
    <cellStyle name="Heading 1 40 5" xfId="17921" xr:uid="{00000000-0005-0000-0000-0000464E0000}"/>
    <cellStyle name="Heading 1 40 6" xfId="17922" xr:uid="{00000000-0005-0000-0000-0000474E0000}"/>
    <cellStyle name="Heading 1 40 7" xfId="17923" xr:uid="{00000000-0005-0000-0000-0000484E0000}"/>
    <cellStyle name="Heading 1 40 8" xfId="17924" xr:uid="{00000000-0005-0000-0000-0000494E0000}"/>
    <cellStyle name="Heading 1 40 9" xfId="17925" xr:uid="{00000000-0005-0000-0000-00004A4E0000}"/>
    <cellStyle name="Heading 1 41" xfId="17926" xr:uid="{00000000-0005-0000-0000-00004B4E0000}"/>
    <cellStyle name="Heading 1 42" xfId="17927" xr:uid="{00000000-0005-0000-0000-00004C4E0000}"/>
    <cellStyle name="Heading 1 43" xfId="17928" xr:uid="{00000000-0005-0000-0000-00004D4E0000}"/>
    <cellStyle name="Heading 1 44" xfId="17929" xr:uid="{00000000-0005-0000-0000-00004E4E0000}"/>
    <cellStyle name="Heading 1 45" xfId="17930" xr:uid="{00000000-0005-0000-0000-00004F4E0000}"/>
    <cellStyle name="Heading 1 46" xfId="17931" xr:uid="{00000000-0005-0000-0000-0000504E0000}"/>
    <cellStyle name="Heading 1 47" xfId="17932" xr:uid="{00000000-0005-0000-0000-0000514E0000}"/>
    <cellStyle name="Heading 1 48" xfId="17933" xr:uid="{00000000-0005-0000-0000-0000524E0000}"/>
    <cellStyle name="Heading 1 49" xfId="17934" xr:uid="{00000000-0005-0000-0000-0000534E0000}"/>
    <cellStyle name="Heading 1 5" xfId="3247" xr:uid="{00000000-0005-0000-0000-0000544E0000}"/>
    <cellStyle name="Heading 1 5 10" xfId="3248" xr:uid="{00000000-0005-0000-0000-0000554E0000}"/>
    <cellStyle name="Heading 1 5 11" xfId="3249" xr:uid="{00000000-0005-0000-0000-0000564E0000}"/>
    <cellStyle name="Heading 1 5 2" xfId="3250" xr:uid="{00000000-0005-0000-0000-0000574E0000}"/>
    <cellStyle name="Heading 1 5 3" xfId="3251" xr:uid="{00000000-0005-0000-0000-0000584E0000}"/>
    <cellStyle name="Heading 1 5 4" xfId="3252" xr:uid="{00000000-0005-0000-0000-0000594E0000}"/>
    <cellStyle name="Heading 1 5 5" xfId="3253" xr:uid="{00000000-0005-0000-0000-00005A4E0000}"/>
    <cellStyle name="Heading 1 5 6" xfId="3254" xr:uid="{00000000-0005-0000-0000-00005B4E0000}"/>
    <cellStyle name="Heading 1 5 7" xfId="3255" xr:uid="{00000000-0005-0000-0000-00005C4E0000}"/>
    <cellStyle name="Heading 1 5 8" xfId="3256" xr:uid="{00000000-0005-0000-0000-00005D4E0000}"/>
    <cellStyle name="Heading 1 5 9" xfId="3257" xr:uid="{00000000-0005-0000-0000-00005E4E0000}"/>
    <cellStyle name="Heading 1 50" xfId="117" xr:uid="{00000000-0005-0000-0000-00005F4E0000}"/>
    <cellStyle name="Heading 1 6" xfId="3258" xr:uid="{00000000-0005-0000-0000-0000604E0000}"/>
    <cellStyle name="Heading 1 6 10" xfId="17935" xr:uid="{00000000-0005-0000-0000-0000614E0000}"/>
    <cellStyle name="Heading 1 6 11" xfId="17936" xr:uid="{00000000-0005-0000-0000-0000624E0000}"/>
    <cellStyle name="Heading 1 6 2" xfId="17937" xr:uid="{00000000-0005-0000-0000-0000634E0000}"/>
    <cellStyle name="Heading 1 6 3" xfId="17938" xr:uid="{00000000-0005-0000-0000-0000644E0000}"/>
    <cellStyle name="Heading 1 6 4" xfId="17939" xr:uid="{00000000-0005-0000-0000-0000654E0000}"/>
    <cellStyle name="Heading 1 6 5" xfId="17940" xr:uid="{00000000-0005-0000-0000-0000664E0000}"/>
    <cellStyle name="Heading 1 6 6" xfId="17941" xr:uid="{00000000-0005-0000-0000-0000674E0000}"/>
    <cellStyle name="Heading 1 6 7" xfId="17942" xr:uid="{00000000-0005-0000-0000-0000684E0000}"/>
    <cellStyle name="Heading 1 6 8" xfId="17943" xr:uid="{00000000-0005-0000-0000-0000694E0000}"/>
    <cellStyle name="Heading 1 6 9" xfId="17944" xr:uid="{00000000-0005-0000-0000-00006A4E0000}"/>
    <cellStyle name="Heading 1 7" xfId="3259" xr:uid="{00000000-0005-0000-0000-00006B4E0000}"/>
    <cellStyle name="Heading 1 7 10" xfId="17945" xr:uid="{00000000-0005-0000-0000-00006C4E0000}"/>
    <cellStyle name="Heading 1 7 11" xfId="17946" xr:uid="{00000000-0005-0000-0000-00006D4E0000}"/>
    <cellStyle name="Heading 1 7 2" xfId="17947" xr:uid="{00000000-0005-0000-0000-00006E4E0000}"/>
    <cellStyle name="Heading 1 7 3" xfId="17948" xr:uid="{00000000-0005-0000-0000-00006F4E0000}"/>
    <cellStyle name="Heading 1 7 4" xfId="17949" xr:uid="{00000000-0005-0000-0000-0000704E0000}"/>
    <cellStyle name="Heading 1 7 5" xfId="17950" xr:uid="{00000000-0005-0000-0000-0000714E0000}"/>
    <cellStyle name="Heading 1 7 6" xfId="17951" xr:uid="{00000000-0005-0000-0000-0000724E0000}"/>
    <cellStyle name="Heading 1 7 7" xfId="17952" xr:uid="{00000000-0005-0000-0000-0000734E0000}"/>
    <cellStyle name="Heading 1 7 8" xfId="17953" xr:uid="{00000000-0005-0000-0000-0000744E0000}"/>
    <cellStyle name="Heading 1 7 9" xfId="17954" xr:uid="{00000000-0005-0000-0000-0000754E0000}"/>
    <cellStyle name="Heading 1 8" xfId="3260" xr:uid="{00000000-0005-0000-0000-0000764E0000}"/>
    <cellStyle name="Heading 1 8 10" xfId="17955" xr:uid="{00000000-0005-0000-0000-0000774E0000}"/>
    <cellStyle name="Heading 1 8 11" xfId="17956" xr:uid="{00000000-0005-0000-0000-0000784E0000}"/>
    <cellStyle name="Heading 1 8 2" xfId="17957" xr:uid="{00000000-0005-0000-0000-0000794E0000}"/>
    <cellStyle name="Heading 1 8 3" xfId="17958" xr:uid="{00000000-0005-0000-0000-00007A4E0000}"/>
    <cellStyle name="Heading 1 8 4" xfId="17959" xr:uid="{00000000-0005-0000-0000-00007B4E0000}"/>
    <cellStyle name="Heading 1 8 5" xfId="17960" xr:uid="{00000000-0005-0000-0000-00007C4E0000}"/>
    <cellStyle name="Heading 1 8 6" xfId="17961" xr:uid="{00000000-0005-0000-0000-00007D4E0000}"/>
    <cellStyle name="Heading 1 8 7" xfId="17962" xr:uid="{00000000-0005-0000-0000-00007E4E0000}"/>
    <cellStyle name="Heading 1 8 8" xfId="17963" xr:uid="{00000000-0005-0000-0000-00007F4E0000}"/>
    <cellStyle name="Heading 1 8 9" xfId="17964" xr:uid="{00000000-0005-0000-0000-0000804E0000}"/>
    <cellStyle name="Heading 1 9" xfId="3261" xr:uid="{00000000-0005-0000-0000-0000814E0000}"/>
    <cellStyle name="Heading 1 9 10" xfId="17965" xr:uid="{00000000-0005-0000-0000-0000824E0000}"/>
    <cellStyle name="Heading 1 9 11" xfId="17966" xr:uid="{00000000-0005-0000-0000-0000834E0000}"/>
    <cellStyle name="Heading 1 9 2" xfId="17967" xr:uid="{00000000-0005-0000-0000-0000844E0000}"/>
    <cellStyle name="Heading 1 9 3" xfId="17968" xr:uid="{00000000-0005-0000-0000-0000854E0000}"/>
    <cellStyle name="Heading 1 9 4" xfId="17969" xr:uid="{00000000-0005-0000-0000-0000864E0000}"/>
    <cellStyle name="Heading 1 9 5" xfId="17970" xr:uid="{00000000-0005-0000-0000-0000874E0000}"/>
    <cellStyle name="Heading 1 9 6" xfId="17971" xr:uid="{00000000-0005-0000-0000-0000884E0000}"/>
    <cellStyle name="Heading 1 9 7" xfId="17972" xr:uid="{00000000-0005-0000-0000-0000894E0000}"/>
    <cellStyle name="Heading 1 9 8" xfId="17973" xr:uid="{00000000-0005-0000-0000-00008A4E0000}"/>
    <cellStyle name="Heading 1 9 9" xfId="17974" xr:uid="{00000000-0005-0000-0000-00008B4E0000}"/>
    <cellStyle name="Heading 2 10" xfId="3262" xr:uid="{00000000-0005-0000-0000-00008C4E0000}"/>
    <cellStyle name="Heading 2 10 10" xfId="17975" xr:uid="{00000000-0005-0000-0000-00008D4E0000}"/>
    <cellStyle name="Heading 2 10 11" xfId="17976" xr:uid="{00000000-0005-0000-0000-00008E4E0000}"/>
    <cellStyle name="Heading 2 10 2" xfId="17977" xr:uid="{00000000-0005-0000-0000-00008F4E0000}"/>
    <cellStyle name="Heading 2 10 3" xfId="17978" xr:uid="{00000000-0005-0000-0000-0000904E0000}"/>
    <cellStyle name="Heading 2 10 4" xfId="17979" xr:uid="{00000000-0005-0000-0000-0000914E0000}"/>
    <cellStyle name="Heading 2 10 5" xfId="17980" xr:uid="{00000000-0005-0000-0000-0000924E0000}"/>
    <cellStyle name="Heading 2 10 6" xfId="17981" xr:uid="{00000000-0005-0000-0000-0000934E0000}"/>
    <cellStyle name="Heading 2 10 7" xfId="17982" xr:uid="{00000000-0005-0000-0000-0000944E0000}"/>
    <cellStyle name="Heading 2 10 8" xfId="17983" xr:uid="{00000000-0005-0000-0000-0000954E0000}"/>
    <cellStyle name="Heading 2 10 9" xfId="17984" xr:uid="{00000000-0005-0000-0000-0000964E0000}"/>
    <cellStyle name="Heading 2 11" xfId="3263" xr:uid="{00000000-0005-0000-0000-0000974E0000}"/>
    <cellStyle name="Heading 2 11 10" xfId="17985" xr:uid="{00000000-0005-0000-0000-0000984E0000}"/>
    <cellStyle name="Heading 2 11 11" xfId="17986" xr:uid="{00000000-0005-0000-0000-0000994E0000}"/>
    <cellStyle name="Heading 2 11 2" xfId="17987" xr:uid="{00000000-0005-0000-0000-00009A4E0000}"/>
    <cellStyle name="Heading 2 11 3" xfId="17988" xr:uid="{00000000-0005-0000-0000-00009B4E0000}"/>
    <cellStyle name="Heading 2 11 4" xfId="17989" xr:uid="{00000000-0005-0000-0000-00009C4E0000}"/>
    <cellStyle name="Heading 2 11 5" xfId="17990" xr:uid="{00000000-0005-0000-0000-00009D4E0000}"/>
    <cellStyle name="Heading 2 11 6" xfId="17991" xr:uid="{00000000-0005-0000-0000-00009E4E0000}"/>
    <cellStyle name="Heading 2 11 7" xfId="17992" xr:uid="{00000000-0005-0000-0000-00009F4E0000}"/>
    <cellStyle name="Heading 2 11 8" xfId="17993" xr:uid="{00000000-0005-0000-0000-0000A04E0000}"/>
    <cellStyle name="Heading 2 11 9" xfId="17994" xr:uid="{00000000-0005-0000-0000-0000A14E0000}"/>
    <cellStyle name="Heading 2 12" xfId="3264" xr:uid="{00000000-0005-0000-0000-0000A24E0000}"/>
    <cellStyle name="Heading 2 12 10" xfId="17995" xr:uid="{00000000-0005-0000-0000-0000A34E0000}"/>
    <cellStyle name="Heading 2 12 11" xfId="17996" xr:uid="{00000000-0005-0000-0000-0000A44E0000}"/>
    <cellStyle name="Heading 2 12 2" xfId="17997" xr:uid="{00000000-0005-0000-0000-0000A54E0000}"/>
    <cellStyle name="Heading 2 12 3" xfId="17998" xr:uid="{00000000-0005-0000-0000-0000A64E0000}"/>
    <cellStyle name="Heading 2 12 4" xfId="17999" xr:uid="{00000000-0005-0000-0000-0000A74E0000}"/>
    <cellStyle name="Heading 2 12 5" xfId="18000" xr:uid="{00000000-0005-0000-0000-0000A84E0000}"/>
    <cellStyle name="Heading 2 12 6" xfId="18001" xr:uid="{00000000-0005-0000-0000-0000A94E0000}"/>
    <cellStyle name="Heading 2 12 7" xfId="18002" xr:uid="{00000000-0005-0000-0000-0000AA4E0000}"/>
    <cellStyle name="Heading 2 12 8" xfId="18003" xr:uid="{00000000-0005-0000-0000-0000AB4E0000}"/>
    <cellStyle name="Heading 2 12 9" xfId="18004" xr:uid="{00000000-0005-0000-0000-0000AC4E0000}"/>
    <cellStyle name="Heading 2 13" xfId="3265" xr:uid="{00000000-0005-0000-0000-0000AD4E0000}"/>
    <cellStyle name="Heading 2 13 10" xfId="18005" xr:uid="{00000000-0005-0000-0000-0000AE4E0000}"/>
    <cellStyle name="Heading 2 13 11" xfId="18006" xr:uid="{00000000-0005-0000-0000-0000AF4E0000}"/>
    <cellStyle name="Heading 2 13 2" xfId="18007" xr:uid="{00000000-0005-0000-0000-0000B04E0000}"/>
    <cellStyle name="Heading 2 13 3" xfId="18008" xr:uid="{00000000-0005-0000-0000-0000B14E0000}"/>
    <cellStyle name="Heading 2 13 4" xfId="18009" xr:uid="{00000000-0005-0000-0000-0000B24E0000}"/>
    <cellStyle name="Heading 2 13 5" xfId="18010" xr:uid="{00000000-0005-0000-0000-0000B34E0000}"/>
    <cellStyle name="Heading 2 13 6" xfId="18011" xr:uid="{00000000-0005-0000-0000-0000B44E0000}"/>
    <cellStyle name="Heading 2 13 7" xfId="18012" xr:uid="{00000000-0005-0000-0000-0000B54E0000}"/>
    <cellStyle name="Heading 2 13 8" xfId="18013" xr:uid="{00000000-0005-0000-0000-0000B64E0000}"/>
    <cellStyle name="Heading 2 13 9" xfId="18014" xr:uid="{00000000-0005-0000-0000-0000B74E0000}"/>
    <cellStyle name="Heading 2 14" xfId="3266" xr:uid="{00000000-0005-0000-0000-0000B84E0000}"/>
    <cellStyle name="Heading 2 14 10" xfId="18015" xr:uid="{00000000-0005-0000-0000-0000B94E0000}"/>
    <cellStyle name="Heading 2 14 11" xfId="18016" xr:uid="{00000000-0005-0000-0000-0000BA4E0000}"/>
    <cellStyle name="Heading 2 14 2" xfId="18017" xr:uid="{00000000-0005-0000-0000-0000BB4E0000}"/>
    <cellStyle name="Heading 2 14 3" xfId="18018" xr:uid="{00000000-0005-0000-0000-0000BC4E0000}"/>
    <cellStyle name="Heading 2 14 4" xfId="18019" xr:uid="{00000000-0005-0000-0000-0000BD4E0000}"/>
    <cellStyle name="Heading 2 14 5" xfId="18020" xr:uid="{00000000-0005-0000-0000-0000BE4E0000}"/>
    <cellStyle name="Heading 2 14 6" xfId="18021" xr:uid="{00000000-0005-0000-0000-0000BF4E0000}"/>
    <cellStyle name="Heading 2 14 7" xfId="18022" xr:uid="{00000000-0005-0000-0000-0000C04E0000}"/>
    <cellStyle name="Heading 2 14 8" xfId="18023" xr:uid="{00000000-0005-0000-0000-0000C14E0000}"/>
    <cellStyle name="Heading 2 14 9" xfId="18024" xr:uid="{00000000-0005-0000-0000-0000C24E0000}"/>
    <cellStyle name="Heading 2 15" xfId="3267" xr:uid="{00000000-0005-0000-0000-0000C34E0000}"/>
    <cellStyle name="Heading 2 15 10" xfId="18025" xr:uid="{00000000-0005-0000-0000-0000C44E0000}"/>
    <cellStyle name="Heading 2 15 11" xfId="18026" xr:uid="{00000000-0005-0000-0000-0000C54E0000}"/>
    <cellStyle name="Heading 2 15 2" xfId="18027" xr:uid="{00000000-0005-0000-0000-0000C64E0000}"/>
    <cellStyle name="Heading 2 15 3" xfId="18028" xr:uid="{00000000-0005-0000-0000-0000C74E0000}"/>
    <cellStyle name="Heading 2 15 4" xfId="18029" xr:uid="{00000000-0005-0000-0000-0000C84E0000}"/>
    <cellStyle name="Heading 2 15 5" xfId="18030" xr:uid="{00000000-0005-0000-0000-0000C94E0000}"/>
    <cellStyle name="Heading 2 15 6" xfId="18031" xr:uid="{00000000-0005-0000-0000-0000CA4E0000}"/>
    <cellStyle name="Heading 2 15 7" xfId="18032" xr:uid="{00000000-0005-0000-0000-0000CB4E0000}"/>
    <cellStyle name="Heading 2 15 8" xfId="18033" xr:uid="{00000000-0005-0000-0000-0000CC4E0000}"/>
    <cellStyle name="Heading 2 15 9" xfId="18034" xr:uid="{00000000-0005-0000-0000-0000CD4E0000}"/>
    <cellStyle name="Heading 2 16" xfId="18035" xr:uid="{00000000-0005-0000-0000-0000CE4E0000}"/>
    <cellStyle name="Heading 2 16 10" xfId="18036" xr:uid="{00000000-0005-0000-0000-0000CF4E0000}"/>
    <cellStyle name="Heading 2 16 11" xfId="18037" xr:uid="{00000000-0005-0000-0000-0000D04E0000}"/>
    <cellStyle name="Heading 2 16 2" xfId="18038" xr:uid="{00000000-0005-0000-0000-0000D14E0000}"/>
    <cellStyle name="Heading 2 16 3" xfId="18039" xr:uid="{00000000-0005-0000-0000-0000D24E0000}"/>
    <cellStyle name="Heading 2 16 4" xfId="18040" xr:uid="{00000000-0005-0000-0000-0000D34E0000}"/>
    <cellStyle name="Heading 2 16 5" xfId="18041" xr:uid="{00000000-0005-0000-0000-0000D44E0000}"/>
    <cellStyle name="Heading 2 16 6" xfId="18042" xr:uid="{00000000-0005-0000-0000-0000D54E0000}"/>
    <cellStyle name="Heading 2 16 7" xfId="18043" xr:uid="{00000000-0005-0000-0000-0000D64E0000}"/>
    <cellStyle name="Heading 2 16 8" xfId="18044" xr:uid="{00000000-0005-0000-0000-0000D74E0000}"/>
    <cellStyle name="Heading 2 16 9" xfId="18045" xr:uid="{00000000-0005-0000-0000-0000D84E0000}"/>
    <cellStyle name="Heading 2 17" xfId="18046" xr:uid="{00000000-0005-0000-0000-0000D94E0000}"/>
    <cellStyle name="Heading 2 17 10" xfId="18047" xr:uid="{00000000-0005-0000-0000-0000DA4E0000}"/>
    <cellStyle name="Heading 2 17 11" xfId="18048" xr:uid="{00000000-0005-0000-0000-0000DB4E0000}"/>
    <cellStyle name="Heading 2 17 2" xfId="18049" xr:uid="{00000000-0005-0000-0000-0000DC4E0000}"/>
    <cellStyle name="Heading 2 17 3" xfId="18050" xr:uid="{00000000-0005-0000-0000-0000DD4E0000}"/>
    <cellStyle name="Heading 2 17 4" xfId="18051" xr:uid="{00000000-0005-0000-0000-0000DE4E0000}"/>
    <cellStyle name="Heading 2 17 5" xfId="18052" xr:uid="{00000000-0005-0000-0000-0000DF4E0000}"/>
    <cellStyle name="Heading 2 17 6" xfId="18053" xr:uid="{00000000-0005-0000-0000-0000E04E0000}"/>
    <cellStyle name="Heading 2 17 7" xfId="18054" xr:uid="{00000000-0005-0000-0000-0000E14E0000}"/>
    <cellStyle name="Heading 2 17 8" xfId="18055" xr:uid="{00000000-0005-0000-0000-0000E24E0000}"/>
    <cellStyle name="Heading 2 17 9" xfId="18056" xr:uid="{00000000-0005-0000-0000-0000E34E0000}"/>
    <cellStyle name="Heading 2 18" xfId="18057" xr:uid="{00000000-0005-0000-0000-0000E44E0000}"/>
    <cellStyle name="Heading 2 18 10" xfId="18058" xr:uid="{00000000-0005-0000-0000-0000E54E0000}"/>
    <cellStyle name="Heading 2 18 11" xfId="18059" xr:uid="{00000000-0005-0000-0000-0000E64E0000}"/>
    <cellStyle name="Heading 2 18 2" xfId="18060" xr:uid="{00000000-0005-0000-0000-0000E74E0000}"/>
    <cellStyle name="Heading 2 18 3" xfId="18061" xr:uid="{00000000-0005-0000-0000-0000E84E0000}"/>
    <cellStyle name="Heading 2 18 4" xfId="18062" xr:uid="{00000000-0005-0000-0000-0000E94E0000}"/>
    <cellStyle name="Heading 2 18 5" xfId="18063" xr:uid="{00000000-0005-0000-0000-0000EA4E0000}"/>
    <cellStyle name="Heading 2 18 6" xfId="18064" xr:uid="{00000000-0005-0000-0000-0000EB4E0000}"/>
    <cellStyle name="Heading 2 18 7" xfId="18065" xr:uid="{00000000-0005-0000-0000-0000EC4E0000}"/>
    <cellStyle name="Heading 2 18 8" xfId="18066" xr:uid="{00000000-0005-0000-0000-0000ED4E0000}"/>
    <cellStyle name="Heading 2 18 9" xfId="18067" xr:uid="{00000000-0005-0000-0000-0000EE4E0000}"/>
    <cellStyle name="Heading 2 19" xfId="18068" xr:uid="{00000000-0005-0000-0000-0000EF4E0000}"/>
    <cellStyle name="Heading 2 19 10" xfId="18069" xr:uid="{00000000-0005-0000-0000-0000F04E0000}"/>
    <cellStyle name="Heading 2 19 11" xfId="18070" xr:uid="{00000000-0005-0000-0000-0000F14E0000}"/>
    <cellStyle name="Heading 2 19 2" xfId="18071" xr:uid="{00000000-0005-0000-0000-0000F24E0000}"/>
    <cellStyle name="Heading 2 19 3" xfId="18072" xr:uid="{00000000-0005-0000-0000-0000F34E0000}"/>
    <cellStyle name="Heading 2 19 4" xfId="18073" xr:uid="{00000000-0005-0000-0000-0000F44E0000}"/>
    <cellStyle name="Heading 2 19 5" xfId="18074" xr:uid="{00000000-0005-0000-0000-0000F54E0000}"/>
    <cellStyle name="Heading 2 19 6" xfId="18075" xr:uid="{00000000-0005-0000-0000-0000F64E0000}"/>
    <cellStyle name="Heading 2 19 7" xfId="18076" xr:uid="{00000000-0005-0000-0000-0000F74E0000}"/>
    <cellStyle name="Heading 2 19 8" xfId="18077" xr:uid="{00000000-0005-0000-0000-0000F84E0000}"/>
    <cellStyle name="Heading 2 19 9" xfId="18078" xr:uid="{00000000-0005-0000-0000-0000F94E0000}"/>
    <cellStyle name="Heading 2 2" xfId="121" xr:uid="{00000000-0005-0000-0000-0000FA4E0000}"/>
    <cellStyle name="Heading 2 2 10" xfId="3269" xr:uid="{00000000-0005-0000-0000-0000FB4E0000}"/>
    <cellStyle name="Heading 2 2 11" xfId="3270" xr:uid="{00000000-0005-0000-0000-0000FC4E0000}"/>
    <cellStyle name="Heading 2 2 12" xfId="3268" xr:uid="{00000000-0005-0000-0000-0000FD4E0000}"/>
    <cellStyle name="Heading 2 2 2" xfId="1248" xr:uid="{00000000-0005-0000-0000-0000FE4E0000}"/>
    <cellStyle name="Heading 2 2 2 2" xfId="3271" xr:uid="{00000000-0005-0000-0000-0000FF4E0000}"/>
    <cellStyle name="Heading 2 2 3" xfId="3272" xr:uid="{00000000-0005-0000-0000-0000004F0000}"/>
    <cellStyle name="Heading 2 2 4" xfId="3273" xr:uid="{00000000-0005-0000-0000-0000014F0000}"/>
    <cellStyle name="Heading 2 2 5" xfId="3274" xr:uid="{00000000-0005-0000-0000-0000024F0000}"/>
    <cellStyle name="Heading 2 2 6" xfId="3275" xr:uid="{00000000-0005-0000-0000-0000034F0000}"/>
    <cellStyle name="Heading 2 2 7" xfId="3276" xr:uid="{00000000-0005-0000-0000-0000044F0000}"/>
    <cellStyle name="Heading 2 2 8" xfId="3277" xr:uid="{00000000-0005-0000-0000-0000054F0000}"/>
    <cellStyle name="Heading 2 2 9" xfId="3278" xr:uid="{00000000-0005-0000-0000-0000064F0000}"/>
    <cellStyle name="Heading 2 20" xfId="18079" xr:uid="{00000000-0005-0000-0000-0000074F0000}"/>
    <cellStyle name="Heading 2 20 10" xfId="18080" xr:uid="{00000000-0005-0000-0000-0000084F0000}"/>
    <cellStyle name="Heading 2 20 11" xfId="18081" xr:uid="{00000000-0005-0000-0000-0000094F0000}"/>
    <cellStyle name="Heading 2 20 2" xfId="18082" xr:uid="{00000000-0005-0000-0000-00000A4F0000}"/>
    <cellStyle name="Heading 2 20 3" xfId="18083" xr:uid="{00000000-0005-0000-0000-00000B4F0000}"/>
    <cellStyle name="Heading 2 20 4" xfId="18084" xr:uid="{00000000-0005-0000-0000-00000C4F0000}"/>
    <cellStyle name="Heading 2 20 5" xfId="18085" xr:uid="{00000000-0005-0000-0000-00000D4F0000}"/>
    <cellStyle name="Heading 2 20 6" xfId="18086" xr:uid="{00000000-0005-0000-0000-00000E4F0000}"/>
    <cellStyle name="Heading 2 20 7" xfId="18087" xr:uid="{00000000-0005-0000-0000-00000F4F0000}"/>
    <cellStyle name="Heading 2 20 8" xfId="18088" xr:uid="{00000000-0005-0000-0000-0000104F0000}"/>
    <cellStyle name="Heading 2 20 9" xfId="18089" xr:uid="{00000000-0005-0000-0000-0000114F0000}"/>
    <cellStyle name="Heading 2 21" xfId="18090" xr:uid="{00000000-0005-0000-0000-0000124F0000}"/>
    <cellStyle name="Heading 2 21 10" xfId="18091" xr:uid="{00000000-0005-0000-0000-0000134F0000}"/>
    <cellStyle name="Heading 2 21 11" xfId="18092" xr:uid="{00000000-0005-0000-0000-0000144F0000}"/>
    <cellStyle name="Heading 2 21 2" xfId="18093" xr:uid="{00000000-0005-0000-0000-0000154F0000}"/>
    <cellStyle name="Heading 2 21 3" xfId="18094" xr:uid="{00000000-0005-0000-0000-0000164F0000}"/>
    <cellStyle name="Heading 2 21 4" xfId="18095" xr:uid="{00000000-0005-0000-0000-0000174F0000}"/>
    <cellStyle name="Heading 2 21 5" xfId="18096" xr:uid="{00000000-0005-0000-0000-0000184F0000}"/>
    <cellStyle name="Heading 2 21 6" xfId="18097" xr:uid="{00000000-0005-0000-0000-0000194F0000}"/>
    <cellStyle name="Heading 2 21 7" xfId="18098" xr:uid="{00000000-0005-0000-0000-00001A4F0000}"/>
    <cellStyle name="Heading 2 21 8" xfId="18099" xr:uid="{00000000-0005-0000-0000-00001B4F0000}"/>
    <cellStyle name="Heading 2 21 9" xfId="18100" xr:uid="{00000000-0005-0000-0000-00001C4F0000}"/>
    <cellStyle name="Heading 2 22" xfId="18101" xr:uid="{00000000-0005-0000-0000-00001D4F0000}"/>
    <cellStyle name="Heading 2 22 10" xfId="18102" xr:uid="{00000000-0005-0000-0000-00001E4F0000}"/>
    <cellStyle name="Heading 2 22 11" xfId="18103" xr:uid="{00000000-0005-0000-0000-00001F4F0000}"/>
    <cellStyle name="Heading 2 22 2" xfId="18104" xr:uid="{00000000-0005-0000-0000-0000204F0000}"/>
    <cellStyle name="Heading 2 22 3" xfId="18105" xr:uid="{00000000-0005-0000-0000-0000214F0000}"/>
    <cellStyle name="Heading 2 22 4" xfId="18106" xr:uid="{00000000-0005-0000-0000-0000224F0000}"/>
    <cellStyle name="Heading 2 22 5" xfId="18107" xr:uid="{00000000-0005-0000-0000-0000234F0000}"/>
    <cellStyle name="Heading 2 22 6" xfId="18108" xr:uid="{00000000-0005-0000-0000-0000244F0000}"/>
    <cellStyle name="Heading 2 22 7" xfId="18109" xr:uid="{00000000-0005-0000-0000-0000254F0000}"/>
    <cellStyle name="Heading 2 22 8" xfId="18110" xr:uid="{00000000-0005-0000-0000-0000264F0000}"/>
    <cellStyle name="Heading 2 22 9" xfId="18111" xr:uid="{00000000-0005-0000-0000-0000274F0000}"/>
    <cellStyle name="Heading 2 23" xfId="18112" xr:uid="{00000000-0005-0000-0000-0000284F0000}"/>
    <cellStyle name="Heading 2 23 10" xfId="18113" xr:uid="{00000000-0005-0000-0000-0000294F0000}"/>
    <cellStyle name="Heading 2 23 11" xfId="18114" xr:uid="{00000000-0005-0000-0000-00002A4F0000}"/>
    <cellStyle name="Heading 2 23 2" xfId="18115" xr:uid="{00000000-0005-0000-0000-00002B4F0000}"/>
    <cellStyle name="Heading 2 23 3" xfId="18116" xr:uid="{00000000-0005-0000-0000-00002C4F0000}"/>
    <cellStyle name="Heading 2 23 4" xfId="18117" xr:uid="{00000000-0005-0000-0000-00002D4F0000}"/>
    <cellStyle name="Heading 2 23 5" xfId="18118" xr:uid="{00000000-0005-0000-0000-00002E4F0000}"/>
    <cellStyle name="Heading 2 23 6" xfId="18119" xr:uid="{00000000-0005-0000-0000-00002F4F0000}"/>
    <cellStyle name="Heading 2 23 7" xfId="18120" xr:uid="{00000000-0005-0000-0000-0000304F0000}"/>
    <cellStyle name="Heading 2 23 8" xfId="18121" xr:uid="{00000000-0005-0000-0000-0000314F0000}"/>
    <cellStyle name="Heading 2 23 9" xfId="18122" xr:uid="{00000000-0005-0000-0000-0000324F0000}"/>
    <cellStyle name="Heading 2 24" xfId="18123" xr:uid="{00000000-0005-0000-0000-0000334F0000}"/>
    <cellStyle name="Heading 2 24 10" xfId="18124" xr:uid="{00000000-0005-0000-0000-0000344F0000}"/>
    <cellStyle name="Heading 2 24 11" xfId="18125" xr:uid="{00000000-0005-0000-0000-0000354F0000}"/>
    <cellStyle name="Heading 2 24 2" xfId="18126" xr:uid="{00000000-0005-0000-0000-0000364F0000}"/>
    <cellStyle name="Heading 2 24 3" xfId="18127" xr:uid="{00000000-0005-0000-0000-0000374F0000}"/>
    <cellStyle name="Heading 2 24 4" xfId="18128" xr:uid="{00000000-0005-0000-0000-0000384F0000}"/>
    <cellStyle name="Heading 2 24 5" xfId="18129" xr:uid="{00000000-0005-0000-0000-0000394F0000}"/>
    <cellStyle name="Heading 2 24 6" xfId="18130" xr:uid="{00000000-0005-0000-0000-00003A4F0000}"/>
    <cellStyle name="Heading 2 24 7" xfId="18131" xr:uid="{00000000-0005-0000-0000-00003B4F0000}"/>
    <cellStyle name="Heading 2 24 8" xfId="18132" xr:uid="{00000000-0005-0000-0000-00003C4F0000}"/>
    <cellStyle name="Heading 2 24 9" xfId="18133" xr:uid="{00000000-0005-0000-0000-00003D4F0000}"/>
    <cellStyle name="Heading 2 25" xfId="18134" xr:uid="{00000000-0005-0000-0000-00003E4F0000}"/>
    <cellStyle name="Heading 2 25 10" xfId="18135" xr:uid="{00000000-0005-0000-0000-00003F4F0000}"/>
    <cellStyle name="Heading 2 25 11" xfId="18136" xr:uid="{00000000-0005-0000-0000-0000404F0000}"/>
    <cellStyle name="Heading 2 25 2" xfId="18137" xr:uid="{00000000-0005-0000-0000-0000414F0000}"/>
    <cellStyle name="Heading 2 25 3" xfId="18138" xr:uid="{00000000-0005-0000-0000-0000424F0000}"/>
    <cellStyle name="Heading 2 25 4" xfId="18139" xr:uid="{00000000-0005-0000-0000-0000434F0000}"/>
    <cellStyle name="Heading 2 25 5" xfId="18140" xr:uid="{00000000-0005-0000-0000-0000444F0000}"/>
    <cellStyle name="Heading 2 25 6" xfId="18141" xr:uid="{00000000-0005-0000-0000-0000454F0000}"/>
    <cellStyle name="Heading 2 25 7" xfId="18142" xr:uid="{00000000-0005-0000-0000-0000464F0000}"/>
    <cellStyle name="Heading 2 25 8" xfId="18143" xr:uid="{00000000-0005-0000-0000-0000474F0000}"/>
    <cellStyle name="Heading 2 25 9" xfId="18144" xr:uid="{00000000-0005-0000-0000-0000484F0000}"/>
    <cellStyle name="Heading 2 26" xfId="18145" xr:uid="{00000000-0005-0000-0000-0000494F0000}"/>
    <cellStyle name="Heading 2 26 10" xfId="18146" xr:uid="{00000000-0005-0000-0000-00004A4F0000}"/>
    <cellStyle name="Heading 2 26 11" xfId="18147" xr:uid="{00000000-0005-0000-0000-00004B4F0000}"/>
    <cellStyle name="Heading 2 26 2" xfId="18148" xr:uid="{00000000-0005-0000-0000-00004C4F0000}"/>
    <cellStyle name="Heading 2 26 3" xfId="18149" xr:uid="{00000000-0005-0000-0000-00004D4F0000}"/>
    <cellStyle name="Heading 2 26 4" xfId="18150" xr:uid="{00000000-0005-0000-0000-00004E4F0000}"/>
    <cellStyle name="Heading 2 26 5" xfId="18151" xr:uid="{00000000-0005-0000-0000-00004F4F0000}"/>
    <cellStyle name="Heading 2 26 6" xfId="18152" xr:uid="{00000000-0005-0000-0000-0000504F0000}"/>
    <cellStyle name="Heading 2 26 7" xfId="18153" xr:uid="{00000000-0005-0000-0000-0000514F0000}"/>
    <cellStyle name="Heading 2 26 8" xfId="18154" xr:uid="{00000000-0005-0000-0000-0000524F0000}"/>
    <cellStyle name="Heading 2 26 9" xfId="18155" xr:uid="{00000000-0005-0000-0000-0000534F0000}"/>
    <cellStyle name="Heading 2 27" xfId="18156" xr:uid="{00000000-0005-0000-0000-0000544F0000}"/>
    <cellStyle name="Heading 2 27 10" xfId="18157" xr:uid="{00000000-0005-0000-0000-0000554F0000}"/>
    <cellStyle name="Heading 2 27 11" xfId="18158" xr:uid="{00000000-0005-0000-0000-0000564F0000}"/>
    <cellStyle name="Heading 2 27 2" xfId="18159" xr:uid="{00000000-0005-0000-0000-0000574F0000}"/>
    <cellStyle name="Heading 2 27 3" xfId="18160" xr:uid="{00000000-0005-0000-0000-0000584F0000}"/>
    <cellStyle name="Heading 2 27 4" xfId="18161" xr:uid="{00000000-0005-0000-0000-0000594F0000}"/>
    <cellStyle name="Heading 2 27 5" xfId="18162" xr:uid="{00000000-0005-0000-0000-00005A4F0000}"/>
    <cellStyle name="Heading 2 27 6" xfId="18163" xr:uid="{00000000-0005-0000-0000-00005B4F0000}"/>
    <cellStyle name="Heading 2 27 7" xfId="18164" xr:uid="{00000000-0005-0000-0000-00005C4F0000}"/>
    <cellStyle name="Heading 2 27 8" xfId="18165" xr:uid="{00000000-0005-0000-0000-00005D4F0000}"/>
    <cellStyle name="Heading 2 27 9" xfId="18166" xr:uid="{00000000-0005-0000-0000-00005E4F0000}"/>
    <cellStyle name="Heading 2 28" xfId="18167" xr:uid="{00000000-0005-0000-0000-00005F4F0000}"/>
    <cellStyle name="Heading 2 28 10" xfId="18168" xr:uid="{00000000-0005-0000-0000-0000604F0000}"/>
    <cellStyle name="Heading 2 28 11" xfId="18169" xr:uid="{00000000-0005-0000-0000-0000614F0000}"/>
    <cellStyle name="Heading 2 28 2" xfId="18170" xr:uid="{00000000-0005-0000-0000-0000624F0000}"/>
    <cellStyle name="Heading 2 28 3" xfId="18171" xr:uid="{00000000-0005-0000-0000-0000634F0000}"/>
    <cellStyle name="Heading 2 28 4" xfId="18172" xr:uid="{00000000-0005-0000-0000-0000644F0000}"/>
    <cellStyle name="Heading 2 28 5" xfId="18173" xr:uid="{00000000-0005-0000-0000-0000654F0000}"/>
    <cellStyle name="Heading 2 28 6" xfId="18174" xr:uid="{00000000-0005-0000-0000-0000664F0000}"/>
    <cellStyle name="Heading 2 28 7" xfId="18175" xr:uid="{00000000-0005-0000-0000-0000674F0000}"/>
    <cellStyle name="Heading 2 28 8" xfId="18176" xr:uid="{00000000-0005-0000-0000-0000684F0000}"/>
    <cellStyle name="Heading 2 28 9" xfId="18177" xr:uid="{00000000-0005-0000-0000-0000694F0000}"/>
    <cellStyle name="Heading 2 29" xfId="18178" xr:uid="{00000000-0005-0000-0000-00006A4F0000}"/>
    <cellStyle name="Heading 2 29 10" xfId="18179" xr:uid="{00000000-0005-0000-0000-00006B4F0000}"/>
    <cellStyle name="Heading 2 29 11" xfId="18180" xr:uid="{00000000-0005-0000-0000-00006C4F0000}"/>
    <cellStyle name="Heading 2 29 2" xfId="18181" xr:uid="{00000000-0005-0000-0000-00006D4F0000}"/>
    <cellStyle name="Heading 2 29 3" xfId="18182" xr:uid="{00000000-0005-0000-0000-00006E4F0000}"/>
    <cellStyle name="Heading 2 29 4" xfId="18183" xr:uid="{00000000-0005-0000-0000-00006F4F0000}"/>
    <cellStyle name="Heading 2 29 5" xfId="18184" xr:uid="{00000000-0005-0000-0000-0000704F0000}"/>
    <cellStyle name="Heading 2 29 6" xfId="18185" xr:uid="{00000000-0005-0000-0000-0000714F0000}"/>
    <cellStyle name="Heading 2 29 7" xfId="18186" xr:uid="{00000000-0005-0000-0000-0000724F0000}"/>
    <cellStyle name="Heading 2 29 8" xfId="18187" xr:uid="{00000000-0005-0000-0000-0000734F0000}"/>
    <cellStyle name="Heading 2 29 9" xfId="18188" xr:uid="{00000000-0005-0000-0000-0000744F0000}"/>
    <cellStyle name="Heading 2 3" xfId="122" xr:uid="{00000000-0005-0000-0000-0000754F0000}"/>
    <cellStyle name="Heading 2 3 10" xfId="3280" xr:uid="{00000000-0005-0000-0000-0000764F0000}"/>
    <cellStyle name="Heading 2 3 11" xfId="3281" xr:uid="{00000000-0005-0000-0000-0000774F0000}"/>
    <cellStyle name="Heading 2 3 12" xfId="3279" xr:uid="{00000000-0005-0000-0000-0000784F0000}"/>
    <cellStyle name="Heading 2 3 2" xfId="3282" xr:uid="{00000000-0005-0000-0000-0000794F0000}"/>
    <cellStyle name="Heading 2 3 3" xfId="3283" xr:uid="{00000000-0005-0000-0000-00007A4F0000}"/>
    <cellStyle name="Heading 2 3 4" xfId="3284" xr:uid="{00000000-0005-0000-0000-00007B4F0000}"/>
    <cellStyle name="Heading 2 3 5" xfId="3285" xr:uid="{00000000-0005-0000-0000-00007C4F0000}"/>
    <cellStyle name="Heading 2 3 6" xfId="3286" xr:uid="{00000000-0005-0000-0000-00007D4F0000}"/>
    <cellStyle name="Heading 2 3 7" xfId="3287" xr:uid="{00000000-0005-0000-0000-00007E4F0000}"/>
    <cellStyle name="Heading 2 3 8" xfId="3288" xr:uid="{00000000-0005-0000-0000-00007F4F0000}"/>
    <cellStyle name="Heading 2 3 9" xfId="3289" xr:uid="{00000000-0005-0000-0000-0000804F0000}"/>
    <cellStyle name="Heading 2 30" xfId="18189" xr:uid="{00000000-0005-0000-0000-0000814F0000}"/>
    <cellStyle name="Heading 2 30 10" xfId="18190" xr:uid="{00000000-0005-0000-0000-0000824F0000}"/>
    <cellStyle name="Heading 2 30 11" xfId="18191" xr:uid="{00000000-0005-0000-0000-0000834F0000}"/>
    <cellStyle name="Heading 2 30 2" xfId="18192" xr:uid="{00000000-0005-0000-0000-0000844F0000}"/>
    <cellStyle name="Heading 2 30 3" xfId="18193" xr:uid="{00000000-0005-0000-0000-0000854F0000}"/>
    <cellStyle name="Heading 2 30 4" xfId="18194" xr:uid="{00000000-0005-0000-0000-0000864F0000}"/>
    <cellStyle name="Heading 2 30 5" xfId="18195" xr:uid="{00000000-0005-0000-0000-0000874F0000}"/>
    <cellStyle name="Heading 2 30 6" xfId="18196" xr:uid="{00000000-0005-0000-0000-0000884F0000}"/>
    <cellStyle name="Heading 2 30 7" xfId="18197" xr:uid="{00000000-0005-0000-0000-0000894F0000}"/>
    <cellStyle name="Heading 2 30 8" xfId="18198" xr:uid="{00000000-0005-0000-0000-00008A4F0000}"/>
    <cellStyle name="Heading 2 30 9" xfId="18199" xr:uid="{00000000-0005-0000-0000-00008B4F0000}"/>
    <cellStyle name="Heading 2 31" xfId="18200" xr:uid="{00000000-0005-0000-0000-00008C4F0000}"/>
    <cellStyle name="Heading 2 31 10" xfId="18201" xr:uid="{00000000-0005-0000-0000-00008D4F0000}"/>
    <cellStyle name="Heading 2 31 11" xfId="18202" xr:uid="{00000000-0005-0000-0000-00008E4F0000}"/>
    <cellStyle name="Heading 2 31 2" xfId="18203" xr:uid="{00000000-0005-0000-0000-00008F4F0000}"/>
    <cellStyle name="Heading 2 31 3" xfId="18204" xr:uid="{00000000-0005-0000-0000-0000904F0000}"/>
    <cellStyle name="Heading 2 31 4" xfId="18205" xr:uid="{00000000-0005-0000-0000-0000914F0000}"/>
    <cellStyle name="Heading 2 31 5" xfId="18206" xr:uid="{00000000-0005-0000-0000-0000924F0000}"/>
    <cellStyle name="Heading 2 31 6" xfId="18207" xr:uid="{00000000-0005-0000-0000-0000934F0000}"/>
    <cellStyle name="Heading 2 31 7" xfId="18208" xr:uid="{00000000-0005-0000-0000-0000944F0000}"/>
    <cellStyle name="Heading 2 31 8" xfId="18209" xr:uid="{00000000-0005-0000-0000-0000954F0000}"/>
    <cellStyle name="Heading 2 31 9" xfId="18210" xr:uid="{00000000-0005-0000-0000-0000964F0000}"/>
    <cellStyle name="Heading 2 32" xfId="18211" xr:uid="{00000000-0005-0000-0000-0000974F0000}"/>
    <cellStyle name="Heading 2 32 10" xfId="18212" xr:uid="{00000000-0005-0000-0000-0000984F0000}"/>
    <cellStyle name="Heading 2 32 11" xfId="18213" xr:uid="{00000000-0005-0000-0000-0000994F0000}"/>
    <cellStyle name="Heading 2 32 2" xfId="18214" xr:uid="{00000000-0005-0000-0000-00009A4F0000}"/>
    <cellStyle name="Heading 2 32 3" xfId="18215" xr:uid="{00000000-0005-0000-0000-00009B4F0000}"/>
    <cellStyle name="Heading 2 32 4" xfId="18216" xr:uid="{00000000-0005-0000-0000-00009C4F0000}"/>
    <cellStyle name="Heading 2 32 5" xfId="18217" xr:uid="{00000000-0005-0000-0000-00009D4F0000}"/>
    <cellStyle name="Heading 2 32 6" xfId="18218" xr:uid="{00000000-0005-0000-0000-00009E4F0000}"/>
    <cellStyle name="Heading 2 32 7" xfId="18219" xr:uid="{00000000-0005-0000-0000-00009F4F0000}"/>
    <cellStyle name="Heading 2 32 8" xfId="18220" xr:uid="{00000000-0005-0000-0000-0000A04F0000}"/>
    <cellStyle name="Heading 2 32 9" xfId="18221" xr:uid="{00000000-0005-0000-0000-0000A14F0000}"/>
    <cellStyle name="Heading 2 33" xfId="18222" xr:uid="{00000000-0005-0000-0000-0000A24F0000}"/>
    <cellStyle name="Heading 2 33 10" xfId="18223" xr:uid="{00000000-0005-0000-0000-0000A34F0000}"/>
    <cellStyle name="Heading 2 33 11" xfId="18224" xr:uid="{00000000-0005-0000-0000-0000A44F0000}"/>
    <cellStyle name="Heading 2 33 2" xfId="18225" xr:uid="{00000000-0005-0000-0000-0000A54F0000}"/>
    <cellStyle name="Heading 2 33 3" xfId="18226" xr:uid="{00000000-0005-0000-0000-0000A64F0000}"/>
    <cellStyle name="Heading 2 33 4" xfId="18227" xr:uid="{00000000-0005-0000-0000-0000A74F0000}"/>
    <cellStyle name="Heading 2 33 5" xfId="18228" xr:uid="{00000000-0005-0000-0000-0000A84F0000}"/>
    <cellStyle name="Heading 2 33 6" xfId="18229" xr:uid="{00000000-0005-0000-0000-0000A94F0000}"/>
    <cellStyle name="Heading 2 33 7" xfId="18230" xr:uid="{00000000-0005-0000-0000-0000AA4F0000}"/>
    <cellStyle name="Heading 2 33 8" xfId="18231" xr:uid="{00000000-0005-0000-0000-0000AB4F0000}"/>
    <cellStyle name="Heading 2 33 9" xfId="18232" xr:uid="{00000000-0005-0000-0000-0000AC4F0000}"/>
    <cellStyle name="Heading 2 34" xfId="18233" xr:uid="{00000000-0005-0000-0000-0000AD4F0000}"/>
    <cellStyle name="Heading 2 34 10" xfId="18234" xr:uid="{00000000-0005-0000-0000-0000AE4F0000}"/>
    <cellStyle name="Heading 2 34 11" xfId="18235" xr:uid="{00000000-0005-0000-0000-0000AF4F0000}"/>
    <cellStyle name="Heading 2 34 2" xfId="18236" xr:uid="{00000000-0005-0000-0000-0000B04F0000}"/>
    <cellStyle name="Heading 2 34 3" xfId="18237" xr:uid="{00000000-0005-0000-0000-0000B14F0000}"/>
    <cellStyle name="Heading 2 34 4" xfId="18238" xr:uid="{00000000-0005-0000-0000-0000B24F0000}"/>
    <cellStyle name="Heading 2 34 5" xfId="18239" xr:uid="{00000000-0005-0000-0000-0000B34F0000}"/>
    <cellStyle name="Heading 2 34 6" xfId="18240" xr:uid="{00000000-0005-0000-0000-0000B44F0000}"/>
    <cellStyle name="Heading 2 34 7" xfId="18241" xr:uid="{00000000-0005-0000-0000-0000B54F0000}"/>
    <cellStyle name="Heading 2 34 8" xfId="18242" xr:uid="{00000000-0005-0000-0000-0000B64F0000}"/>
    <cellStyle name="Heading 2 34 9" xfId="18243" xr:uid="{00000000-0005-0000-0000-0000B74F0000}"/>
    <cellStyle name="Heading 2 35" xfId="18244" xr:uid="{00000000-0005-0000-0000-0000B84F0000}"/>
    <cellStyle name="Heading 2 35 10" xfId="18245" xr:uid="{00000000-0005-0000-0000-0000B94F0000}"/>
    <cellStyle name="Heading 2 35 11" xfId="18246" xr:uid="{00000000-0005-0000-0000-0000BA4F0000}"/>
    <cellStyle name="Heading 2 35 2" xfId="18247" xr:uid="{00000000-0005-0000-0000-0000BB4F0000}"/>
    <cellStyle name="Heading 2 35 3" xfId="18248" xr:uid="{00000000-0005-0000-0000-0000BC4F0000}"/>
    <cellStyle name="Heading 2 35 4" xfId="18249" xr:uid="{00000000-0005-0000-0000-0000BD4F0000}"/>
    <cellStyle name="Heading 2 35 5" xfId="18250" xr:uid="{00000000-0005-0000-0000-0000BE4F0000}"/>
    <cellStyle name="Heading 2 35 6" xfId="18251" xr:uid="{00000000-0005-0000-0000-0000BF4F0000}"/>
    <cellStyle name="Heading 2 35 7" xfId="18252" xr:uid="{00000000-0005-0000-0000-0000C04F0000}"/>
    <cellStyle name="Heading 2 35 8" xfId="18253" xr:uid="{00000000-0005-0000-0000-0000C14F0000}"/>
    <cellStyle name="Heading 2 35 9" xfId="18254" xr:uid="{00000000-0005-0000-0000-0000C24F0000}"/>
    <cellStyle name="Heading 2 36" xfId="18255" xr:uid="{00000000-0005-0000-0000-0000C34F0000}"/>
    <cellStyle name="Heading 2 36 10" xfId="18256" xr:uid="{00000000-0005-0000-0000-0000C44F0000}"/>
    <cellStyle name="Heading 2 36 11" xfId="18257" xr:uid="{00000000-0005-0000-0000-0000C54F0000}"/>
    <cellStyle name="Heading 2 36 2" xfId="18258" xr:uid="{00000000-0005-0000-0000-0000C64F0000}"/>
    <cellStyle name="Heading 2 36 3" xfId="18259" xr:uid="{00000000-0005-0000-0000-0000C74F0000}"/>
    <cellStyle name="Heading 2 36 4" xfId="18260" xr:uid="{00000000-0005-0000-0000-0000C84F0000}"/>
    <cellStyle name="Heading 2 36 5" xfId="18261" xr:uid="{00000000-0005-0000-0000-0000C94F0000}"/>
    <cellStyle name="Heading 2 36 6" xfId="18262" xr:uid="{00000000-0005-0000-0000-0000CA4F0000}"/>
    <cellStyle name="Heading 2 36 7" xfId="18263" xr:uid="{00000000-0005-0000-0000-0000CB4F0000}"/>
    <cellStyle name="Heading 2 36 8" xfId="18264" xr:uid="{00000000-0005-0000-0000-0000CC4F0000}"/>
    <cellStyle name="Heading 2 36 9" xfId="18265" xr:uid="{00000000-0005-0000-0000-0000CD4F0000}"/>
    <cellStyle name="Heading 2 37" xfId="18266" xr:uid="{00000000-0005-0000-0000-0000CE4F0000}"/>
    <cellStyle name="Heading 2 37 10" xfId="18267" xr:uid="{00000000-0005-0000-0000-0000CF4F0000}"/>
    <cellStyle name="Heading 2 37 11" xfId="18268" xr:uid="{00000000-0005-0000-0000-0000D04F0000}"/>
    <cellStyle name="Heading 2 37 2" xfId="18269" xr:uid="{00000000-0005-0000-0000-0000D14F0000}"/>
    <cellStyle name="Heading 2 37 3" xfId="18270" xr:uid="{00000000-0005-0000-0000-0000D24F0000}"/>
    <cellStyle name="Heading 2 37 4" xfId="18271" xr:uid="{00000000-0005-0000-0000-0000D34F0000}"/>
    <cellStyle name="Heading 2 37 5" xfId="18272" xr:uid="{00000000-0005-0000-0000-0000D44F0000}"/>
    <cellStyle name="Heading 2 37 6" xfId="18273" xr:uid="{00000000-0005-0000-0000-0000D54F0000}"/>
    <cellStyle name="Heading 2 37 7" xfId="18274" xr:uid="{00000000-0005-0000-0000-0000D64F0000}"/>
    <cellStyle name="Heading 2 37 8" xfId="18275" xr:uid="{00000000-0005-0000-0000-0000D74F0000}"/>
    <cellStyle name="Heading 2 37 9" xfId="18276" xr:uid="{00000000-0005-0000-0000-0000D84F0000}"/>
    <cellStyle name="Heading 2 38" xfId="18277" xr:uid="{00000000-0005-0000-0000-0000D94F0000}"/>
    <cellStyle name="Heading 2 38 10" xfId="18278" xr:uid="{00000000-0005-0000-0000-0000DA4F0000}"/>
    <cellStyle name="Heading 2 38 11" xfId="18279" xr:uid="{00000000-0005-0000-0000-0000DB4F0000}"/>
    <cellStyle name="Heading 2 38 2" xfId="18280" xr:uid="{00000000-0005-0000-0000-0000DC4F0000}"/>
    <cellStyle name="Heading 2 38 3" xfId="18281" xr:uid="{00000000-0005-0000-0000-0000DD4F0000}"/>
    <cellStyle name="Heading 2 38 4" xfId="18282" xr:uid="{00000000-0005-0000-0000-0000DE4F0000}"/>
    <cellStyle name="Heading 2 38 5" xfId="18283" xr:uid="{00000000-0005-0000-0000-0000DF4F0000}"/>
    <cellStyle name="Heading 2 38 6" xfId="18284" xr:uid="{00000000-0005-0000-0000-0000E04F0000}"/>
    <cellStyle name="Heading 2 38 7" xfId="18285" xr:uid="{00000000-0005-0000-0000-0000E14F0000}"/>
    <cellStyle name="Heading 2 38 8" xfId="18286" xr:uid="{00000000-0005-0000-0000-0000E24F0000}"/>
    <cellStyle name="Heading 2 38 9" xfId="18287" xr:uid="{00000000-0005-0000-0000-0000E34F0000}"/>
    <cellStyle name="Heading 2 39" xfId="18288" xr:uid="{00000000-0005-0000-0000-0000E44F0000}"/>
    <cellStyle name="Heading 2 39 10" xfId="18289" xr:uid="{00000000-0005-0000-0000-0000E54F0000}"/>
    <cellStyle name="Heading 2 39 11" xfId="18290" xr:uid="{00000000-0005-0000-0000-0000E64F0000}"/>
    <cellStyle name="Heading 2 39 2" xfId="18291" xr:uid="{00000000-0005-0000-0000-0000E74F0000}"/>
    <cellStyle name="Heading 2 39 3" xfId="18292" xr:uid="{00000000-0005-0000-0000-0000E84F0000}"/>
    <cellStyle name="Heading 2 39 4" xfId="18293" xr:uid="{00000000-0005-0000-0000-0000E94F0000}"/>
    <cellStyle name="Heading 2 39 5" xfId="18294" xr:uid="{00000000-0005-0000-0000-0000EA4F0000}"/>
    <cellStyle name="Heading 2 39 6" xfId="18295" xr:uid="{00000000-0005-0000-0000-0000EB4F0000}"/>
    <cellStyle name="Heading 2 39 7" xfId="18296" xr:uid="{00000000-0005-0000-0000-0000EC4F0000}"/>
    <cellStyle name="Heading 2 39 8" xfId="18297" xr:uid="{00000000-0005-0000-0000-0000ED4F0000}"/>
    <cellStyle name="Heading 2 39 9" xfId="18298" xr:uid="{00000000-0005-0000-0000-0000EE4F0000}"/>
    <cellStyle name="Heading 2 4" xfId="1250" xr:uid="{00000000-0005-0000-0000-0000EF4F0000}"/>
    <cellStyle name="Heading 2 4 10" xfId="3291" xr:uid="{00000000-0005-0000-0000-0000F04F0000}"/>
    <cellStyle name="Heading 2 4 11" xfId="3292" xr:uid="{00000000-0005-0000-0000-0000F14F0000}"/>
    <cellStyle name="Heading 2 4 12" xfId="3290" xr:uid="{00000000-0005-0000-0000-0000F24F0000}"/>
    <cellStyle name="Heading 2 4 2" xfId="3293" xr:uid="{00000000-0005-0000-0000-0000F34F0000}"/>
    <cellStyle name="Heading 2 4 3" xfId="3294" xr:uid="{00000000-0005-0000-0000-0000F44F0000}"/>
    <cellStyle name="Heading 2 4 4" xfId="3295" xr:uid="{00000000-0005-0000-0000-0000F54F0000}"/>
    <cellStyle name="Heading 2 4 5" xfId="3296" xr:uid="{00000000-0005-0000-0000-0000F64F0000}"/>
    <cellStyle name="Heading 2 4 6" xfId="3297" xr:uid="{00000000-0005-0000-0000-0000F74F0000}"/>
    <cellStyle name="Heading 2 4 7" xfId="3298" xr:uid="{00000000-0005-0000-0000-0000F84F0000}"/>
    <cellStyle name="Heading 2 4 8" xfId="3299" xr:uid="{00000000-0005-0000-0000-0000F94F0000}"/>
    <cellStyle name="Heading 2 4 9" xfId="3300" xr:uid="{00000000-0005-0000-0000-0000FA4F0000}"/>
    <cellStyle name="Heading 2 40" xfId="18299" xr:uid="{00000000-0005-0000-0000-0000FB4F0000}"/>
    <cellStyle name="Heading 2 40 10" xfId="18300" xr:uid="{00000000-0005-0000-0000-0000FC4F0000}"/>
    <cellStyle name="Heading 2 40 2" xfId="18301" xr:uid="{00000000-0005-0000-0000-0000FD4F0000}"/>
    <cellStyle name="Heading 2 40 3" xfId="18302" xr:uid="{00000000-0005-0000-0000-0000FE4F0000}"/>
    <cellStyle name="Heading 2 40 4" xfId="18303" xr:uid="{00000000-0005-0000-0000-0000FF4F0000}"/>
    <cellStyle name="Heading 2 40 5" xfId="18304" xr:uid="{00000000-0005-0000-0000-000000500000}"/>
    <cellStyle name="Heading 2 40 6" xfId="18305" xr:uid="{00000000-0005-0000-0000-000001500000}"/>
    <cellStyle name="Heading 2 40 7" xfId="18306" xr:uid="{00000000-0005-0000-0000-000002500000}"/>
    <cellStyle name="Heading 2 40 8" xfId="18307" xr:uid="{00000000-0005-0000-0000-000003500000}"/>
    <cellStyle name="Heading 2 40 9" xfId="18308" xr:uid="{00000000-0005-0000-0000-000004500000}"/>
    <cellStyle name="Heading 2 41" xfId="18309" xr:uid="{00000000-0005-0000-0000-000005500000}"/>
    <cellStyle name="Heading 2 42" xfId="18310" xr:uid="{00000000-0005-0000-0000-000006500000}"/>
    <cellStyle name="Heading 2 43" xfId="18311" xr:uid="{00000000-0005-0000-0000-000007500000}"/>
    <cellStyle name="Heading 2 44" xfId="18312" xr:uid="{00000000-0005-0000-0000-000008500000}"/>
    <cellStyle name="Heading 2 45" xfId="18313" xr:uid="{00000000-0005-0000-0000-000009500000}"/>
    <cellStyle name="Heading 2 46" xfId="18314" xr:uid="{00000000-0005-0000-0000-00000A500000}"/>
    <cellStyle name="Heading 2 47" xfId="18315" xr:uid="{00000000-0005-0000-0000-00000B500000}"/>
    <cellStyle name="Heading 2 48" xfId="18316" xr:uid="{00000000-0005-0000-0000-00000C500000}"/>
    <cellStyle name="Heading 2 49" xfId="18317" xr:uid="{00000000-0005-0000-0000-00000D500000}"/>
    <cellStyle name="Heading 2 5" xfId="3301" xr:uid="{00000000-0005-0000-0000-00000E500000}"/>
    <cellStyle name="Heading 2 5 10" xfId="3302" xr:uid="{00000000-0005-0000-0000-00000F500000}"/>
    <cellStyle name="Heading 2 5 11" xfId="3303" xr:uid="{00000000-0005-0000-0000-000010500000}"/>
    <cellStyle name="Heading 2 5 2" xfId="3304" xr:uid="{00000000-0005-0000-0000-000011500000}"/>
    <cellStyle name="Heading 2 5 3" xfId="3305" xr:uid="{00000000-0005-0000-0000-000012500000}"/>
    <cellStyle name="Heading 2 5 4" xfId="3306" xr:uid="{00000000-0005-0000-0000-000013500000}"/>
    <cellStyle name="Heading 2 5 5" xfId="3307" xr:uid="{00000000-0005-0000-0000-000014500000}"/>
    <cellStyle name="Heading 2 5 6" xfId="3308" xr:uid="{00000000-0005-0000-0000-000015500000}"/>
    <cellStyle name="Heading 2 5 7" xfId="3309" xr:uid="{00000000-0005-0000-0000-000016500000}"/>
    <cellStyle name="Heading 2 5 8" xfId="3310" xr:uid="{00000000-0005-0000-0000-000017500000}"/>
    <cellStyle name="Heading 2 5 9" xfId="3311" xr:uid="{00000000-0005-0000-0000-000018500000}"/>
    <cellStyle name="Heading 2 50" xfId="120" xr:uid="{00000000-0005-0000-0000-000019500000}"/>
    <cellStyle name="Heading 2 6" xfId="3312" xr:uid="{00000000-0005-0000-0000-00001A500000}"/>
    <cellStyle name="Heading 2 6 10" xfId="18318" xr:uid="{00000000-0005-0000-0000-00001B500000}"/>
    <cellStyle name="Heading 2 6 11" xfId="18319" xr:uid="{00000000-0005-0000-0000-00001C500000}"/>
    <cellStyle name="Heading 2 6 2" xfId="18320" xr:uid="{00000000-0005-0000-0000-00001D500000}"/>
    <cellStyle name="Heading 2 6 3" xfId="18321" xr:uid="{00000000-0005-0000-0000-00001E500000}"/>
    <cellStyle name="Heading 2 6 4" xfId="18322" xr:uid="{00000000-0005-0000-0000-00001F500000}"/>
    <cellStyle name="Heading 2 6 5" xfId="18323" xr:uid="{00000000-0005-0000-0000-000020500000}"/>
    <cellStyle name="Heading 2 6 6" xfId="18324" xr:uid="{00000000-0005-0000-0000-000021500000}"/>
    <cellStyle name="Heading 2 6 7" xfId="18325" xr:uid="{00000000-0005-0000-0000-000022500000}"/>
    <cellStyle name="Heading 2 6 8" xfId="18326" xr:uid="{00000000-0005-0000-0000-000023500000}"/>
    <cellStyle name="Heading 2 6 9" xfId="18327" xr:uid="{00000000-0005-0000-0000-000024500000}"/>
    <cellStyle name="Heading 2 7" xfId="3313" xr:uid="{00000000-0005-0000-0000-000025500000}"/>
    <cellStyle name="Heading 2 7 10" xfId="18328" xr:uid="{00000000-0005-0000-0000-000026500000}"/>
    <cellStyle name="Heading 2 7 11" xfId="18329" xr:uid="{00000000-0005-0000-0000-000027500000}"/>
    <cellStyle name="Heading 2 7 2" xfId="18330" xr:uid="{00000000-0005-0000-0000-000028500000}"/>
    <cellStyle name="Heading 2 7 3" xfId="18331" xr:uid="{00000000-0005-0000-0000-000029500000}"/>
    <cellStyle name="Heading 2 7 4" xfId="18332" xr:uid="{00000000-0005-0000-0000-00002A500000}"/>
    <cellStyle name="Heading 2 7 5" xfId="18333" xr:uid="{00000000-0005-0000-0000-00002B500000}"/>
    <cellStyle name="Heading 2 7 6" xfId="18334" xr:uid="{00000000-0005-0000-0000-00002C500000}"/>
    <cellStyle name="Heading 2 7 7" xfId="18335" xr:uid="{00000000-0005-0000-0000-00002D500000}"/>
    <cellStyle name="Heading 2 7 8" xfId="18336" xr:uid="{00000000-0005-0000-0000-00002E500000}"/>
    <cellStyle name="Heading 2 7 9" xfId="18337" xr:uid="{00000000-0005-0000-0000-00002F500000}"/>
    <cellStyle name="Heading 2 8" xfId="3314" xr:uid="{00000000-0005-0000-0000-000030500000}"/>
    <cellStyle name="Heading 2 8 10" xfId="18338" xr:uid="{00000000-0005-0000-0000-000031500000}"/>
    <cellStyle name="Heading 2 8 11" xfId="18339" xr:uid="{00000000-0005-0000-0000-000032500000}"/>
    <cellStyle name="Heading 2 8 2" xfId="18340" xr:uid="{00000000-0005-0000-0000-000033500000}"/>
    <cellStyle name="Heading 2 8 3" xfId="18341" xr:uid="{00000000-0005-0000-0000-000034500000}"/>
    <cellStyle name="Heading 2 8 4" xfId="18342" xr:uid="{00000000-0005-0000-0000-000035500000}"/>
    <cellStyle name="Heading 2 8 5" xfId="18343" xr:uid="{00000000-0005-0000-0000-000036500000}"/>
    <cellStyle name="Heading 2 8 6" xfId="18344" xr:uid="{00000000-0005-0000-0000-000037500000}"/>
    <cellStyle name="Heading 2 8 7" xfId="18345" xr:uid="{00000000-0005-0000-0000-000038500000}"/>
    <cellStyle name="Heading 2 8 8" xfId="18346" xr:uid="{00000000-0005-0000-0000-000039500000}"/>
    <cellStyle name="Heading 2 8 9" xfId="18347" xr:uid="{00000000-0005-0000-0000-00003A500000}"/>
    <cellStyle name="Heading 2 9" xfId="3315" xr:uid="{00000000-0005-0000-0000-00003B500000}"/>
    <cellStyle name="Heading 2 9 10" xfId="18348" xr:uid="{00000000-0005-0000-0000-00003C500000}"/>
    <cellStyle name="Heading 2 9 11" xfId="18349" xr:uid="{00000000-0005-0000-0000-00003D500000}"/>
    <cellStyle name="Heading 2 9 2" xfId="18350" xr:uid="{00000000-0005-0000-0000-00003E500000}"/>
    <cellStyle name="Heading 2 9 3" xfId="18351" xr:uid="{00000000-0005-0000-0000-00003F500000}"/>
    <cellStyle name="Heading 2 9 4" xfId="18352" xr:uid="{00000000-0005-0000-0000-000040500000}"/>
    <cellStyle name="Heading 2 9 5" xfId="18353" xr:uid="{00000000-0005-0000-0000-000041500000}"/>
    <cellStyle name="Heading 2 9 6" xfId="18354" xr:uid="{00000000-0005-0000-0000-000042500000}"/>
    <cellStyle name="Heading 2 9 7" xfId="18355" xr:uid="{00000000-0005-0000-0000-000043500000}"/>
    <cellStyle name="Heading 2 9 8" xfId="18356" xr:uid="{00000000-0005-0000-0000-000044500000}"/>
    <cellStyle name="Heading 2 9 9" xfId="18357" xr:uid="{00000000-0005-0000-0000-000045500000}"/>
    <cellStyle name="Heading 3 10" xfId="3316" xr:uid="{00000000-0005-0000-0000-000046500000}"/>
    <cellStyle name="Heading 3 10 10" xfId="18358" xr:uid="{00000000-0005-0000-0000-000047500000}"/>
    <cellStyle name="Heading 3 10 11" xfId="18359" xr:uid="{00000000-0005-0000-0000-000048500000}"/>
    <cellStyle name="Heading 3 10 2" xfId="18360" xr:uid="{00000000-0005-0000-0000-000049500000}"/>
    <cellStyle name="Heading 3 10 3" xfId="18361" xr:uid="{00000000-0005-0000-0000-00004A500000}"/>
    <cellStyle name="Heading 3 10 4" xfId="18362" xr:uid="{00000000-0005-0000-0000-00004B500000}"/>
    <cellStyle name="Heading 3 10 5" xfId="18363" xr:uid="{00000000-0005-0000-0000-00004C500000}"/>
    <cellStyle name="Heading 3 10 6" xfId="18364" xr:uid="{00000000-0005-0000-0000-00004D500000}"/>
    <cellStyle name="Heading 3 10 7" xfId="18365" xr:uid="{00000000-0005-0000-0000-00004E500000}"/>
    <cellStyle name="Heading 3 10 8" xfId="18366" xr:uid="{00000000-0005-0000-0000-00004F500000}"/>
    <cellStyle name="Heading 3 10 9" xfId="18367" xr:uid="{00000000-0005-0000-0000-000050500000}"/>
    <cellStyle name="Heading 3 11" xfId="3317" xr:uid="{00000000-0005-0000-0000-000051500000}"/>
    <cellStyle name="Heading 3 11 10" xfId="18368" xr:uid="{00000000-0005-0000-0000-000052500000}"/>
    <cellStyle name="Heading 3 11 11" xfId="18369" xr:uid="{00000000-0005-0000-0000-000053500000}"/>
    <cellStyle name="Heading 3 11 2" xfId="18370" xr:uid="{00000000-0005-0000-0000-000054500000}"/>
    <cellStyle name="Heading 3 11 3" xfId="18371" xr:uid="{00000000-0005-0000-0000-000055500000}"/>
    <cellStyle name="Heading 3 11 4" xfId="18372" xr:uid="{00000000-0005-0000-0000-000056500000}"/>
    <cellStyle name="Heading 3 11 5" xfId="18373" xr:uid="{00000000-0005-0000-0000-000057500000}"/>
    <cellStyle name="Heading 3 11 6" xfId="18374" xr:uid="{00000000-0005-0000-0000-000058500000}"/>
    <cellStyle name="Heading 3 11 7" xfId="18375" xr:uid="{00000000-0005-0000-0000-000059500000}"/>
    <cellStyle name="Heading 3 11 8" xfId="18376" xr:uid="{00000000-0005-0000-0000-00005A500000}"/>
    <cellStyle name="Heading 3 11 9" xfId="18377" xr:uid="{00000000-0005-0000-0000-00005B500000}"/>
    <cellStyle name="Heading 3 12" xfId="3318" xr:uid="{00000000-0005-0000-0000-00005C500000}"/>
    <cellStyle name="Heading 3 12 10" xfId="18378" xr:uid="{00000000-0005-0000-0000-00005D500000}"/>
    <cellStyle name="Heading 3 12 11" xfId="18379" xr:uid="{00000000-0005-0000-0000-00005E500000}"/>
    <cellStyle name="Heading 3 12 2" xfId="18380" xr:uid="{00000000-0005-0000-0000-00005F500000}"/>
    <cellStyle name="Heading 3 12 3" xfId="18381" xr:uid="{00000000-0005-0000-0000-000060500000}"/>
    <cellStyle name="Heading 3 12 4" xfId="18382" xr:uid="{00000000-0005-0000-0000-000061500000}"/>
    <cellStyle name="Heading 3 12 5" xfId="18383" xr:uid="{00000000-0005-0000-0000-000062500000}"/>
    <cellStyle name="Heading 3 12 6" xfId="18384" xr:uid="{00000000-0005-0000-0000-000063500000}"/>
    <cellStyle name="Heading 3 12 7" xfId="18385" xr:uid="{00000000-0005-0000-0000-000064500000}"/>
    <cellStyle name="Heading 3 12 8" xfId="18386" xr:uid="{00000000-0005-0000-0000-000065500000}"/>
    <cellStyle name="Heading 3 12 9" xfId="18387" xr:uid="{00000000-0005-0000-0000-000066500000}"/>
    <cellStyle name="Heading 3 13" xfId="3319" xr:uid="{00000000-0005-0000-0000-000067500000}"/>
    <cellStyle name="Heading 3 13 10" xfId="18388" xr:uid="{00000000-0005-0000-0000-000068500000}"/>
    <cellStyle name="Heading 3 13 11" xfId="18389" xr:uid="{00000000-0005-0000-0000-000069500000}"/>
    <cellStyle name="Heading 3 13 2" xfId="18390" xr:uid="{00000000-0005-0000-0000-00006A500000}"/>
    <cellStyle name="Heading 3 13 3" xfId="18391" xr:uid="{00000000-0005-0000-0000-00006B500000}"/>
    <cellStyle name="Heading 3 13 4" xfId="18392" xr:uid="{00000000-0005-0000-0000-00006C500000}"/>
    <cellStyle name="Heading 3 13 5" xfId="18393" xr:uid="{00000000-0005-0000-0000-00006D500000}"/>
    <cellStyle name="Heading 3 13 6" xfId="18394" xr:uid="{00000000-0005-0000-0000-00006E500000}"/>
    <cellStyle name="Heading 3 13 7" xfId="18395" xr:uid="{00000000-0005-0000-0000-00006F500000}"/>
    <cellStyle name="Heading 3 13 8" xfId="18396" xr:uid="{00000000-0005-0000-0000-000070500000}"/>
    <cellStyle name="Heading 3 13 9" xfId="18397" xr:uid="{00000000-0005-0000-0000-000071500000}"/>
    <cellStyle name="Heading 3 14" xfId="3320" xr:uid="{00000000-0005-0000-0000-000072500000}"/>
    <cellStyle name="Heading 3 14 10" xfId="18398" xr:uid="{00000000-0005-0000-0000-000073500000}"/>
    <cellStyle name="Heading 3 14 11" xfId="18399" xr:uid="{00000000-0005-0000-0000-000074500000}"/>
    <cellStyle name="Heading 3 14 2" xfId="18400" xr:uid="{00000000-0005-0000-0000-000075500000}"/>
    <cellStyle name="Heading 3 14 3" xfId="18401" xr:uid="{00000000-0005-0000-0000-000076500000}"/>
    <cellStyle name="Heading 3 14 4" xfId="18402" xr:uid="{00000000-0005-0000-0000-000077500000}"/>
    <cellStyle name="Heading 3 14 5" xfId="18403" xr:uid="{00000000-0005-0000-0000-000078500000}"/>
    <cellStyle name="Heading 3 14 6" xfId="18404" xr:uid="{00000000-0005-0000-0000-000079500000}"/>
    <cellStyle name="Heading 3 14 7" xfId="18405" xr:uid="{00000000-0005-0000-0000-00007A500000}"/>
    <cellStyle name="Heading 3 14 8" xfId="18406" xr:uid="{00000000-0005-0000-0000-00007B500000}"/>
    <cellStyle name="Heading 3 14 9" xfId="18407" xr:uid="{00000000-0005-0000-0000-00007C500000}"/>
    <cellStyle name="Heading 3 15" xfId="3321" xr:uid="{00000000-0005-0000-0000-00007D500000}"/>
    <cellStyle name="Heading 3 15 10" xfId="18408" xr:uid="{00000000-0005-0000-0000-00007E500000}"/>
    <cellStyle name="Heading 3 15 11" xfId="18409" xr:uid="{00000000-0005-0000-0000-00007F500000}"/>
    <cellStyle name="Heading 3 15 2" xfId="18410" xr:uid="{00000000-0005-0000-0000-000080500000}"/>
    <cellStyle name="Heading 3 15 3" xfId="18411" xr:uid="{00000000-0005-0000-0000-000081500000}"/>
    <cellStyle name="Heading 3 15 4" xfId="18412" xr:uid="{00000000-0005-0000-0000-000082500000}"/>
    <cellStyle name="Heading 3 15 5" xfId="18413" xr:uid="{00000000-0005-0000-0000-000083500000}"/>
    <cellStyle name="Heading 3 15 6" xfId="18414" xr:uid="{00000000-0005-0000-0000-000084500000}"/>
    <cellStyle name="Heading 3 15 7" xfId="18415" xr:uid="{00000000-0005-0000-0000-000085500000}"/>
    <cellStyle name="Heading 3 15 8" xfId="18416" xr:uid="{00000000-0005-0000-0000-000086500000}"/>
    <cellStyle name="Heading 3 15 9" xfId="18417" xr:uid="{00000000-0005-0000-0000-000087500000}"/>
    <cellStyle name="Heading 3 16" xfId="18418" xr:uid="{00000000-0005-0000-0000-000088500000}"/>
    <cellStyle name="Heading 3 16 10" xfId="18419" xr:uid="{00000000-0005-0000-0000-000089500000}"/>
    <cellStyle name="Heading 3 16 11" xfId="18420" xr:uid="{00000000-0005-0000-0000-00008A500000}"/>
    <cellStyle name="Heading 3 16 2" xfId="18421" xr:uid="{00000000-0005-0000-0000-00008B500000}"/>
    <cellStyle name="Heading 3 16 3" xfId="18422" xr:uid="{00000000-0005-0000-0000-00008C500000}"/>
    <cellStyle name="Heading 3 16 4" xfId="18423" xr:uid="{00000000-0005-0000-0000-00008D500000}"/>
    <cellStyle name="Heading 3 16 5" xfId="18424" xr:uid="{00000000-0005-0000-0000-00008E500000}"/>
    <cellStyle name="Heading 3 16 6" xfId="18425" xr:uid="{00000000-0005-0000-0000-00008F500000}"/>
    <cellStyle name="Heading 3 16 7" xfId="18426" xr:uid="{00000000-0005-0000-0000-000090500000}"/>
    <cellStyle name="Heading 3 16 8" xfId="18427" xr:uid="{00000000-0005-0000-0000-000091500000}"/>
    <cellStyle name="Heading 3 16 9" xfId="18428" xr:uid="{00000000-0005-0000-0000-000092500000}"/>
    <cellStyle name="Heading 3 17" xfId="18429" xr:uid="{00000000-0005-0000-0000-000093500000}"/>
    <cellStyle name="Heading 3 17 10" xfId="18430" xr:uid="{00000000-0005-0000-0000-000094500000}"/>
    <cellStyle name="Heading 3 17 11" xfId="18431" xr:uid="{00000000-0005-0000-0000-000095500000}"/>
    <cellStyle name="Heading 3 17 2" xfId="18432" xr:uid="{00000000-0005-0000-0000-000096500000}"/>
    <cellStyle name="Heading 3 17 3" xfId="18433" xr:uid="{00000000-0005-0000-0000-000097500000}"/>
    <cellStyle name="Heading 3 17 4" xfId="18434" xr:uid="{00000000-0005-0000-0000-000098500000}"/>
    <cellStyle name="Heading 3 17 5" xfId="18435" xr:uid="{00000000-0005-0000-0000-000099500000}"/>
    <cellStyle name="Heading 3 17 6" xfId="18436" xr:uid="{00000000-0005-0000-0000-00009A500000}"/>
    <cellStyle name="Heading 3 17 7" xfId="18437" xr:uid="{00000000-0005-0000-0000-00009B500000}"/>
    <cellStyle name="Heading 3 17 8" xfId="18438" xr:uid="{00000000-0005-0000-0000-00009C500000}"/>
    <cellStyle name="Heading 3 17 9" xfId="18439" xr:uid="{00000000-0005-0000-0000-00009D500000}"/>
    <cellStyle name="Heading 3 18" xfId="18440" xr:uid="{00000000-0005-0000-0000-00009E500000}"/>
    <cellStyle name="Heading 3 18 10" xfId="18441" xr:uid="{00000000-0005-0000-0000-00009F500000}"/>
    <cellStyle name="Heading 3 18 11" xfId="18442" xr:uid="{00000000-0005-0000-0000-0000A0500000}"/>
    <cellStyle name="Heading 3 18 2" xfId="18443" xr:uid="{00000000-0005-0000-0000-0000A1500000}"/>
    <cellStyle name="Heading 3 18 3" xfId="18444" xr:uid="{00000000-0005-0000-0000-0000A2500000}"/>
    <cellStyle name="Heading 3 18 4" xfId="18445" xr:uid="{00000000-0005-0000-0000-0000A3500000}"/>
    <cellStyle name="Heading 3 18 5" xfId="18446" xr:uid="{00000000-0005-0000-0000-0000A4500000}"/>
    <cellStyle name="Heading 3 18 6" xfId="18447" xr:uid="{00000000-0005-0000-0000-0000A5500000}"/>
    <cellStyle name="Heading 3 18 7" xfId="18448" xr:uid="{00000000-0005-0000-0000-0000A6500000}"/>
    <cellStyle name="Heading 3 18 8" xfId="18449" xr:uid="{00000000-0005-0000-0000-0000A7500000}"/>
    <cellStyle name="Heading 3 18 9" xfId="18450" xr:uid="{00000000-0005-0000-0000-0000A8500000}"/>
    <cellStyle name="Heading 3 19" xfId="18451" xr:uid="{00000000-0005-0000-0000-0000A9500000}"/>
    <cellStyle name="Heading 3 19 10" xfId="18452" xr:uid="{00000000-0005-0000-0000-0000AA500000}"/>
    <cellStyle name="Heading 3 19 11" xfId="18453" xr:uid="{00000000-0005-0000-0000-0000AB500000}"/>
    <cellStyle name="Heading 3 19 2" xfId="18454" xr:uid="{00000000-0005-0000-0000-0000AC500000}"/>
    <cellStyle name="Heading 3 19 3" xfId="18455" xr:uid="{00000000-0005-0000-0000-0000AD500000}"/>
    <cellStyle name="Heading 3 19 4" xfId="18456" xr:uid="{00000000-0005-0000-0000-0000AE500000}"/>
    <cellStyle name="Heading 3 19 5" xfId="18457" xr:uid="{00000000-0005-0000-0000-0000AF500000}"/>
    <cellStyle name="Heading 3 19 6" xfId="18458" xr:uid="{00000000-0005-0000-0000-0000B0500000}"/>
    <cellStyle name="Heading 3 19 7" xfId="18459" xr:uid="{00000000-0005-0000-0000-0000B1500000}"/>
    <cellStyle name="Heading 3 19 8" xfId="18460" xr:uid="{00000000-0005-0000-0000-0000B2500000}"/>
    <cellStyle name="Heading 3 19 9" xfId="18461" xr:uid="{00000000-0005-0000-0000-0000B3500000}"/>
    <cellStyle name="Heading 3 2" xfId="124" xr:uid="{00000000-0005-0000-0000-0000B4500000}"/>
    <cellStyle name="Heading 3 2 10" xfId="3323" xr:uid="{00000000-0005-0000-0000-0000B5500000}"/>
    <cellStyle name="Heading 3 2 11" xfId="3324" xr:uid="{00000000-0005-0000-0000-0000B6500000}"/>
    <cellStyle name="Heading 3 2 12" xfId="3322" xr:uid="{00000000-0005-0000-0000-0000B7500000}"/>
    <cellStyle name="Heading 3 2 2" xfId="1251" xr:uid="{00000000-0005-0000-0000-0000B8500000}"/>
    <cellStyle name="Heading 3 2 2 2" xfId="3325" xr:uid="{00000000-0005-0000-0000-0000B9500000}"/>
    <cellStyle name="Heading 3 2 3" xfId="3326" xr:uid="{00000000-0005-0000-0000-0000BA500000}"/>
    <cellStyle name="Heading 3 2 4" xfId="3327" xr:uid="{00000000-0005-0000-0000-0000BB500000}"/>
    <cellStyle name="Heading 3 2 5" xfId="3328" xr:uid="{00000000-0005-0000-0000-0000BC500000}"/>
    <cellStyle name="Heading 3 2 6" xfId="3329" xr:uid="{00000000-0005-0000-0000-0000BD500000}"/>
    <cellStyle name="Heading 3 2 7" xfId="3330" xr:uid="{00000000-0005-0000-0000-0000BE500000}"/>
    <cellStyle name="Heading 3 2 8" xfId="3331" xr:uid="{00000000-0005-0000-0000-0000BF500000}"/>
    <cellStyle name="Heading 3 2 9" xfId="3332" xr:uid="{00000000-0005-0000-0000-0000C0500000}"/>
    <cellStyle name="Heading 3 20" xfId="18462" xr:uid="{00000000-0005-0000-0000-0000C1500000}"/>
    <cellStyle name="Heading 3 20 10" xfId="18463" xr:uid="{00000000-0005-0000-0000-0000C2500000}"/>
    <cellStyle name="Heading 3 20 11" xfId="18464" xr:uid="{00000000-0005-0000-0000-0000C3500000}"/>
    <cellStyle name="Heading 3 20 2" xfId="18465" xr:uid="{00000000-0005-0000-0000-0000C4500000}"/>
    <cellStyle name="Heading 3 20 3" xfId="18466" xr:uid="{00000000-0005-0000-0000-0000C5500000}"/>
    <cellStyle name="Heading 3 20 4" xfId="18467" xr:uid="{00000000-0005-0000-0000-0000C6500000}"/>
    <cellStyle name="Heading 3 20 5" xfId="18468" xr:uid="{00000000-0005-0000-0000-0000C7500000}"/>
    <cellStyle name="Heading 3 20 6" xfId="18469" xr:uid="{00000000-0005-0000-0000-0000C8500000}"/>
    <cellStyle name="Heading 3 20 7" xfId="18470" xr:uid="{00000000-0005-0000-0000-0000C9500000}"/>
    <cellStyle name="Heading 3 20 8" xfId="18471" xr:uid="{00000000-0005-0000-0000-0000CA500000}"/>
    <cellStyle name="Heading 3 20 9" xfId="18472" xr:uid="{00000000-0005-0000-0000-0000CB500000}"/>
    <cellStyle name="Heading 3 21" xfId="18473" xr:uid="{00000000-0005-0000-0000-0000CC500000}"/>
    <cellStyle name="Heading 3 21 10" xfId="18474" xr:uid="{00000000-0005-0000-0000-0000CD500000}"/>
    <cellStyle name="Heading 3 21 11" xfId="18475" xr:uid="{00000000-0005-0000-0000-0000CE500000}"/>
    <cellStyle name="Heading 3 21 2" xfId="18476" xr:uid="{00000000-0005-0000-0000-0000CF500000}"/>
    <cellStyle name="Heading 3 21 3" xfId="18477" xr:uid="{00000000-0005-0000-0000-0000D0500000}"/>
    <cellStyle name="Heading 3 21 4" xfId="18478" xr:uid="{00000000-0005-0000-0000-0000D1500000}"/>
    <cellStyle name="Heading 3 21 5" xfId="18479" xr:uid="{00000000-0005-0000-0000-0000D2500000}"/>
    <cellStyle name="Heading 3 21 6" xfId="18480" xr:uid="{00000000-0005-0000-0000-0000D3500000}"/>
    <cellStyle name="Heading 3 21 7" xfId="18481" xr:uid="{00000000-0005-0000-0000-0000D4500000}"/>
    <cellStyle name="Heading 3 21 8" xfId="18482" xr:uid="{00000000-0005-0000-0000-0000D5500000}"/>
    <cellStyle name="Heading 3 21 9" xfId="18483" xr:uid="{00000000-0005-0000-0000-0000D6500000}"/>
    <cellStyle name="Heading 3 22" xfId="18484" xr:uid="{00000000-0005-0000-0000-0000D7500000}"/>
    <cellStyle name="Heading 3 22 10" xfId="18485" xr:uid="{00000000-0005-0000-0000-0000D8500000}"/>
    <cellStyle name="Heading 3 22 11" xfId="18486" xr:uid="{00000000-0005-0000-0000-0000D9500000}"/>
    <cellStyle name="Heading 3 22 2" xfId="18487" xr:uid="{00000000-0005-0000-0000-0000DA500000}"/>
    <cellStyle name="Heading 3 22 3" xfId="18488" xr:uid="{00000000-0005-0000-0000-0000DB500000}"/>
    <cellStyle name="Heading 3 22 4" xfId="18489" xr:uid="{00000000-0005-0000-0000-0000DC500000}"/>
    <cellStyle name="Heading 3 22 5" xfId="18490" xr:uid="{00000000-0005-0000-0000-0000DD500000}"/>
    <cellStyle name="Heading 3 22 6" xfId="18491" xr:uid="{00000000-0005-0000-0000-0000DE500000}"/>
    <cellStyle name="Heading 3 22 7" xfId="18492" xr:uid="{00000000-0005-0000-0000-0000DF500000}"/>
    <cellStyle name="Heading 3 22 8" xfId="18493" xr:uid="{00000000-0005-0000-0000-0000E0500000}"/>
    <cellStyle name="Heading 3 22 9" xfId="18494" xr:uid="{00000000-0005-0000-0000-0000E1500000}"/>
    <cellStyle name="Heading 3 23" xfId="18495" xr:uid="{00000000-0005-0000-0000-0000E2500000}"/>
    <cellStyle name="Heading 3 23 10" xfId="18496" xr:uid="{00000000-0005-0000-0000-0000E3500000}"/>
    <cellStyle name="Heading 3 23 11" xfId="18497" xr:uid="{00000000-0005-0000-0000-0000E4500000}"/>
    <cellStyle name="Heading 3 23 2" xfId="18498" xr:uid="{00000000-0005-0000-0000-0000E5500000}"/>
    <cellStyle name="Heading 3 23 3" xfId="18499" xr:uid="{00000000-0005-0000-0000-0000E6500000}"/>
    <cellStyle name="Heading 3 23 4" xfId="18500" xr:uid="{00000000-0005-0000-0000-0000E7500000}"/>
    <cellStyle name="Heading 3 23 5" xfId="18501" xr:uid="{00000000-0005-0000-0000-0000E8500000}"/>
    <cellStyle name="Heading 3 23 6" xfId="18502" xr:uid="{00000000-0005-0000-0000-0000E9500000}"/>
    <cellStyle name="Heading 3 23 7" xfId="18503" xr:uid="{00000000-0005-0000-0000-0000EA500000}"/>
    <cellStyle name="Heading 3 23 8" xfId="18504" xr:uid="{00000000-0005-0000-0000-0000EB500000}"/>
    <cellStyle name="Heading 3 23 9" xfId="18505" xr:uid="{00000000-0005-0000-0000-0000EC500000}"/>
    <cellStyle name="Heading 3 24" xfId="18506" xr:uid="{00000000-0005-0000-0000-0000ED500000}"/>
    <cellStyle name="Heading 3 24 10" xfId="18507" xr:uid="{00000000-0005-0000-0000-0000EE500000}"/>
    <cellStyle name="Heading 3 24 11" xfId="18508" xr:uid="{00000000-0005-0000-0000-0000EF500000}"/>
    <cellStyle name="Heading 3 24 2" xfId="18509" xr:uid="{00000000-0005-0000-0000-0000F0500000}"/>
    <cellStyle name="Heading 3 24 3" xfId="18510" xr:uid="{00000000-0005-0000-0000-0000F1500000}"/>
    <cellStyle name="Heading 3 24 4" xfId="18511" xr:uid="{00000000-0005-0000-0000-0000F2500000}"/>
    <cellStyle name="Heading 3 24 5" xfId="18512" xr:uid="{00000000-0005-0000-0000-0000F3500000}"/>
    <cellStyle name="Heading 3 24 6" xfId="18513" xr:uid="{00000000-0005-0000-0000-0000F4500000}"/>
    <cellStyle name="Heading 3 24 7" xfId="18514" xr:uid="{00000000-0005-0000-0000-0000F5500000}"/>
    <cellStyle name="Heading 3 24 8" xfId="18515" xr:uid="{00000000-0005-0000-0000-0000F6500000}"/>
    <cellStyle name="Heading 3 24 9" xfId="18516" xr:uid="{00000000-0005-0000-0000-0000F7500000}"/>
    <cellStyle name="Heading 3 25" xfId="18517" xr:uid="{00000000-0005-0000-0000-0000F8500000}"/>
    <cellStyle name="Heading 3 25 10" xfId="18518" xr:uid="{00000000-0005-0000-0000-0000F9500000}"/>
    <cellStyle name="Heading 3 25 11" xfId="18519" xr:uid="{00000000-0005-0000-0000-0000FA500000}"/>
    <cellStyle name="Heading 3 25 2" xfId="18520" xr:uid="{00000000-0005-0000-0000-0000FB500000}"/>
    <cellStyle name="Heading 3 25 3" xfId="18521" xr:uid="{00000000-0005-0000-0000-0000FC500000}"/>
    <cellStyle name="Heading 3 25 4" xfId="18522" xr:uid="{00000000-0005-0000-0000-0000FD500000}"/>
    <cellStyle name="Heading 3 25 5" xfId="18523" xr:uid="{00000000-0005-0000-0000-0000FE500000}"/>
    <cellStyle name="Heading 3 25 6" xfId="18524" xr:uid="{00000000-0005-0000-0000-0000FF500000}"/>
    <cellStyle name="Heading 3 25 7" xfId="18525" xr:uid="{00000000-0005-0000-0000-000000510000}"/>
    <cellStyle name="Heading 3 25 8" xfId="18526" xr:uid="{00000000-0005-0000-0000-000001510000}"/>
    <cellStyle name="Heading 3 25 9" xfId="18527" xr:uid="{00000000-0005-0000-0000-000002510000}"/>
    <cellStyle name="Heading 3 26" xfId="18528" xr:uid="{00000000-0005-0000-0000-000003510000}"/>
    <cellStyle name="Heading 3 26 10" xfId="18529" xr:uid="{00000000-0005-0000-0000-000004510000}"/>
    <cellStyle name="Heading 3 26 11" xfId="18530" xr:uid="{00000000-0005-0000-0000-000005510000}"/>
    <cellStyle name="Heading 3 26 2" xfId="18531" xr:uid="{00000000-0005-0000-0000-000006510000}"/>
    <cellStyle name="Heading 3 26 3" xfId="18532" xr:uid="{00000000-0005-0000-0000-000007510000}"/>
    <cellStyle name="Heading 3 26 4" xfId="18533" xr:uid="{00000000-0005-0000-0000-000008510000}"/>
    <cellStyle name="Heading 3 26 5" xfId="18534" xr:uid="{00000000-0005-0000-0000-000009510000}"/>
    <cellStyle name="Heading 3 26 6" xfId="18535" xr:uid="{00000000-0005-0000-0000-00000A510000}"/>
    <cellStyle name="Heading 3 26 7" xfId="18536" xr:uid="{00000000-0005-0000-0000-00000B510000}"/>
    <cellStyle name="Heading 3 26 8" xfId="18537" xr:uid="{00000000-0005-0000-0000-00000C510000}"/>
    <cellStyle name="Heading 3 26 9" xfId="18538" xr:uid="{00000000-0005-0000-0000-00000D510000}"/>
    <cellStyle name="Heading 3 27" xfId="18539" xr:uid="{00000000-0005-0000-0000-00000E510000}"/>
    <cellStyle name="Heading 3 27 10" xfId="18540" xr:uid="{00000000-0005-0000-0000-00000F510000}"/>
    <cellStyle name="Heading 3 27 11" xfId="18541" xr:uid="{00000000-0005-0000-0000-000010510000}"/>
    <cellStyle name="Heading 3 27 2" xfId="18542" xr:uid="{00000000-0005-0000-0000-000011510000}"/>
    <cellStyle name="Heading 3 27 3" xfId="18543" xr:uid="{00000000-0005-0000-0000-000012510000}"/>
    <cellStyle name="Heading 3 27 4" xfId="18544" xr:uid="{00000000-0005-0000-0000-000013510000}"/>
    <cellStyle name="Heading 3 27 5" xfId="18545" xr:uid="{00000000-0005-0000-0000-000014510000}"/>
    <cellStyle name="Heading 3 27 6" xfId="18546" xr:uid="{00000000-0005-0000-0000-000015510000}"/>
    <cellStyle name="Heading 3 27 7" xfId="18547" xr:uid="{00000000-0005-0000-0000-000016510000}"/>
    <cellStyle name="Heading 3 27 8" xfId="18548" xr:uid="{00000000-0005-0000-0000-000017510000}"/>
    <cellStyle name="Heading 3 27 9" xfId="18549" xr:uid="{00000000-0005-0000-0000-000018510000}"/>
    <cellStyle name="Heading 3 28" xfId="18550" xr:uid="{00000000-0005-0000-0000-000019510000}"/>
    <cellStyle name="Heading 3 28 10" xfId="18551" xr:uid="{00000000-0005-0000-0000-00001A510000}"/>
    <cellStyle name="Heading 3 28 11" xfId="18552" xr:uid="{00000000-0005-0000-0000-00001B510000}"/>
    <cellStyle name="Heading 3 28 2" xfId="18553" xr:uid="{00000000-0005-0000-0000-00001C510000}"/>
    <cellStyle name="Heading 3 28 3" xfId="18554" xr:uid="{00000000-0005-0000-0000-00001D510000}"/>
    <cellStyle name="Heading 3 28 4" xfId="18555" xr:uid="{00000000-0005-0000-0000-00001E510000}"/>
    <cellStyle name="Heading 3 28 5" xfId="18556" xr:uid="{00000000-0005-0000-0000-00001F510000}"/>
    <cellStyle name="Heading 3 28 6" xfId="18557" xr:uid="{00000000-0005-0000-0000-000020510000}"/>
    <cellStyle name="Heading 3 28 7" xfId="18558" xr:uid="{00000000-0005-0000-0000-000021510000}"/>
    <cellStyle name="Heading 3 28 8" xfId="18559" xr:uid="{00000000-0005-0000-0000-000022510000}"/>
    <cellStyle name="Heading 3 28 9" xfId="18560" xr:uid="{00000000-0005-0000-0000-000023510000}"/>
    <cellStyle name="Heading 3 29" xfId="18561" xr:uid="{00000000-0005-0000-0000-000024510000}"/>
    <cellStyle name="Heading 3 29 10" xfId="18562" xr:uid="{00000000-0005-0000-0000-000025510000}"/>
    <cellStyle name="Heading 3 29 11" xfId="18563" xr:uid="{00000000-0005-0000-0000-000026510000}"/>
    <cellStyle name="Heading 3 29 2" xfId="18564" xr:uid="{00000000-0005-0000-0000-000027510000}"/>
    <cellStyle name="Heading 3 29 3" xfId="18565" xr:uid="{00000000-0005-0000-0000-000028510000}"/>
    <cellStyle name="Heading 3 29 4" xfId="18566" xr:uid="{00000000-0005-0000-0000-000029510000}"/>
    <cellStyle name="Heading 3 29 5" xfId="18567" xr:uid="{00000000-0005-0000-0000-00002A510000}"/>
    <cellStyle name="Heading 3 29 6" xfId="18568" xr:uid="{00000000-0005-0000-0000-00002B510000}"/>
    <cellStyle name="Heading 3 29 7" xfId="18569" xr:uid="{00000000-0005-0000-0000-00002C510000}"/>
    <cellStyle name="Heading 3 29 8" xfId="18570" xr:uid="{00000000-0005-0000-0000-00002D510000}"/>
    <cellStyle name="Heading 3 29 9" xfId="18571" xr:uid="{00000000-0005-0000-0000-00002E510000}"/>
    <cellStyle name="Heading 3 3" xfId="125" xr:uid="{00000000-0005-0000-0000-00002F510000}"/>
    <cellStyle name="Heading 3 3 10" xfId="3334" xr:uid="{00000000-0005-0000-0000-000030510000}"/>
    <cellStyle name="Heading 3 3 11" xfId="3335" xr:uid="{00000000-0005-0000-0000-000031510000}"/>
    <cellStyle name="Heading 3 3 12" xfId="3333" xr:uid="{00000000-0005-0000-0000-000032510000}"/>
    <cellStyle name="Heading 3 3 2" xfId="3336" xr:uid="{00000000-0005-0000-0000-000033510000}"/>
    <cellStyle name="Heading 3 3 3" xfId="3337" xr:uid="{00000000-0005-0000-0000-000034510000}"/>
    <cellStyle name="Heading 3 3 4" xfId="3338" xr:uid="{00000000-0005-0000-0000-000035510000}"/>
    <cellStyle name="Heading 3 3 5" xfId="3339" xr:uid="{00000000-0005-0000-0000-000036510000}"/>
    <cellStyle name="Heading 3 3 6" xfId="3340" xr:uid="{00000000-0005-0000-0000-000037510000}"/>
    <cellStyle name="Heading 3 3 7" xfId="3341" xr:uid="{00000000-0005-0000-0000-000038510000}"/>
    <cellStyle name="Heading 3 3 8" xfId="3342" xr:uid="{00000000-0005-0000-0000-000039510000}"/>
    <cellStyle name="Heading 3 3 9" xfId="3343" xr:uid="{00000000-0005-0000-0000-00003A510000}"/>
    <cellStyle name="Heading 3 30" xfId="18572" xr:uid="{00000000-0005-0000-0000-00003B510000}"/>
    <cellStyle name="Heading 3 30 10" xfId="18573" xr:uid="{00000000-0005-0000-0000-00003C510000}"/>
    <cellStyle name="Heading 3 30 11" xfId="18574" xr:uid="{00000000-0005-0000-0000-00003D510000}"/>
    <cellStyle name="Heading 3 30 2" xfId="18575" xr:uid="{00000000-0005-0000-0000-00003E510000}"/>
    <cellStyle name="Heading 3 30 3" xfId="18576" xr:uid="{00000000-0005-0000-0000-00003F510000}"/>
    <cellStyle name="Heading 3 30 4" xfId="18577" xr:uid="{00000000-0005-0000-0000-000040510000}"/>
    <cellStyle name="Heading 3 30 5" xfId="18578" xr:uid="{00000000-0005-0000-0000-000041510000}"/>
    <cellStyle name="Heading 3 30 6" xfId="18579" xr:uid="{00000000-0005-0000-0000-000042510000}"/>
    <cellStyle name="Heading 3 30 7" xfId="18580" xr:uid="{00000000-0005-0000-0000-000043510000}"/>
    <cellStyle name="Heading 3 30 8" xfId="18581" xr:uid="{00000000-0005-0000-0000-000044510000}"/>
    <cellStyle name="Heading 3 30 9" xfId="18582" xr:uid="{00000000-0005-0000-0000-000045510000}"/>
    <cellStyle name="Heading 3 31" xfId="18583" xr:uid="{00000000-0005-0000-0000-000046510000}"/>
    <cellStyle name="Heading 3 31 10" xfId="18584" xr:uid="{00000000-0005-0000-0000-000047510000}"/>
    <cellStyle name="Heading 3 31 11" xfId="18585" xr:uid="{00000000-0005-0000-0000-000048510000}"/>
    <cellStyle name="Heading 3 31 2" xfId="18586" xr:uid="{00000000-0005-0000-0000-000049510000}"/>
    <cellStyle name="Heading 3 31 3" xfId="18587" xr:uid="{00000000-0005-0000-0000-00004A510000}"/>
    <cellStyle name="Heading 3 31 4" xfId="18588" xr:uid="{00000000-0005-0000-0000-00004B510000}"/>
    <cellStyle name="Heading 3 31 5" xfId="18589" xr:uid="{00000000-0005-0000-0000-00004C510000}"/>
    <cellStyle name="Heading 3 31 6" xfId="18590" xr:uid="{00000000-0005-0000-0000-00004D510000}"/>
    <cellStyle name="Heading 3 31 7" xfId="18591" xr:uid="{00000000-0005-0000-0000-00004E510000}"/>
    <cellStyle name="Heading 3 31 8" xfId="18592" xr:uid="{00000000-0005-0000-0000-00004F510000}"/>
    <cellStyle name="Heading 3 31 9" xfId="18593" xr:uid="{00000000-0005-0000-0000-000050510000}"/>
    <cellStyle name="Heading 3 32" xfId="18594" xr:uid="{00000000-0005-0000-0000-000051510000}"/>
    <cellStyle name="Heading 3 32 10" xfId="18595" xr:uid="{00000000-0005-0000-0000-000052510000}"/>
    <cellStyle name="Heading 3 32 11" xfId="18596" xr:uid="{00000000-0005-0000-0000-000053510000}"/>
    <cellStyle name="Heading 3 32 2" xfId="18597" xr:uid="{00000000-0005-0000-0000-000054510000}"/>
    <cellStyle name="Heading 3 32 3" xfId="18598" xr:uid="{00000000-0005-0000-0000-000055510000}"/>
    <cellStyle name="Heading 3 32 4" xfId="18599" xr:uid="{00000000-0005-0000-0000-000056510000}"/>
    <cellStyle name="Heading 3 32 5" xfId="18600" xr:uid="{00000000-0005-0000-0000-000057510000}"/>
    <cellStyle name="Heading 3 32 6" xfId="18601" xr:uid="{00000000-0005-0000-0000-000058510000}"/>
    <cellStyle name="Heading 3 32 7" xfId="18602" xr:uid="{00000000-0005-0000-0000-000059510000}"/>
    <cellStyle name="Heading 3 32 8" xfId="18603" xr:uid="{00000000-0005-0000-0000-00005A510000}"/>
    <cellStyle name="Heading 3 32 9" xfId="18604" xr:uid="{00000000-0005-0000-0000-00005B510000}"/>
    <cellStyle name="Heading 3 33" xfId="18605" xr:uid="{00000000-0005-0000-0000-00005C510000}"/>
    <cellStyle name="Heading 3 33 10" xfId="18606" xr:uid="{00000000-0005-0000-0000-00005D510000}"/>
    <cellStyle name="Heading 3 33 11" xfId="18607" xr:uid="{00000000-0005-0000-0000-00005E510000}"/>
    <cellStyle name="Heading 3 33 2" xfId="18608" xr:uid="{00000000-0005-0000-0000-00005F510000}"/>
    <cellStyle name="Heading 3 33 3" xfId="18609" xr:uid="{00000000-0005-0000-0000-000060510000}"/>
    <cellStyle name="Heading 3 33 4" xfId="18610" xr:uid="{00000000-0005-0000-0000-000061510000}"/>
    <cellStyle name="Heading 3 33 5" xfId="18611" xr:uid="{00000000-0005-0000-0000-000062510000}"/>
    <cellStyle name="Heading 3 33 6" xfId="18612" xr:uid="{00000000-0005-0000-0000-000063510000}"/>
    <cellStyle name="Heading 3 33 7" xfId="18613" xr:uid="{00000000-0005-0000-0000-000064510000}"/>
    <cellStyle name="Heading 3 33 8" xfId="18614" xr:uid="{00000000-0005-0000-0000-000065510000}"/>
    <cellStyle name="Heading 3 33 9" xfId="18615" xr:uid="{00000000-0005-0000-0000-000066510000}"/>
    <cellStyle name="Heading 3 34" xfId="18616" xr:uid="{00000000-0005-0000-0000-000067510000}"/>
    <cellStyle name="Heading 3 34 10" xfId="18617" xr:uid="{00000000-0005-0000-0000-000068510000}"/>
    <cellStyle name="Heading 3 34 11" xfId="18618" xr:uid="{00000000-0005-0000-0000-000069510000}"/>
    <cellStyle name="Heading 3 34 2" xfId="18619" xr:uid="{00000000-0005-0000-0000-00006A510000}"/>
    <cellStyle name="Heading 3 34 3" xfId="18620" xr:uid="{00000000-0005-0000-0000-00006B510000}"/>
    <cellStyle name="Heading 3 34 4" xfId="18621" xr:uid="{00000000-0005-0000-0000-00006C510000}"/>
    <cellStyle name="Heading 3 34 5" xfId="18622" xr:uid="{00000000-0005-0000-0000-00006D510000}"/>
    <cellStyle name="Heading 3 34 6" xfId="18623" xr:uid="{00000000-0005-0000-0000-00006E510000}"/>
    <cellStyle name="Heading 3 34 7" xfId="18624" xr:uid="{00000000-0005-0000-0000-00006F510000}"/>
    <cellStyle name="Heading 3 34 8" xfId="18625" xr:uid="{00000000-0005-0000-0000-000070510000}"/>
    <cellStyle name="Heading 3 34 9" xfId="18626" xr:uid="{00000000-0005-0000-0000-000071510000}"/>
    <cellStyle name="Heading 3 35" xfId="18627" xr:uid="{00000000-0005-0000-0000-000072510000}"/>
    <cellStyle name="Heading 3 35 10" xfId="18628" xr:uid="{00000000-0005-0000-0000-000073510000}"/>
    <cellStyle name="Heading 3 35 11" xfId="18629" xr:uid="{00000000-0005-0000-0000-000074510000}"/>
    <cellStyle name="Heading 3 35 2" xfId="18630" xr:uid="{00000000-0005-0000-0000-000075510000}"/>
    <cellStyle name="Heading 3 35 3" xfId="18631" xr:uid="{00000000-0005-0000-0000-000076510000}"/>
    <cellStyle name="Heading 3 35 4" xfId="18632" xr:uid="{00000000-0005-0000-0000-000077510000}"/>
    <cellStyle name="Heading 3 35 5" xfId="18633" xr:uid="{00000000-0005-0000-0000-000078510000}"/>
    <cellStyle name="Heading 3 35 6" xfId="18634" xr:uid="{00000000-0005-0000-0000-000079510000}"/>
    <cellStyle name="Heading 3 35 7" xfId="18635" xr:uid="{00000000-0005-0000-0000-00007A510000}"/>
    <cellStyle name="Heading 3 35 8" xfId="18636" xr:uid="{00000000-0005-0000-0000-00007B510000}"/>
    <cellStyle name="Heading 3 35 9" xfId="18637" xr:uid="{00000000-0005-0000-0000-00007C510000}"/>
    <cellStyle name="Heading 3 36" xfId="18638" xr:uid="{00000000-0005-0000-0000-00007D510000}"/>
    <cellStyle name="Heading 3 36 10" xfId="18639" xr:uid="{00000000-0005-0000-0000-00007E510000}"/>
    <cellStyle name="Heading 3 36 11" xfId="18640" xr:uid="{00000000-0005-0000-0000-00007F510000}"/>
    <cellStyle name="Heading 3 36 2" xfId="18641" xr:uid="{00000000-0005-0000-0000-000080510000}"/>
    <cellStyle name="Heading 3 36 3" xfId="18642" xr:uid="{00000000-0005-0000-0000-000081510000}"/>
    <cellStyle name="Heading 3 36 4" xfId="18643" xr:uid="{00000000-0005-0000-0000-000082510000}"/>
    <cellStyle name="Heading 3 36 5" xfId="18644" xr:uid="{00000000-0005-0000-0000-000083510000}"/>
    <cellStyle name="Heading 3 36 6" xfId="18645" xr:uid="{00000000-0005-0000-0000-000084510000}"/>
    <cellStyle name="Heading 3 36 7" xfId="18646" xr:uid="{00000000-0005-0000-0000-000085510000}"/>
    <cellStyle name="Heading 3 36 8" xfId="18647" xr:uid="{00000000-0005-0000-0000-000086510000}"/>
    <cellStyle name="Heading 3 36 9" xfId="18648" xr:uid="{00000000-0005-0000-0000-000087510000}"/>
    <cellStyle name="Heading 3 37" xfId="18649" xr:uid="{00000000-0005-0000-0000-000088510000}"/>
    <cellStyle name="Heading 3 37 10" xfId="18650" xr:uid="{00000000-0005-0000-0000-000089510000}"/>
    <cellStyle name="Heading 3 37 11" xfId="18651" xr:uid="{00000000-0005-0000-0000-00008A510000}"/>
    <cellStyle name="Heading 3 37 2" xfId="18652" xr:uid="{00000000-0005-0000-0000-00008B510000}"/>
    <cellStyle name="Heading 3 37 3" xfId="18653" xr:uid="{00000000-0005-0000-0000-00008C510000}"/>
    <cellStyle name="Heading 3 37 4" xfId="18654" xr:uid="{00000000-0005-0000-0000-00008D510000}"/>
    <cellStyle name="Heading 3 37 5" xfId="18655" xr:uid="{00000000-0005-0000-0000-00008E510000}"/>
    <cellStyle name="Heading 3 37 6" xfId="18656" xr:uid="{00000000-0005-0000-0000-00008F510000}"/>
    <cellStyle name="Heading 3 37 7" xfId="18657" xr:uid="{00000000-0005-0000-0000-000090510000}"/>
    <cellStyle name="Heading 3 37 8" xfId="18658" xr:uid="{00000000-0005-0000-0000-000091510000}"/>
    <cellStyle name="Heading 3 37 9" xfId="18659" xr:uid="{00000000-0005-0000-0000-000092510000}"/>
    <cellStyle name="Heading 3 38" xfId="18660" xr:uid="{00000000-0005-0000-0000-000093510000}"/>
    <cellStyle name="Heading 3 38 10" xfId="18661" xr:uid="{00000000-0005-0000-0000-000094510000}"/>
    <cellStyle name="Heading 3 38 11" xfId="18662" xr:uid="{00000000-0005-0000-0000-000095510000}"/>
    <cellStyle name="Heading 3 38 2" xfId="18663" xr:uid="{00000000-0005-0000-0000-000096510000}"/>
    <cellStyle name="Heading 3 38 3" xfId="18664" xr:uid="{00000000-0005-0000-0000-000097510000}"/>
    <cellStyle name="Heading 3 38 4" xfId="18665" xr:uid="{00000000-0005-0000-0000-000098510000}"/>
    <cellStyle name="Heading 3 38 5" xfId="18666" xr:uid="{00000000-0005-0000-0000-000099510000}"/>
    <cellStyle name="Heading 3 38 6" xfId="18667" xr:uid="{00000000-0005-0000-0000-00009A510000}"/>
    <cellStyle name="Heading 3 38 7" xfId="18668" xr:uid="{00000000-0005-0000-0000-00009B510000}"/>
    <cellStyle name="Heading 3 38 8" xfId="18669" xr:uid="{00000000-0005-0000-0000-00009C510000}"/>
    <cellStyle name="Heading 3 38 9" xfId="18670" xr:uid="{00000000-0005-0000-0000-00009D510000}"/>
    <cellStyle name="Heading 3 39" xfId="18671" xr:uid="{00000000-0005-0000-0000-00009E510000}"/>
    <cellStyle name="Heading 3 39 10" xfId="18672" xr:uid="{00000000-0005-0000-0000-00009F510000}"/>
    <cellStyle name="Heading 3 39 11" xfId="18673" xr:uid="{00000000-0005-0000-0000-0000A0510000}"/>
    <cellStyle name="Heading 3 39 2" xfId="18674" xr:uid="{00000000-0005-0000-0000-0000A1510000}"/>
    <cellStyle name="Heading 3 39 3" xfId="18675" xr:uid="{00000000-0005-0000-0000-0000A2510000}"/>
    <cellStyle name="Heading 3 39 4" xfId="18676" xr:uid="{00000000-0005-0000-0000-0000A3510000}"/>
    <cellStyle name="Heading 3 39 5" xfId="18677" xr:uid="{00000000-0005-0000-0000-0000A4510000}"/>
    <cellStyle name="Heading 3 39 6" xfId="18678" xr:uid="{00000000-0005-0000-0000-0000A5510000}"/>
    <cellStyle name="Heading 3 39 7" xfId="18679" xr:uid="{00000000-0005-0000-0000-0000A6510000}"/>
    <cellStyle name="Heading 3 39 8" xfId="18680" xr:uid="{00000000-0005-0000-0000-0000A7510000}"/>
    <cellStyle name="Heading 3 39 9" xfId="18681" xr:uid="{00000000-0005-0000-0000-0000A8510000}"/>
    <cellStyle name="Heading 3 4" xfId="1253" xr:uid="{00000000-0005-0000-0000-0000A9510000}"/>
    <cellStyle name="Heading 3 4 10" xfId="3345" xr:uid="{00000000-0005-0000-0000-0000AA510000}"/>
    <cellStyle name="Heading 3 4 11" xfId="3346" xr:uid="{00000000-0005-0000-0000-0000AB510000}"/>
    <cellStyle name="Heading 3 4 12" xfId="3344" xr:uid="{00000000-0005-0000-0000-0000AC510000}"/>
    <cellStyle name="Heading 3 4 2" xfId="3347" xr:uid="{00000000-0005-0000-0000-0000AD510000}"/>
    <cellStyle name="Heading 3 4 3" xfId="3348" xr:uid="{00000000-0005-0000-0000-0000AE510000}"/>
    <cellStyle name="Heading 3 4 4" xfId="3349" xr:uid="{00000000-0005-0000-0000-0000AF510000}"/>
    <cellStyle name="Heading 3 4 5" xfId="3350" xr:uid="{00000000-0005-0000-0000-0000B0510000}"/>
    <cellStyle name="Heading 3 4 6" xfId="3351" xr:uid="{00000000-0005-0000-0000-0000B1510000}"/>
    <cellStyle name="Heading 3 4 7" xfId="3352" xr:uid="{00000000-0005-0000-0000-0000B2510000}"/>
    <cellStyle name="Heading 3 4 8" xfId="3353" xr:uid="{00000000-0005-0000-0000-0000B3510000}"/>
    <cellStyle name="Heading 3 4 9" xfId="3354" xr:uid="{00000000-0005-0000-0000-0000B4510000}"/>
    <cellStyle name="Heading 3 40" xfId="18682" xr:uid="{00000000-0005-0000-0000-0000B5510000}"/>
    <cellStyle name="Heading 3 40 10" xfId="18683" xr:uid="{00000000-0005-0000-0000-0000B6510000}"/>
    <cellStyle name="Heading 3 40 2" xfId="18684" xr:uid="{00000000-0005-0000-0000-0000B7510000}"/>
    <cellStyle name="Heading 3 40 3" xfId="18685" xr:uid="{00000000-0005-0000-0000-0000B8510000}"/>
    <cellStyle name="Heading 3 40 4" xfId="18686" xr:uid="{00000000-0005-0000-0000-0000B9510000}"/>
    <cellStyle name="Heading 3 40 5" xfId="18687" xr:uid="{00000000-0005-0000-0000-0000BA510000}"/>
    <cellStyle name="Heading 3 40 6" xfId="18688" xr:uid="{00000000-0005-0000-0000-0000BB510000}"/>
    <cellStyle name="Heading 3 40 7" xfId="18689" xr:uid="{00000000-0005-0000-0000-0000BC510000}"/>
    <cellStyle name="Heading 3 40 8" xfId="18690" xr:uid="{00000000-0005-0000-0000-0000BD510000}"/>
    <cellStyle name="Heading 3 40 9" xfId="18691" xr:uid="{00000000-0005-0000-0000-0000BE510000}"/>
    <cellStyle name="Heading 3 41" xfId="18692" xr:uid="{00000000-0005-0000-0000-0000BF510000}"/>
    <cellStyle name="Heading 3 42" xfId="18693" xr:uid="{00000000-0005-0000-0000-0000C0510000}"/>
    <cellStyle name="Heading 3 43" xfId="18694" xr:uid="{00000000-0005-0000-0000-0000C1510000}"/>
    <cellStyle name="Heading 3 44" xfId="18695" xr:uid="{00000000-0005-0000-0000-0000C2510000}"/>
    <cellStyle name="Heading 3 45" xfId="18696" xr:uid="{00000000-0005-0000-0000-0000C3510000}"/>
    <cellStyle name="Heading 3 46" xfId="18697" xr:uid="{00000000-0005-0000-0000-0000C4510000}"/>
    <cellStyle name="Heading 3 47" xfId="18698" xr:uid="{00000000-0005-0000-0000-0000C5510000}"/>
    <cellStyle name="Heading 3 48" xfId="18699" xr:uid="{00000000-0005-0000-0000-0000C6510000}"/>
    <cellStyle name="Heading 3 49" xfId="18700" xr:uid="{00000000-0005-0000-0000-0000C7510000}"/>
    <cellStyle name="Heading 3 5" xfId="3355" xr:uid="{00000000-0005-0000-0000-0000C8510000}"/>
    <cellStyle name="Heading 3 5 10" xfId="3356" xr:uid="{00000000-0005-0000-0000-0000C9510000}"/>
    <cellStyle name="Heading 3 5 11" xfId="3357" xr:uid="{00000000-0005-0000-0000-0000CA510000}"/>
    <cellStyle name="Heading 3 5 2" xfId="3358" xr:uid="{00000000-0005-0000-0000-0000CB510000}"/>
    <cellStyle name="Heading 3 5 3" xfId="3359" xr:uid="{00000000-0005-0000-0000-0000CC510000}"/>
    <cellStyle name="Heading 3 5 4" xfId="3360" xr:uid="{00000000-0005-0000-0000-0000CD510000}"/>
    <cellStyle name="Heading 3 5 5" xfId="3361" xr:uid="{00000000-0005-0000-0000-0000CE510000}"/>
    <cellStyle name="Heading 3 5 6" xfId="3362" xr:uid="{00000000-0005-0000-0000-0000CF510000}"/>
    <cellStyle name="Heading 3 5 7" xfId="3363" xr:uid="{00000000-0005-0000-0000-0000D0510000}"/>
    <cellStyle name="Heading 3 5 8" xfId="3364" xr:uid="{00000000-0005-0000-0000-0000D1510000}"/>
    <cellStyle name="Heading 3 5 9" xfId="3365" xr:uid="{00000000-0005-0000-0000-0000D2510000}"/>
    <cellStyle name="Heading 3 50" xfId="123" xr:uid="{00000000-0005-0000-0000-0000D3510000}"/>
    <cellStyle name="Heading 3 6" xfId="3366" xr:uid="{00000000-0005-0000-0000-0000D4510000}"/>
    <cellStyle name="Heading 3 6 10" xfId="18701" xr:uid="{00000000-0005-0000-0000-0000D5510000}"/>
    <cellStyle name="Heading 3 6 11" xfId="18702" xr:uid="{00000000-0005-0000-0000-0000D6510000}"/>
    <cellStyle name="Heading 3 6 2" xfId="18703" xr:uid="{00000000-0005-0000-0000-0000D7510000}"/>
    <cellStyle name="Heading 3 6 3" xfId="18704" xr:uid="{00000000-0005-0000-0000-0000D8510000}"/>
    <cellStyle name="Heading 3 6 4" xfId="18705" xr:uid="{00000000-0005-0000-0000-0000D9510000}"/>
    <cellStyle name="Heading 3 6 5" xfId="18706" xr:uid="{00000000-0005-0000-0000-0000DA510000}"/>
    <cellStyle name="Heading 3 6 6" xfId="18707" xr:uid="{00000000-0005-0000-0000-0000DB510000}"/>
    <cellStyle name="Heading 3 6 7" xfId="18708" xr:uid="{00000000-0005-0000-0000-0000DC510000}"/>
    <cellStyle name="Heading 3 6 8" xfId="18709" xr:uid="{00000000-0005-0000-0000-0000DD510000}"/>
    <cellStyle name="Heading 3 6 9" xfId="18710" xr:uid="{00000000-0005-0000-0000-0000DE510000}"/>
    <cellStyle name="Heading 3 7" xfId="3367" xr:uid="{00000000-0005-0000-0000-0000DF510000}"/>
    <cellStyle name="Heading 3 7 10" xfId="18711" xr:uid="{00000000-0005-0000-0000-0000E0510000}"/>
    <cellStyle name="Heading 3 7 11" xfId="18712" xr:uid="{00000000-0005-0000-0000-0000E1510000}"/>
    <cellStyle name="Heading 3 7 2" xfId="18713" xr:uid="{00000000-0005-0000-0000-0000E2510000}"/>
    <cellStyle name="Heading 3 7 3" xfId="18714" xr:uid="{00000000-0005-0000-0000-0000E3510000}"/>
    <cellStyle name="Heading 3 7 4" xfId="18715" xr:uid="{00000000-0005-0000-0000-0000E4510000}"/>
    <cellStyle name="Heading 3 7 5" xfId="18716" xr:uid="{00000000-0005-0000-0000-0000E5510000}"/>
    <cellStyle name="Heading 3 7 6" xfId="18717" xr:uid="{00000000-0005-0000-0000-0000E6510000}"/>
    <cellStyle name="Heading 3 7 7" xfId="18718" xr:uid="{00000000-0005-0000-0000-0000E7510000}"/>
    <cellStyle name="Heading 3 7 8" xfId="18719" xr:uid="{00000000-0005-0000-0000-0000E8510000}"/>
    <cellStyle name="Heading 3 7 9" xfId="18720" xr:uid="{00000000-0005-0000-0000-0000E9510000}"/>
    <cellStyle name="Heading 3 8" xfId="3368" xr:uid="{00000000-0005-0000-0000-0000EA510000}"/>
    <cellStyle name="Heading 3 8 10" xfId="18721" xr:uid="{00000000-0005-0000-0000-0000EB510000}"/>
    <cellStyle name="Heading 3 8 11" xfId="18722" xr:uid="{00000000-0005-0000-0000-0000EC510000}"/>
    <cellStyle name="Heading 3 8 2" xfId="18723" xr:uid="{00000000-0005-0000-0000-0000ED510000}"/>
    <cellStyle name="Heading 3 8 3" xfId="18724" xr:uid="{00000000-0005-0000-0000-0000EE510000}"/>
    <cellStyle name="Heading 3 8 4" xfId="18725" xr:uid="{00000000-0005-0000-0000-0000EF510000}"/>
    <cellStyle name="Heading 3 8 5" xfId="18726" xr:uid="{00000000-0005-0000-0000-0000F0510000}"/>
    <cellStyle name="Heading 3 8 6" xfId="18727" xr:uid="{00000000-0005-0000-0000-0000F1510000}"/>
    <cellStyle name="Heading 3 8 7" xfId="18728" xr:uid="{00000000-0005-0000-0000-0000F2510000}"/>
    <cellStyle name="Heading 3 8 8" xfId="18729" xr:uid="{00000000-0005-0000-0000-0000F3510000}"/>
    <cellStyle name="Heading 3 8 9" xfId="18730" xr:uid="{00000000-0005-0000-0000-0000F4510000}"/>
    <cellStyle name="Heading 3 9" xfId="3369" xr:uid="{00000000-0005-0000-0000-0000F5510000}"/>
    <cellStyle name="Heading 3 9 10" xfId="18731" xr:uid="{00000000-0005-0000-0000-0000F6510000}"/>
    <cellStyle name="Heading 3 9 11" xfId="18732" xr:uid="{00000000-0005-0000-0000-0000F7510000}"/>
    <cellStyle name="Heading 3 9 2" xfId="18733" xr:uid="{00000000-0005-0000-0000-0000F8510000}"/>
    <cellStyle name="Heading 3 9 3" xfId="18734" xr:uid="{00000000-0005-0000-0000-0000F9510000}"/>
    <cellStyle name="Heading 3 9 4" xfId="18735" xr:uid="{00000000-0005-0000-0000-0000FA510000}"/>
    <cellStyle name="Heading 3 9 5" xfId="18736" xr:uid="{00000000-0005-0000-0000-0000FB510000}"/>
    <cellStyle name="Heading 3 9 6" xfId="18737" xr:uid="{00000000-0005-0000-0000-0000FC510000}"/>
    <cellStyle name="Heading 3 9 7" xfId="18738" xr:uid="{00000000-0005-0000-0000-0000FD510000}"/>
    <cellStyle name="Heading 3 9 8" xfId="18739" xr:uid="{00000000-0005-0000-0000-0000FE510000}"/>
    <cellStyle name="Heading 3 9 9" xfId="18740" xr:uid="{00000000-0005-0000-0000-0000FF510000}"/>
    <cellStyle name="Heading 4 10" xfId="3370" xr:uid="{00000000-0005-0000-0000-000000520000}"/>
    <cellStyle name="Heading 4 10 10" xfId="18741" xr:uid="{00000000-0005-0000-0000-000001520000}"/>
    <cellStyle name="Heading 4 10 11" xfId="18742" xr:uid="{00000000-0005-0000-0000-000002520000}"/>
    <cellStyle name="Heading 4 10 2" xfId="18743" xr:uid="{00000000-0005-0000-0000-000003520000}"/>
    <cellStyle name="Heading 4 10 3" xfId="18744" xr:uid="{00000000-0005-0000-0000-000004520000}"/>
    <cellStyle name="Heading 4 10 4" xfId="18745" xr:uid="{00000000-0005-0000-0000-000005520000}"/>
    <cellStyle name="Heading 4 10 5" xfId="18746" xr:uid="{00000000-0005-0000-0000-000006520000}"/>
    <cellStyle name="Heading 4 10 6" xfId="18747" xr:uid="{00000000-0005-0000-0000-000007520000}"/>
    <cellStyle name="Heading 4 10 7" xfId="18748" xr:uid="{00000000-0005-0000-0000-000008520000}"/>
    <cellStyle name="Heading 4 10 8" xfId="18749" xr:uid="{00000000-0005-0000-0000-000009520000}"/>
    <cellStyle name="Heading 4 10 9" xfId="18750" xr:uid="{00000000-0005-0000-0000-00000A520000}"/>
    <cellStyle name="Heading 4 11" xfId="3371" xr:uid="{00000000-0005-0000-0000-00000B520000}"/>
    <cellStyle name="Heading 4 11 10" xfId="18751" xr:uid="{00000000-0005-0000-0000-00000C520000}"/>
    <cellStyle name="Heading 4 11 11" xfId="18752" xr:uid="{00000000-0005-0000-0000-00000D520000}"/>
    <cellStyle name="Heading 4 11 2" xfId="18753" xr:uid="{00000000-0005-0000-0000-00000E520000}"/>
    <cellStyle name="Heading 4 11 3" xfId="18754" xr:uid="{00000000-0005-0000-0000-00000F520000}"/>
    <cellStyle name="Heading 4 11 4" xfId="18755" xr:uid="{00000000-0005-0000-0000-000010520000}"/>
    <cellStyle name="Heading 4 11 5" xfId="18756" xr:uid="{00000000-0005-0000-0000-000011520000}"/>
    <cellStyle name="Heading 4 11 6" xfId="18757" xr:uid="{00000000-0005-0000-0000-000012520000}"/>
    <cellStyle name="Heading 4 11 7" xfId="18758" xr:uid="{00000000-0005-0000-0000-000013520000}"/>
    <cellStyle name="Heading 4 11 8" xfId="18759" xr:uid="{00000000-0005-0000-0000-000014520000}"/>
    <cellStyle name="Heading 4 11 9" xfId="18760" xr:uid="{00000000-0005-0000-0000-000015520000}"/>
    <cellStyle name="Heading 4 12" xfId="3372" xr:uid="{00000000-0005-0000-0000-000016520000}"/>
    <cellStyle name="Heading 4 12 10" xfId="18761" xr:uid="{00000000-0005-0000-0000-000017520000}"/>
    <cellStyle name="Heading 4 12 11" xfId="18762" xr:uid="{00000000-0005-0000-0000-000018520000}"/>
    <cellStyle name="Heading 4 12 2" xfId="18763" xr:uid="{00000000-0005-0000-0000-000019520000}"/>
    <cellStyle name="Heading 4 12 3" xfId="18764" xr:uid="{00000000-0005-0000-0000-00001A520000}"/>
    <cellStyle name="Heading 4 12 4" xfId="18765" xr:uid="{00000000-0005-0000-0000-00001B520000}"/>
    <cellStyle name="Heading 4 12 5" xfId="18766" xr:uid="{00000000-0005-0000-0000-00001C520000}"/>
    <cellStyle name="Heading 4 12 6" xfId="18767" xr:uid="{00000000-0005-0000-0000-00001D520000}"/>
    <cellStyle name="Heading 4 12 7" xfId="18768" xr:uid="{00000000-0005-0000-0000-00001E520000}"/>
    <cellStyle name="Heading 4 12 8" xfId="18769" xr:uid="{00000000-0005-0000-0000-00001F520000}"/>
    <cellStyle name="Heading 4 12 9" xfId="18770" xr:uid="{00000000-0005-0000-0000-000020520000}"/>
    <cellStyle name="Heading 4 13" xfId="3373" xr:uid="{00000000-0005-0000-0000-000021520000}"/>
    <cellStyle name="Heading 4 13 10" xfId="18771" xr:uid="{00000000-0005-0000-0000-000022520000}"/>
    <cellStyle name="Heading 4 13 11" xfId="18772" xr:uid="{00000000-0005-0000-0000-000023520000}"/>
    <cellStyle name="Heading 4 13 2" xfId="18773" xr:uid="{00000000-0005-0000-0000-000024520000}"/>
    <cellStyle name="Heading 4 13 3" xfId="18774" xr:uid="{00000000-0005-0000-0000-000025520000}"/>
    <cellStyle name="Heading 4 13 4" xfId="18775" xr:uid="{00000000-0005-0000-0000-000026520000}"/>
    <cellStyle name="Heading 4 13 5" xfId="18776" xr:uid="{00000000-0005-0000-0000-000027520000}"/>
    <cellStyle name="Heading 4 13 6" xfId="18777" xr:uid="{00000000-0005-0000-0000-000028520000}"/>
    <cellStyle name="Heading 4 13 7" xfId="18778" xr:uid="{00000000-0005-0000-0000-000029520000}"/>
    <cellStyle name="Heading 4 13 8" xfId="18779" xr:uid="{00000000-0005-0000-0000-00002A520000}"/>
    <cellStyle name="Heading 4 13 9" xfId="18780" xr:uid="{00000000-0005-0000-0000-00002B520000}"/>
    <cellStyle name="Heading 4 14" xfId="3374" xr:uid="{00000000-0005-0000-0000-00002C520000}"/>
    <cellStyle name="Heading 4 14 10" xfId="18781" xr:uid="{00000000-0005-0000-0000-00002D520000}"/>
    <cellStyle name="Heading 4 14 11" xfId="18782" xr:uid="{00000000-0005-0000-0000-00002E520000}"/>
    <cellStyle name="Heading 4 14 2" xfId="18783" xr:uid="{00000000-0005-0000-0000-00002F520000}"/>
    <cellStyle name="Heading 4 14 3" xfId="18784" xr:uid="{00000000-0005-0000-0000-000030520000}"/>
    <cellStyle name="Heading 4 14 4" xfId="18785" xr:uid="{00000000-0005-0000-0000-000031520000}"/>
    <cellStyle name="Heading 4 14 5" xfId="18786" xr:uid="{00000000-0005-0000-0000-000032520000}"/>
    <cellStyle name="Heading 4 14 6" xfId="18787" xr:uid="{00000000-0005-0000-0000-000033520000}"/>
    <cellStyle name="Heading 4 14 7" xfId="18788" xr:uid="{00000000-0005-0000-0000-000034520000}"/>
    <cellStyle name="Heading 4 14 8" xfId="18789" xr:uid="{00000000-0005-0000-0000-000035520000}"/>
    <cellStyle name="Heading 4 14 9" xfId="18790" xr:uid="{00000000-0005-0000-0000-000036520000}"/>
    <cellStyle name="Heading 4 15" xfId="3375" xr:uid="{00000000-0005-0000-0000-000037520000}"/>
    <cellStyle name="Heading 4 15 10" xfId="18791" xr:uid="{00000000-0005-0000-0000-000038520000}"/>
    <cellStyle name="Heading 4 15 11" xfId="18792" xr:uid="{00000000-0005-0000-0000-000039520000}"/>
    <cellStyle name="Heading 4 15 2" xfId="18793" xr:uid="{00000000-0005-0000-0000-00003A520000}"/>
    <cellStyle name="Heading 4 15 3" xfId="18794" xr:uid="{00000000-0005-0000-0000-00003B520000}"/>
    <cellStyle name="Heading 4 15 4" xfId="18795" xr:uid="{00000000-0005-0000-0000-00003C520000}"/>
    <cellStyle name="Heading 4 15 5" xfId="18796" xr:uid="{00000000-0005-0000-0000-00003D520000}"/>
    <cellStyle name="Heading 4 15 6" xfId="18797" xr:uid="{00000000-0005-0000-0000-00003E520000}"/>
    <cellStyle name="Heading 4 15 7" xfId="18798" xr:uid="{00000000-0005-0000-0000-00003F520000}"/>
    <cellStyle name="Heading 4 15 8" xfId="18799" xr:uid="{00000000-0005-0000-0000-000040520000}"/>
    <cellStyle name="Heading 4 15 9" xfId="18800" xr:uid="{00000000-0005-0000-0000-000041520000}"/>
    <cellStyle name="Heading 4 16" xfId="18801" xr:uid="{00000000-0005-0000-0000-000042520000}"/>
    <cellStyle name="Heading 4 16 10" xfId="18802" xr:uid="{00000000-0005-0000-0000-000043520000}"/>
    <cellStyle name="Heading 4 16 11" xfId="18803" xr:uid="{00000000-0005-0000-0000-000044520000}"/>
    <cellStyle name="Heading 4 16 2" xfId="18804" xr:uid="{00000000-0005-0000-0000-000045520000}"/>
    <cellStyle name="Heading 4 16 3" xfId="18805" xr:uid="{00000000-0005-0000-0000-000046520000}"/>
    <cellStyle name="Heading 4 16 4" xfId="18806" xr:uid="{00000000-0005-0000-0000-000047520000}"/>
    <cellStyle name="Heading 4 16 5" xfId="18807" xr:uid="{00000000-0005-0000-0000-000048520000}"/>
    <cellStyle name="Heading 4 16 6" xfId="18808" xr:uid="{00000000-0005-0000-0000-000049520000}"/>
    <cellStyle name="Heading 4 16 7" xfId="18809" xr:uid="{00000000-0005-0000-0000-00004A520000}"/>
    <cellStyle name="Heading 4 16 8" xfId="18810" xr:uid="{00000000-0005-0000-0000-00004B520000}"/>
    <cellStyle name="Heading 4 16 9" xfId="18811" xr:uid="{00000000-0005-0000-0000-00004C520000}"/>
    <cellStyle name="Heading 4 17" xfId="18812" xr:uid="{00000000-0005-0000-0000-00004D520000}"/>
    <cellStyle name="Heading 4 17 10" xfId="18813" xr:uid="{00000000-0005-0000-0000-00004E520000}"/>
    <cellStyle name="Heading 4 17 11" xfId="18814" xr:uid="{00000000-0005-0000-0000-00004F520000}"/>
    <cellStyle name="Heading 4 17 2" xfId="18815" xr:uid="{00000000-0005-0000-0000-000050520000}"/>
    <cellStyle name="Heading 4 17 3" xfId="18816" xr:uid="{00000000-0005-0000-0000-000051520000}"/>
    <cellStyle name="Heading 4 17 4" xfId="18817" xr:uid="{00000000-0005-0000-0000-000052520000}"/>
    <cellStyle name="Heading 4 17 5" xfId="18818" xr:uid="{00000000-0005-0000-0000-000053520000}"/>
    <cellStyle name="Heading 4 17 6" xfId="18819" xr:uid="{00000000-0005-0000-0000-000054520000}"/>
    <cellStyle name="Heading 4 17 7" xfId="18820" xr:uid="{00000000-0005-0000-0000-000055520000}"/>
    <cellStyle name="Heading 4 17 8" xfId="18821" xr:uid="{00000000-0005-0000-0000-000056520000}"/>
    <cellStyle name="Heading 4 17 9" xfId="18822" xr:uid="{00000000-0005-0000-0000-000057520000}"/>
    <cellStyle name="Heading 4 18" xfId="18823" xr:uid="{00000000-0005-0000-0000-000058520000}"/>
    <cellStyle name="Heading 4 18 10" xfId="18824" xr:uid="{00000000-0005-0000-0000-000059520000}"/>
    <cellStyle name="Heading 4 18 11" xfId="18825" xr:uid="{00000000-0005-0000-0000-00005A520000}"/>
    <cellStyle name="Heading 4 18 2" xfId="18826" xr:uid="{00000000-0005-0000-0000-00005B520000}"/>
    <cellStyle name="Heading 4 18 3" xfId="18827" xr:uid="{00000000-0005-0000-0000-00005C520000}"/>
    <cellStyle name="Heading 4 18 4" xfId="18828" xr:uid="{00000000-0005-0000-0000-00005D520000}"/>
    <cellStyle name="Heading 4 18 5" xfId="18829" xr:uid="{00000000-0005-0000-0000-00005E520000}"/>
    <cellStyle name="Heading 4 18 6" xfId="18830" xr:uid="{00000000-0005-0000-0000-00005F520000}"/>
    <cellStyle name="Heading 4 18 7" xfId="18831" xr:uid="{00000000-0005-0000-0000-000060520000}"/>
    <cellStyle name="Heading 4 18 8" xfId="18832" xr:uid="{00000000-0005-0000-0000-000061520000}"/>
    <cellStyle name="Heading 4 18 9" xfId="18833" xr:uid="{00000000-0005-0000-0000-000062520000}"/>
    <cellStyle name="Heading 4 19" xfId="18834" xr:uid="{00000000-0005-0000-0000-000063520000}"/>
    <cellStyle name="Heading 4 19 10" xfId="18835" xr:uid="{00000000-0005-0000-0000-000064520000}"/>
    <cellStyle name="Heading 4 19 11" xfId="18836" xr:uid="{00000000-0005-0000-0000-000065520000}"/>
    <cellStyle name="Heading 4 19 2" xfId="18837" xr:uid="{00000000-0005-0000-0000-000066520000}"/>
    <cellStyle name="Heading 4 19 3" xfId="18838" xr:uid="{00000000-0005-0000-0000-000067520000}"/>
    <cellStyle name="Heading 4 19 4" xfId="18839" xr:uid="{00000000-0005-0000-0000-000068520000}"/>
    <cellStyle name="Heading 4 19 5" xfId="18840" xr:uid="{00000000-0005-0000-0000-000069520000}"/>
    <cellStyle name="Heading 4 19 6" xfId="18841" xr:uid="{00000000-0005-0000-0000-00006A520000}"/>
    <cellStyle name="Heading 4 19 7" xfId="18842" xr:uid="{00000000-0005-0000-0000-00006B520000}"/>
    <cellStyle name="Heading 4 19 8" xfId="18843" xr:uid="{00000000-0005-0000-0000-00006C520000}"/>
    <cellStyle name="Heading 4 19 9" xfId="18844" xr:uid="{00000000-0005-0000-0000-00006D520000}"/>
    <cellStyle name="Heading 4 2" xfId="127" xr:uid="{00000000-0005-0000-0000-00006E520000}"/>
    <cellStyle name="Heading 4 2 10" xfId="3377" xr:uid="{00000000-0005-0000-0000-00006F520000}"/>
    <cellStyle name="Heading 4 2 11" xfId="3378" xr:uid="{00000000-0005-0000-0000-000070520000}"/>
    <cellStyle name="Heading 4 2 12" xfId="3376" xr:uid="{00000000-0005-0000-0000-000071520000}"/>
    <cellStyle name="Heading 4 2 2" xfId="1254" xr:uid="{00000000-0005-0000-0000-000072520000}"/>
    <cellStyle name="Heading 4 2 2 2" xfId="3379" xr:uid="{00000000-0005-0000-0000-000073520000}"/>
    <cellStyle name="Heading 4 2 3" xfId="3380" xr:uid="{00000000-0005-0000-0000-000074520000}"/>
    <cellStyle name="Heading 4 2 4" xfId="3381" xr:uid="{00000000-0005-0000-0000-000075520000}"/>
    <cellStyle name="Heading 4 2 5" xfId="3382" xr:uid="{00000000-0005-0000-0000-000076520000}"/>
    <cellStyle name="Heading 4 2 6" xfId="3383" xr:uid="{00000000-0005-0000-0000-000077520000}"/>
    <cellStyle name="Heading 4 2 7" xfId="3384" xr:uid="{00000000-0005-0000-0000-000078520000}"/>
    <cellStyle name="Heading 4 2 8" xfId="3385" xr:uid="{00000000-0005-0000-0000-000079520000}"/>
    <cellStyle name="Heading 4 2 9" xfId="3386" xr:uid="{00000000-0005-0000-0000-00007A520000}"/>
    <cellStyle name="Heading 4 20" xfId="18845" xr:uid="{00000000-0005-0000-0000-00007B520000}"/>
    <cellStyle name="Heading 4 20 10" xfId="18846" xr:uid="{00000000-0005-0000-0000-00007C520000}"/>
    <cellStyle name="Heading 4 20 11" xfId="18847" xr:uid="{00000000-0005-0000-0000-00007D520000}"/>
    <cellStyle name="Heading 4 20 2" xfId="18848" xr:uid="{00000000-0005-0000-0000-00007E520000}"/>
    <cellStyle name="Heading 4 20 3" xfId="18849" xr:uid="{00000000-0005-0000-0000-00007F520000}"/>
    <cellStyle name="Heading 4 20 4" xfId="18850" xr:uid="{00000000-0005-0000-0000-000080520000}"/>
    <cellStyle name="Heading 4 20 5" xfId="18851" xr:uid="{00000000-0005-0000-0000-000081520000}"/>
    <cellStyle name="Heading 4 20 6" xfId="18852" xr:uid="{00000000-0005-0000-0000-000082520000}"/>
    <cellStyle name="Heading 4 20 7" xfId="18853" xr:uid="{00000000-0005-0000-0000-000083520000}"/>
    <cellStyle name="Heading 4 20 8" xfId="18854" xr:uid="{00000000-0005-0000-0000-000084520000}"/>
    <cellStyle name="Heading 4 20 9" xfId="18855" xr:uid="{00000000-0005-0000-0000-000085520000}"/>
    <cellStyle name="Heading 4 21" xfId="18856" xr:uid="{00000000-0005-0000-0000-000086520000}"/>
    <cellStyle name="Heading 4 21 10" xfId="18857" xr:uid="{00000000-0005-0000-0000-000087520000}"/>
    <cellStyle name="Heading 4 21 11" xfId="18858" xr:uid="{00000000-0005-0000-0000-000088520000}"/>
    <cellStyle name="Heading 4 21 2" xfId="18859" xr:uid="{00000000-0005-0000-0000-000089520000}"/>
    <cellStyle name="Heading 4 21 3" xfId="18860" xr:uid="{00000000-0005-0000-0000-00008A520000}"/>
    <cellStyle name="Heading 4 21 4" xfId="18861" xr:uid="{00000000-0005-0000-0000-00008B520000}"/>
    <cellStyle name="Heading 4 21 5" xfId="18862" xr:uid="{00000000-0005-0000-0000-00008C520000}"/>
    <cellStyle name="Heading 4 21 6" xfId="18863" xr:uid="{00000000-0005-0000-0000-00008D520000}"/>
    <cellStyle name="Heading 4 21 7" xfId="18864" xr:uid="{00000000-0005-0000-0000-00008E520000}"/>
    <cellStyle name="Heading 4 21 8" xfId="18865" xr:uid="{00000000-0005-0000-0000-00008F520000}"/>
    <cellStyle name="Heading 4 21 9" xfId="18866" xr:uid="{00000000-0005-0000-0000-000090520000}"/>
    <cellStyle name="Heading 4 22" xfId="18867" xr:uid="{00000000-0005-0000-0000-000091520000}"/>
    <cellStyle name="Heading 4 22 10" xfId="18868" xr:uid="{00000000-0005-0000-0000-000092520000}"/>
    <cellStyle name="Heading 4 22 11" xfId="18869" xr:uid="{00000000-0005-0000-0000-000093520000}"/>
    <cellStyle name="Heading 4 22 2" xfId="18870" xr:uid="{00000000-0005-0000-0000-000094520000}"/>
    <cellStyle name="Heading 4 22 3" xfId="18871" xr:uid="{00000000-0005-0000-0000-000095520000}"/>
    <cellStyle name="Heading 4 22 4" xfId="18872" xr:uid="{00000000-0005-0000-0000-000096520000}"/>
    <cellStyle name="Heading 4 22 5" xfId="18873" xr:uid="{00000000-0005-0000-0000-000097520000}"/>
    <cellStyle name="Heading 4 22 6" xfId="18874" xr:uid="{00000000-0005-0000-0000-000098520000}"/>
    <cellStyle name="Heading 4 22 7" xfId="18875" xr:uid="{00000000-0005-0000-0000-000099520000}"/>
    <cellStyle name="Heading 4 22 8" xfId="18876" xr:uid="{00000000-0005-0000-0000-00009A520000}"/>
    <cellStyle name="Heading 4 22 9" xfId="18877" xr:uid="{00000000-0005-0000-0000-00009B520000}"/>
    <cellStyle name="Heading 4 23" xfId="18878" xr:uid="{00000000-0005-0000-0000-00009C520000}"/>
    <cellStyle name="Heading 4 23 10" xfId="18879" xr:uid="{00000000-0005-0000-0000-00009D520000}"/>
    <cellStyle name="Heading 4 23 11" xfId="18880" xr:uid="{00000000-0005-0000-0000-00009E520000}"/>
    <cellStyle name="Heading 4 23 2" xfId="18881" xr:uid="{00000000-0005-0000-0000-00009F520000}"/>
    <cellStyle name="Heading 4 23 3" xfId="18882" xr:uid="{00000000-0005-0000-0000-0000A0520000}"/>
    <cellStyle name="Heading 4 23 4" xfId="18883" xr:uid="{00000000-0005-0000-0000-0000A1520000}"/>
    <cellStyle name="Heading 4 23 5" xfId="18884" xr:uid="{00000000-0005-0000-0000-0000A2520000}"/>
    <cellStyle name="Heading 4 23 6" xfId="18885" xr:uid="{00000000-0005-0000-0000-0000A3520000}"/>
    <cellStyle name="Heading 4 23 7" xfId="18886" xr:uid="{00000000-0005-0000-0000-0000A4520000}"/>
    <cellStyle name="Heading 4 23 8" xfId="18887" xr:uid="{00000000-0005-0000-0000-0000A5520000}"/>
    <cellStyle name="Heading 4 23 9" xfId="18888" xr:uid="{00000000-0005-0000-0000-0000A6520000}"/>
    <cellStyle name="Heading 4 24" xfId="18889" xr:uid="{00000000-0005-0000-0000-0000A7520000}"/>
    <cellStyle name="Heading 4 24 10" xfId="18890" xr:uid="{00000000-0005-0000-0000-0000A8520000}"/>
    <cellStyle name="Heading 4 24 11" xfId="18891" xr:uid="{00000000-0005-0000-0000-0000A9520000}"/>
    <cellStyle name="Heading 4 24 2" xfId="18892" xr:uid="{00000000-0005-0000-0000-0000AA520000}"/>
    <cellStyle name="Heading 4 24 3" xfId="18893" xr:uid="{00000000-0005-0000-0000-0000AB520000}"/>
    <cellStyle name="Heading 4 24 4" xfId="18894" xr:uid="{00000000-0005-0000-0000-0000AC520000}"/>
    <cellStyle name="Heading 4 24 5" xfId="18895" xr:uid="{00000000-0005-0000-0000-0000AD520000}"/>
    <cellStyle name="Heading 4 24 6" xfId="18896" xr:uid="{00000000-0005-0000-0000-0000AE520000}"/>
    <cellStyle name="Heading 4 24 7" xfId="18897" xr:uid="{00000000-0005-0000-0000-0000AF520000}"/>
    <cellStyle name="Heading 4 24 8" xfId="18898" xr:uid="{00000000-0005-0000-0000-0000B0520000}"/>
    <cellStyle name="Heading 4 24 9" xfId="18899" xr:uid="{00000000-0005-0000-0000-0000B1520000}"/>
    <cellStyle name="Heading 4 25" xfId="18900" xr:uid="{00000000-0005-0000-0000-0000B2520000}"/>
    <cellStyle name="Heading 4 25 10" xfId="18901" xr:uid="{00000000-0005-0000-0000-0000B3520000}"/>
    <cellStyle name="Heading 4 25 11" xfId="18902" xr:uid="{00000000-0005-0000-0000-0000B4520000}"/>
    <cellStyle name="Heading 4 25 2" xfId="18903" xr:uid="{00000000-0005-0000-0000-0000B5520000}"/>
    <cellStyle name="Heading 4 25 3" xfId="18904" xr:uid="{00000000-0005-0000-0000-0000B6520000}"/>
    <cellStyle name="Heading 4 25 4" xfId="18905" xr:uid="{00000000-0005-0000-0000-0000B7520000}"/>
    <cellStyle name="Heading 4 25 5" xfId="18906" xr:uid="{00000000-0005-0000-0000-0000B8520000}"/>
    <cellStyle name="Heading 4 25 6" xfId="18907" xr:uid="{00000000-0005-0000-0000-0000B9520000}"/>
    <cellStyle name="Heading 4 25 7" xfId="18908" xr:uid="{00000000-0005-0000-0000-0000BA520000}"/>
    <cellStyle name="Heading 4 25 8" xfId="18909" xr:uid="{00000000-0005-0000-0000-0000BB520000}"/>
    <cellStyle name="Heading 4 25 9" xfId="18910" xr:uid="{00000000-0005-0000-0000-0000BC520000}"/>
    <cellStyle name="Heading 4 26" xfId="18911" xr:uid="{00000000-0005-0000-0000-0000BD520000}"/>
    <cellStyle name="Heading 4 26 10" xfId="18912" xr:uid="{00000000-0005-0000-0000-0000BE520000}"/>
    <cellStyle name="Heading 4 26 11" xfId="18913" xr:uid="{00000000-0005-0000-0000-0000BF520000}"/>
    <cellStyle name="Heading 4 26 2" xfId="18914" xr:uid="{00000000-0005-0000-0000-0000C0520000}"/>
    <cellStyle name="Heading 4 26 3" xfId="18915" xr:uid="{00000000-0005-0000-0000-0000C1520000}"/>
    <cellStyle name="Heading 4 26 4" xfId="18916" xr:uid="{00000000-0005-0000-0000-0000C2520000}"/>
    <cellStyle name="Heading 4 26 5" xfId="18917" xr:uid="{00000000-0005-0000-0000-0000C3520000}"/>
    <cellStyle name="Heading 4 26 6" xfId="18918" xr:uid="{00000000-0005-0000-0000-0000C4520000}"/>
    <cellStyle name="Heading 4 26 7" xfId="18919" xr:uid="{00000000-0005-0000-0000-0000C5520000}"/>
    <cellStyle name="Heading 4 26 8" xfId="18920" xr:uid="{00000000-0005-0000-0000-0000C6520000}"/>
    <cellStyle name="Heading 4 26 9" xfId="18921" xr:uid="{00000000-0005-0000-0000-0000C7520000}"/>
    <cellStyle name="Heading 4 27" xfId="18922" xr:uid="{00000000-0005-0000-0000-0000C8520000}"/>
    <cellStyle name="Heading 4 27 10" xfId="18923" xr:uid="{00000000-0005-0000-0000-0000C9520000}"/>
    <cellStyle name="Heading 4 27 11" xfId="18924" xr:uid="{00000000-0005-0000-0000-0000CA520000}"/>
    <cellStyle name="Heading 4 27 2" xfId="18925" xr:uid="{00000000-0005-0000-0000-0000CB520000}"/>
    <cellStyle name="Heading 4 27 3" xfId="18926" xr:uid="{00000000-0005-0000-0000-0000CC520000}"/>
    <cellStyle name="Heading 4 27 4" xfId="18927" xr:uid="{00000000-0005-0000-0000-0000CD520000}"/>
    <cellStyle name="Heading 4 27 5" xfId="18928" xr:uid="{00000000-0005-0000-0000-0000CE520000}"/>
    <cellStyle name="Heading 4 27 6" xfId="18929" xr:uid="{00000000-0005-0000-0000-0000CF520000}"/>
    <cellStyle name="Heading 4 27 7" xfId="18930" xr:uid="{00000000-0005-0000-0000-0000D0520000}"/>
    <cellStyle name="Heading 4 27 8" xfId="18931" xr:uid="{00000000-0005-0000-0000-0000D1520000}"/>
    <cellStyle name="Heading 4 27 9" xfId="18932" xr:uid="{00000000-0005-0000-0000-0000D2520000}"/>
    <cellStyle name="Heading 4 28" xfId="18933" xr:uid="{00000000-0005-0000-0000-0000D3520000}"/>
    <cellStyle name="Heading 4 28 10" xfId="18934" xr:uid="{00000000-0005-0000-0000-0000D4520000}"/>
    <cellStyle name="Heading 4 28 11" xfId="18935" xr:uid="{00000000-0005-0000-0000-0000D5520000}"/>
    <cellStyle name="Heading 4 28 2" xfId="18936" xr:uid="{00000000-0005-0000-0000-0000D6520000}"/>
    <cellStyle name="Heading 4 28 3" xfId="18937" xr:uid="{00000000-0005-0000-0000-0000D7520000}"/>
    <cellStyle name="Heading 4 28 4" xfId="18938" xr:uid="{00000000-0005-0000-0000-0000D8520000}"/>
    <cellStyle name="Heading 4 28 5" xfId="18939" xr:uid="{00000000-0005-0000-0000-0000D9520000}"/>
    <cellStyle name="Heading 4 28 6" xfId="18940" xr:uid="{00000000-0005-0000-0000-0000DA520000}"/>
    <cellStyle name="Heading 4 28 7" xfId="18941" xr:uid="{00000000-0005-0000-0000-0000DB520000}"/>
    <cellStyle name="Heading 4 28 8" xfId="18942" xr:uid="{00000000-0005-0000-0000-0000DC520000}"/>
    <cellStyle name="Heading 4 28 9" xfId="18943" xr:uid="{00000000-0005-0000-0000-0000DD520000}"/>
    <cellStyle name="Heading 4 29" xfId="18944" xr:uid="{00000000-0005-0000-0000-0000DE520000}"/>
    <cellStyle name="Heading 4 29 10" xfId="18945" xr:uid="{00000000-0005-0000-0000-0000DF520000}"/>
    <cellStyle name="Heading 4 29 11" xfId="18946" xr:uid="{00000000-0005-0000-0000-0000E0520000}"/>
    <cellStyle name="Heading 4 29 2" xfId="18947" xr:uid="{00000000-0005-0000-0000-0000E1520000}"/>
    <cellStyle name="Heading 4 29 3" xfId="18948" xr:uid="{00000000-0005-0000-0000-0000E2520000}"/>
    <cellStyle name="Heading 4 29 4" xfId="18949" xr:uid="{00000000-0005-0000-0000-0000E3520000}"/>
    <cellStyle name="Heading 4 29 5" xfId="18950" xr:uid="{00000000-0005-0000-0000-0000E4520000}"/>
    <cellStyle name="Heading 4 29 6" xfId="18951" xr:uid="{00000000-0005-0000-0000-0000E5520000}"/>
    <cellStyle name="Heading 4 29 7" xfId="18952" xr:uid="{00000000-0005-0000-0000-0000E6520000}"/>
    <cellStyle name="Heading 4 29 8" xfId="18953" xr:uid="{00000000-0005-0000-0000-0000E7520000}"/>
    <cellStyle name="Heading 4 29 9" xfId="18954" xr:uid="{00000000-0005-0000-0000-0000E8520000}"/>
    <cellStyle name="Heading 4 3" xfId="128" xr:uid="{00000000-0005-0000-0000-0000E9520000}"/>
    <cellStyle name="Heading 4 3 10" xfId="3388" xr:uid="{00000000-0005-0000-0000-0000EA520000}"/>
    <cellStyle name="Heading 4 3 11" xfId="3389" xr:uid="{00000000-0005-0000-0000-0000EB520000}"/>
    <cellStyle name="Heading 4 3 12" xfId="3387" xr:uid="{00000000-0005-0000-0000-0000EC520000}"/>
    <cellStyle name="Heading 4 3 2" xfId="3390" xr:uid="{00000000-0005-0000-0000-0000ED520000}"/>
    <cellStyle name="Heading 4 3 3" xfId="3391" xr:uid="{00000000-0005-0000-0000-0000EE520000}"/>
    <cellStyle name="Heading 4 3 4" xfId="3392" xr:uid="{00000000-0005-0000-0000-0000EF520000}"/>
    <cellStyle name="Heading 4 3 5" xfId="3393" xr:uid="{00000000-0005-0000-0000-0000F0520000}"/>
    <cellStyle name="Heading 4 3 6" xfId="3394" xr:uid="{00000000-0005-0000-0000-0000F1520000}"/>
    <cellStyle name="Heading 4 3 7" xfId="3395" xr:uid="{00000000-0005-0000-0000-0000F2520000}"/>
    <cellStyle name="Heading 4 3 8" xfId="3396" xr:uid="{00000000-0005-0000-0000-0000F3520000}"/>
    <cellStyle name="Heading 4 3 9" xfId="3397" xr:uid="{00000000-0005-0000-0000-0000F4520000}"/>
    <cellStyle name="Heading 4 30" xfId="18955" xr:uid="{00000000-0005-0000-0000-0000F5520000}"/>
    <cellStyle name="Heading 4 30 10" xfId="18956" xr:uid="{00000000-0005-0000-0000-0000F6520000}"/>
    <cellStyle name="Heading 4 30 11" xfId="18957" xr:uid="{00000000-0005-0000-0000-0000F7520000}"/>
    <cellStyle name="Heading 4 30 2" xfId="18958" xr:uid="{00000000-0005-0000-0000-0000F8520000}"/>
    <cellStyle name="Heading 4 30 3" xfId="18959" xr:uid="{00000000-0005-0000-0000-0000F9520000}"/>
    <cellStyle name="Heading 4 30 4" xfId="18960" xr:uid="{00000000-0005-0000-0000-0000FA520000}"/>
    <cellStyle name="Heading 4 30 5" xfId="18961" xr:uid="{00000000-0005-0000-0000-0000FB520000}"/>
    <cellStyle name="Heading 4 30 6" xfId="18962" xr:uid="{00000000-0005-0000-0000-0000FC520000}"/>
    <cellStyle name="Heading 4 30 7" xfId="18963" xr:uid="{00000000-0005-0000-0000-0000FD520000}"/>
    <cellStyle name="Heading 4 30 8" xfId="18964" xr:uid="{00000000-0005-0000-0000-0000FE520000}"/>
    <cellStyle name="Heading 4 30 9" xfId="18965" xr:uid="{00000000-0005-0000-0000-0000FF520000}"/>
    <cellStyle name="Heading 4 31" xfId="18966" xr:uid="{00000000-0005-0000-0000-000000530000}"/>
    <cellStyle name="Heading 4 31 10" xfId="18967" xr:uid="{00000000-0005-0000-0000-000001530000}"/>
    <cellStyle name="Heading 4 31 11" xfId="18968" xr:uid="{00000000-0005-0000-0000-000002530000}"/>
    <cellStyle name="Heading 4 31 2" xfId="18969" xr:uid="{00000000-0005-0000-0000-000003530000}"/>
    <cellStyle name="Heading 4 31 3" xfId="18970" xr:uid="{00000000-0005-0000-0000-000004530000}"/>
    <cellStyle name="Heading 4 31 4" xfId="18971" xr:uid="{00000000-0005-0000-0000-000005530000}"/>
    <cellStyle name="Heading 4 31 5" xfId="18972" xr:uid="{00000000-0005-0000-0000-000006530000}"/>
    <cellStyle name="Heading 4 31 6" xfId="18973" xr:uid="{00000000-0005-0000-0000-000007530000}"/>
    <cellStyle name="Heading 4 31 7" xfId="18974" xr:uid="{00000000-0005-0000-0000-000008530000}"/>
    <cellStyle name="Heading 4 31 8" xfId="18975" xr:uid="{00000000-0005-0000-0000-000009530000}"/>
    <cellStyle name="Heading 4 31 9" xfId="18976" xr:uid="{00000000-0005-0000-0000-00000A530000}"/>
    <cellStyle name="Heading 4 32" xfId="18977" xr:uid="{00000000-0005-0000-0000-00000B530000}"/>
    <cellStyle name="Heading 4 32 10" xfId="18978" xr:uid="{00000000-0005-0000-0000-00000C530000}"/>
    <cellStyle name="Heading 4 32 11" xfId="18979" xr:uid="{00000000-0005-0000-0000-00000D530000}"/>
    <cellStyle name="Heading 4 32 2" xfId="18980" xr:uid="{00000000-0005-0000-0000-00000E530000}"/>
    <cellStyle name="Heading 4 32 3" xfId="18981" xr:uid="{00000000-0005-0000-0000-00000F530000}"/>
    <cellStyle name="Heading 4 32 4" xfId="18982" xr:uid="{00000000-0005-0000-0000-000010530000}"/>
    <cellStyle name="Heading 4 32 5" xfId="18983" xr:uid="{00000000-0005-0000-0000-000011530000}"/>
    <cellStyle name="Heading 4 32 6" xfId="18984" xr:uid="{00000000-0005-0000-0000-000012530000}"/>
    <cellStyle name="Heading 4 32 7" xfId="18985" xr:uid="{00000000-0005-0000-0000-000013530000}"/>
    <cellStyle name="Heading 4 32 8" xfId="18986" xr:uid="{00000000-0005-0000-0000-000014530000}"/>
    <cellStyle name="Heading 4 32 9" xfId="18987" xr:uid="{00000000-0005-0000-0000-000015530000}"/>
    <cellStyle name="Heading 4 33" xfId="18988" xr:uid="{00000000-0005-0000-0000-000016530000}"/>
    <cellStyle name="Heading 4 33 10" xfId="18989" xr:uid="{00000000-0005-0000-0000-000017530000}"/>
    <cellStyle name="Heading 4 33 11" xfId="18990" xr:uid="{00000000-0005-0000-0000-000018530000}"/>
    <cellStyle name="Heading 4 33 2" xfId="18991" xr:uid="{00000000-0005-0000-0000-000019530000}"/>
    <cellStyle name="Heading 4 33 3" xfId="18992" xr:uid="{00000000-0005-0000-0000-00001A530000}"/>
    <cellStyle name="Heading 4 33 4" xfId="18993" xr:uid="{00000000-0005-0000-0000-00001B530000}"/>
    <cellStyle name="Heading 4 33 5" xfId="18994" xr:uid="{00000000-0005-0000-0000-00001C530000}"/>
    <cellStyle name="Heading 4 33 6" xfId="18995" xr:uid="{00000000-0005-0000-0000-00001D530000}"/>
    <cellStyle name="Heading 4 33 7" xfId="18996" xr:uid="{00000000-0005-0000-0000-00001E530000}"/>
    <cellStyle name="Heading 4 33 8" xfId="18997" xr:uid="{00000000-0005-0000-0000-00001F530000}"/>
    <cellStyle name="Heading 4 33 9" xfId="18998" xr:uid="{00000000-0005-0000-0000-000020530000}"/>
    <cellStyle name="Heading 4 34" xfId="18999" xr:uid="{00000000-0005-0000-0000-000021530000}"/>
    <cellStyle name="Heading 4 34 10" xfId="19000" xr:uid="{00000000-0005-0000-0000-000022530000}"/>
    <cellStyle name="Heading 4 34 11" xfId="19001" xr:uid="{00000000-0005-0000-0000-000023530000}"/>
    <cellStyle name="Heading 4 34 2" xfId="19002" xr:uid="{00000000-0005-0000-0000-000024530000}"/>
    <cellStyle name="Heading 4 34 3" xfId="19003" xr:uid="{00000000-0005-0000-0000-000025530000}"/>
    <cellStyle name="Heading 4 34 4" xfId="19004" xr:uid="{00000000-0005-0000-0000-000026530000}"/>
    <cellStyle name="Heading 4 34 5" xfId="19005" xr:uid="{00000000-0005-0000-0000-000027530000}"/>
    <cellStyle name="Heading 4 34 6" xfId="19006" xr:uid="{00000000-0005-0000-0000-000028530000}"/>
    <cellStyle name="Heading 4 34 7" xfId="19007" xr:uid="{00000000-0005-0000-0000-000029530000}"/>
    <cellStyle name="Heading 4 34 8" xfId="19008" xr:uid="{00000000-0005-0000-0000-00002A530000}"/>
    <cellStyle name="Heading 4 34 9" xfId="19009" xr:uid="{00000000-0005-0000-0000-00002B530000}"/>
    <cellStyle name="Heading 4 35" xfId="19010" xr:uid="{00000000-0005-0000-0000-00002C530000}"/>
    <cellStyle name="Heading 4 35 10" xfId="19011" xr:uid="{00000000-0005-0000-0000-00002D530000}"/>
    <cellStyle name="Heading 4 35 11" xfId="19012" xr:uid="{00000000-0005-0000-0000-00002E530000}"/>
    <cellStyle name="Heading 4 35 2" xfId="19013" xr:uid="{00000000-0005-0000-0000-00002F530000}"/>
    <cellStyle name="Heading 4 35 3" xfId="19014" xr:uid="{00000000-0005-0000-0000-000030530000}"/>
    <cellStyle name="Heading 4 35 4" xfId="19015" xr:uid="{00000000-0005-0000-0000-000031530000}"/>
    <cellStyle name="Heading 4 35 5" xfId="19016" xr:uid="{00000000-0005-0000-0000-000032530000}"/>
    <cellStyle name="Heading 4 35 6" xfId="19017" xr:uid="{00000000-0005-0000-0000-000033530000}"/>
    <cellStyle name="Heading 4 35 7" xfId="19018" xr:uid="{00000000-0005-0000-0000-000034530000}"/>
    <cellStyle name="Heading 4 35 8" xfId="19019" xr:uid="{00000000-0005-0000-0000-000035530000}"/>
    <cellStyle name="Heading 4 35 9" xfId="19020" xr:uid="{00000000-0005-0000-0000-000036530000}"/>
    <cellStyle name="Heading 4 36" xfId="19021" xr:uid="{00000000-0005-0000-0000-000037530000}"/>
    <cellStyle name="Heading 4 36 10" xfId="19022" xr:uid="{00000000-0005-0000-0000-000038530000}"/>
    <cellStyle name="Heading 4 36 11" xfId="19023" xr:uid="{00000000-0005-0000-0000-000039530000}"/>
    <cellStyle name="Heading 4 36 2" xfId="19024" xr:uid="{00000000-0005-0000-0000-00003A530000}"/>
    <cellStyle name="Heading 4 36 3" xfId="19025" xr:uid="{00000000-0005-0000-0000-00003B530000}"/>
    <cellStyle name="Heading 4 36 4" xfId="19026" xr:uid="{00000000-0005-0000-0000-00003C530000}"/>
    <cellStyle name="Heading 4 36 5" xfId="19027" xr:uid="{00000000-0005-0000-0000-00003D530000}"/>
    <cellStyle name="Heading 4 36 6" xfId="19028" xr:uid="{00000000-0005-0000-0000-00003E530000}"/>
    <cellStyle name="Heading 4 36 7" xfId="19029" xr:uid="{00000000-0005-0000-0000-00003F530000}"/>
    <cellStyle name="Heading 4 36 8" xfId="19030" xr:uid="{00000000-0005-0000-0000-000040530000}"/>
    <cellStyle name="Heading 4 36 9" xfId="19031" xr:uid="{00000000-0005-0000-0000-000041530000}"/>
    <cellStyle name="Heading 4 37" xfId="19032" xr:uid="{00000000-0005-0000-0000-000042530000}"/>
    <cellStyle name="Heading 4 37 10" xfId="19033" xr:uid="{00000000-0005-0000-0000-000043530000}"/>
    <cellStyle name="Heading 4 37 11" xfId="19034" xr:uid="{00000000-0005-0000-0000-000044530000}"/>
    <cellStyle name="Heading 4 37 2" xfId="19035" xr:uid="{00000000-0005-0000-0000-000045530000}"/>
    <cellStyle name="Heading 4 37 3" xfId="19036" xr:uid="{00000000-0005-0000-0000-000046530000}"/>
    <cellStyle name="Heading 4 37 4" xfId="19037" xr:uid="{00000000-0005-0000-0000-000047530000}"/>
    <cellStyle name="Heading 4 37 5" xfId="19038" xr:uid="{00000000-0005-0000-0000-000048530000}"/>
    <cellStyle name="Heading 4 37 6" xfId="19039" xr:uid="{00000000-0005-0000-0000-000049530000}"/>
    <cellStyle name="Heading 4 37 7" xfId="19040" xr:uid="{00000000-0005-0000-0000-00004A530000}"/>
    <cellStyle name="Heading 4 37 8" xfId="19041" xr:uid="{00000000-0005-0000-0000-00004B530000}"/>
    <cellStyle name="Heading 4 37 9" xfId="19042" xr:uid="{00000000-0005-0000-0000-00004C530000}"/>
    <cellStyle name="Heading 4 38" xfId="19043" xr:uid="{00000000-0005-0000-0000-00004D530000}"/>
    <cellStyle name="Heading 4 38 10" xfId="19044" xr:uid="{00000000-0005-0000-0000-00004E530000}"/>
    <cellStyle name="Heading 4 38 11" xfId="19045" xr:uid="{00000000-0005-0000-0000-00004F530000}"/>
    <cellStyle name="Heading 4 38 2" xfId="19046" xr:uid="{00000000-0005-0000-0000-000050530000}"/>
    <cellStyle name="Heading 4 38 3" xfId="19047" xr:uid="{00000000-0005-0000-0000-000051530000}"/>
    <cellStyle name="Heading 4 38 4" xfId="19048" xr:uid="{00000000-0005-0000-0000-000052530000}"/>
    <cellStyle name="Heading 4 38 5" xfId="19049" xr:uid="{00000000-0005-0000-0000-000053530000}"/>
    <cellStyle name="Heading 4 38 6" xfId="19050" xr:uid="{00000000-0005-0000-0000-000054530000}"/>
    <cellStyle name="Heading 4 38 7" xfId="19051" xr:uid="{00000000-0005-0000-0000-000055530000}"/>
    <cellStyle name="Heading 4 38 8" xfId="19052" xr:uid="{00000000-0005-0000-0000-000056530000}"/>
    <cellStyle name="Heading 4 38 9" xfId="19053" xr:uid="{00000000-0005-0000-0000-000057530000}"/>
    <cellStyle name="Heading 4 39" xfId="19054" xr:uid="{00000000-0005-0000-0000-000058530000}"/>
    <cellStyle name="Heading 4 39 10" xfId="19055" xr:uid="{00000000-0005-0000-0000-000059530000}"/>
    <cellStyle name="Heading 4 39 11" xfId="19056" xr:uid="{00000000-0005-0000-0000-00005A530000}"/>
    <cellStyle name="Heading 4 39 2" xfId="19057" xr:uid="{00000000-0005-0000-0000-00005B530000}"/>
    <cellStyle name="Heading 4 39 3" xfId="19058" xr:uid="{00000000-0005-0000-0000-00005C530000}"/>
    <cellStyle name="Heading 4 39 4" xfId="19059" xr:uid="{00000000-0005-0000-0000-00005D530000}"/>
    <cellStyle name="Heading 4 39 5" xfId="19060" xr:uid="{00000000-0005-0000-0000-00005E530000}"/>
    <cellStyle name="Heading 4 39 6" xfId="19061" xr:uid="{00000000-0005-0000-0000-00005F530000}"/>
    <cellStyle name="Heading 4 39 7" xfId="19062" xr:uid="{00000000-0005-0000-0000-000060530000}"/>
    <cellStyle name="Heading 4 39 8" xfId="19063" xr:uid="{00000000-0005-0000-0000-000061530000}"/>
    <cellStyle name="Heading 4 39 9" xfId="19064" xr:uid="{00000000-0005-0000-0000-000062530000}"/>
    <cellStyle name="Heading 4 4" xfId="1256" xr:uid="{00000000-0005-0000-0000-000063530000}"/>
    <cellStyle name="Heading 4 4 10" xfId="3399" xr:uid="{00000000-0005-0000-0000-000064530000}"/>
    <cellStyle name="Heading 4 4 11" xfId="3400" xr:uid="{00000000-0005-0000-0000-000065530000}"/>
    <cellStyle name="Heading 4 4 12" xfId="3398" xr:uid="{00000000-0005-0000-0000-000066530000}"/>
    <cellStyle name="Heading 4 4 2" xfId="3401" xr:uid="{00000000-0005-0000-0000-000067530000}"/>
    <cellStyle name="Heading 4 4 3" xfId="3402" xr:uid="{00000000-0005-0000-0000-000068530000}"/>
    <cellStyle name="Heading 4 4 4" xfId="3403" xr:uid="{00000000-0005-0000-0000-000069530000}"/>
    <cellStyle name="Heading 4 4 5" xfId="3404" xr:uid="{00000000-0005-0000-0000-00006A530000}"/>
    <cellStyle name="Heading 4 4 6" xfId="3405" xr:uid="{00000000-0005-0000-0000-00006B530000}"/>
    <cellStyle name="Heading 4 4 7" xfId="3406" xr:uid="{00000000-0005-0000-0000-00006C530000}"/>
    <cellStyle name="Heading 4 4 8" xfId="3407" xr:uid="{00000000-0005-0000-0000-00006D530000}"/>
    <cellStyle name="Heading 4 4 9" xfId="3408" xr:uid="{00000000-0005-0000-0000-00006E530000}"/>
    <cellStyle name="Heading 4 40" xfId="19065" xr:uid="{00000000-0005-0000-0000-00006F530000}"/>
    <cellStyle name="Heading 4 40 10" xfId="19066" xr:uid="{00000000-0005-0000-0000-000070530000}"/>
    <cellStyle name="Heading 4 40 2" xfId="19067" xr:uid="{00000000-0005-0000-0000-000071530000}"/>
    <cellStyle name="Heading 4 40 3" xfId="19068" xr:uid="{00000000-0005-0000-0000-000072530000}"/>
    <cellStyle name="Heading 4 40 4" xfId="19069" xr:uid="{00000000-0005-0000-0000-000073530000}"/>
    <cellStyle name="Heading 4 40 5" xfId="19070" xr:uid="{00000000-0005-0000-0000-000074530000}"/>
    <cellStyle name="Heading 4 40 6" xfId="19071" xr:uid="{00000000-0005-0000-0000-000075530000}"/>
    <cellStyle name="Heading 4 40 7" xfId="19072" xr:uid="{00000000-0005-0000-0000-000076530000}"/>
    <cellStyle name="Heading 4 40 8" xfId="19073" xr:uid="{00000000-0005-0000-0000-000077530000}"/>
    <cellStyle name="Heading 4 40 9" xfId="19074" xr:uid="{00000000-0005-0000-0000-000078530000}"/>
    <cellStyle name="Heading 4 41" xfId="19075" xr:uid="{00000000-0005-0000-0000-000079530000}"/>
    <cellStyle name="Heading 4 42" xfId="19076" xr:uid="{00000000-0005-0000-0000-00007A530000}"/>
    <cellStyle name="Heading 4 43" xfId="19077" xr:uid="{00000000-0005-0000-0000-00007B530000}"/>
    <cellStyle name="Heading 4 44" xfId="19078" xr:uid="{00000000-0005-0000-0000-00007C530000}"/>
    <cellStyle name="Heading 4 45" xfId="19079" xr:uid="{00000000-0005-0000-0000-00007D530000}"/>
    <cellStyle name="Heading 4 46" xfId="19080" xr:uid="{00000000-0005-0000-0000-00007E530000}"/>
    <cellStyle name="Heading 4 47" xfId="19081" xr:uid="{00000000-0005-0000-0000-00007F530000}"/>
    <cellStyle name="Heading 4 48" xfId="19082" xr:uid="{00000000-0005-0000-0000-000080530000}"/>
    <cellStyle name="Heading 4 49" xfId="19083" xr:uid="{00000000-0005-0000-0000-000081530000}"/>
    <cellStyle name="Heading 4 5" xfId="3409" xr:uid="{00000000-0005-0000-0000-000082530000}"/>
    <cellStyle name="Heading 4 5 10" xfId="3410" xr:uid="{00000000-0005-0000-0000-000083530000}"/>
    <cellStyle name="Heading 4 5 11" xfId="3411" xr:uid="{00000000-0005-0000-0000-000084530000}"/>
    <cellStyle name="Heading 4 5 2" xfId="3412" xr:uid="{00000000-0005-0000-0000-000085530000}"/>
    <cellStyle name="Heading 4 5 3" xfId="3413" xr:uid="{00000000-0005-0000-0000-000086530000}"/>
    <cellStyle name="Heading 4 5 4" xfId="3414" xr:uid="{00000000-0005-0000-0000-000087530000}"/>
    <cellStyle name="Heading 4 5 5" xfId="3415" xr:uid="{00000000-0005-0000-0000-000088530000}"/>
    <cellStyle name="Heading 4 5 6" xfId="3416" xr:uid="{00000000-0005-0000-0000-000089530000}"/>
    <cellStyle name="Heading 4 5 7" xfId="3417" xr:uid="{00000000-0005-0000-0000-00008A530000}"/>
    <cellStyle name="Heading 4 5 8" xfId="3418" xr:uid="{00000000-0005-0000-0000-00008B530000}"/>
    <cellStyle name="Heading 4 5 9" xfId="3419" xr:uid="{00000000-0005-0000-0000-00008C530000}"/>
    <cellStyle name="Heading 4 50" xfId="126" xr:uid="{00000000-0005-0000-0000-00008D530000}"/>
    <cellStyle name="Heading 4 6" xfId="3420" xr:uid="{00000000-0005-0000-0000-00008E530000}"/>
    <cellStyle name="Heading 4 6 10" xfId="19084" xr:uid="{00000000-0005-0000-0000-00008F530000}"/>
    <cellStyle name="Heading 4 6 11" xfId="19085" xr:uid="{00000000-0005-0000-0000-000090530000}"/>
    <cellStyle name="Heading 4 6 2" xfId="19086" xr:uid="{00000000-0005-0000-0000-000091530000}"/>
    <cellStyle name="Heading 4 6 3" xfId="19087" xr:uid="{00000000-0005-0000-0000-000092530000}"/>
    <cellStyle name="Heading 4 6 4" xfId="19088" xr:uid="{00000000-0005-0000-0000-000093530000}"/>
    <cellStyle name="Heading 4 6 5" xfId="19089" xr:uid="{00000000-0005-0000-0000-000094530000}"/>
    <cellStyle name="Heading 4 6 6" xfId="19090" xr:uid="{00000000-0005-0000-0000-000095530000}"/>
    <cellStyle name="Heading 4 6 7" xfId="19091" xr:uid="{00000000-0005-0000-0000-000096530000}"/>
    <cellStyle name="Heading 4 6 8" xfId="19092" xr:uid="{00000000-0005-0000-0000-000097530000}"/>
    <cellStyle name="Heading 4 6 9" xfId="19093" xr:uid="{00000000-0005-0000-0000-000098530000}"/>
    <cellStyle name="Heading 4 7" xfId="3421" xr:uid="{00000000-0005-0000-0000-000099530000}"/>
    <cellStyle name="Heading 4 7 10" xfId="19094" xr:uid="{00000000-0005-0000-0000-00009A530000}"/>
    <cellStyle name="Heading 4 7 11" xfId="19095" xr:uid="{00000000-0005-0000-0000-00009B530000}"/>
    <cellStyle name="Heading 4 7 2" xfId="19096" xr:uid="{00000000-0005-0000-0000-00009C530000}"/>
    <cellStyle name="Heading 4 7 3" xfId="19097" xr:uid="{00000000-0005-0000-0000-00009D530000}"/>
    <cellStyle name="Heading 4 7 4" xfId="19098" xr:uid="{00000000-0005-0000-0000-00009E530000}"/>
    <cellStyle name="Heading 4 7 5" xfId="19099" xr:uid="{00000000-0005-0000-0000-00009F530000}"/>
    <cellStyle name="Heading 4 7 6" xfId="19100" xr:uid="{00000000-0005-0000-0000-0000A0530000}"/>
    <cellStyle name="Heading 4 7 7" xfId="19101" xr:uid="{00000000-0005-0000-0000-0000A1530000}"/>
    <cellStyle name="Heading 4 7 8" xfId="19102" xr:uid="{00000000-0005-0000-0000-0000A2530000}"/>
    <cellStyle name="Heading 4 7 9" xfId="19103" xr:uid="{00000000-0005-0000-0000-0000A3530000}"/>
    <cellStyle name="Heading 4 8" xfId="3422" xr:uid="{00000000-0005-0000-0000-0000A4530000}"/>
    <cellStyle name="Heading 4 8 10" xfId="19104" xr:uid="{00000000-0005-0000-0000-0000A5530000}"/>
    <cellStyle name="Heading 4 8 11" xfId="19105" xr:uid="{00000000-0005-0000-0000-0000A6530000}"/>
    <cellStyle name="Heading 4 8 2" xfId="19106" xr:uid="{00000000-0005-0000-0000-0000A7530000}"/>
    <cellStyle name="Heading 4 8 3" xfId="19107" xr:uid="{00000000-0005-0000-0000-0000A8530000}"/>
    <cellStyle name="Heading 4 8 4" xfId="19108" xr:uid="{00000000-0005-0000-0000-0000A9530000}"/>
    <cellStyle name="Heading 4 8 5" xfId="19109" xr:uid="{00000000-0005-0000-0000-0000AA530000}"/>
    <cellStyle name="Heading 4 8 6" xfId="19110" xr:uid="{00000000-0005-0000-0000-0000AB530000}"/>
    <cellStyle name="Heading 4 8 7" xfId="19111" xr:uid="{00000000-0005-0000-0000-0000AC530000}"/>
    <cellStyle name="Heading 4 8 8" xfId="19112" xr:uid="{00000000-0005-0000-0000-0000AD530000}"/>
    <cellStyle name="Heading 4 8 9" xfId="19113" xr:uid="{00000000-0005-0000-0000-0000AE530000}"/>
    <cellStyle name="Heading 4 9" xfId="3423" xr:uid="{00000000-0005-0000-0000-0000AF530000}"/>
    <cellStyle name="Heading 4 9 10" xfId="19114" xr:uid="{00000000-0005-0000-0000-0000B0530000}"/>
    <cellStyle name="Heading 4 9 11" xfId="19115" xr:uid="{00000000-0005-0000-0000-0000B1530000}"/>
    <cellStyle name="Heading 4 9 2" xfId="19116" xr:uid="{00000000-0005-0000-0000-0000B2530000}"/>
    <cellStyle name="Heading 4 9 3" xfId="19117" xr:uid="{00000000-0005-0000-0000-0000B3530000}"/>
    <cellStyle name="Heading 4 9 4" xfId="19118" xr:uid="{00000000-0005-0000-0000-0000B4530000}"/>
    <cellStyle name="Heading 4 9 5" xfId="19119" xr:uid="{00000000-0005-0000-0000-0000B5530000}"/>
    <cellStyle name="Heading 4 9 6" xfId="19120" xr:uid="{00000000-0005-0000-0000-0000B6530000}"/>
    <cellStyle name="Heading 4 9 7" xfId="19121" xr:uid="{00000000-0005-0000-0000-0000B7530000}"/>
    <cellStyle name="Heading 4 9 8" xfId="19122" xr:uid="{00000000-0005-0000-0000-0000B8530000}"/>
    <cellStyle name="Heading 4 9 9" xfId="19123" xr:uid="{00000000-0005-0000-0000-0000B9530000}"/>
    <cellStyle name="Hyperlink 10" xfId="326" xr:uid="{00000000-0005-0000-0000-0000BA530000}"/>
    <cellStyle name="Hyperlink 11" xfId="327" xr:uid="{00000000-0005-0000-0000-0000BB530000}"/>
    <cellStyle name="Hyperlink 12" xfId="328" xr:uid="{00000000-0005-0000-0000-0000BC530000}"/>
    <cellStyle name="Hyperlink 13" xfId="329" xr:uid="{00000000-0005-0000-0000-0000BD530000}"/>
    <cellStyle name="Hyperlink 14" xfId="330" xr:uid="{00000000-0005-0000-0000-0000BE530000}"/>
    <cellStyle name="Hyperlink 15" xfId="331" xr:uid="{00000000-0005-0000-0000-0000BF530000}"/>
    <cellStyle name="Hyperlink 15 2" xfId="1262" xr:uid="{00000000-0005-0000-0000-0000C0530000}"/>
    <cellStyle name="Hyperlink 16" xfId="1263" xr:uid="{00000000-0005-0000-0000-0000C1530000}"/>
    <cellStyle name="Hyperlink 17" xfId="1264" xr:uid="{00000000-0005-0000-0000-0000C2530000}"/>
    <cellStyle name="Hyperlink 2" xfId="332" xr:uid="{00000000-0005-0000-0000-0000C3530000}"/>
    <cellStyle name="Hyperlink 2 2" xfId="3424" xr:uid="{00000000-0005-0000-0000-0000C4530000}"/>
    <cellStyle name="Hyperlink 2 2 2" xfId="19124" xr:uid="{00000000-0005-0000-0000-0000C5530000}"/>
    <cellStyle name="Hyperlink 2 3" xfId="19125" xr:uid="{00000000-0005-0000-0000-0000C6530000}"/>
    <cellStyle name="Hyperlink 2 4" xfId="5609" xr:uid="{00000000-0005-0000-0000-0000C7530000}"/>
    <cellStyle name="Hyperlink 3" xfId="333" xr:uid="{00000000-0005-0000-0000-0000C8530000}"/>
    <cellStyle name="Hyperlink 3 2" xfId="6597" xr:uid="{00000000-0005-0000-0000-0000C9530000}"/>
    <cellStyle name="Hyperlink 4" xfId="334" xr:uid="{00000000-0005-0000-0000-0000CA530000}"/>
    <cellStyle name="Hyperlink 4 2" xfId="19126" xr:uid="{00000000-0005-0000-0000-0000CB530000}"/>
    <cellStyle name="Hyperlink 4 3" xfId="29585" xr:uid="{00000000-0005-0000-0000-0000CC530000}"/>
    <cellStyle name="Hyperlink 4 4" xfId="31822" xr:uid="{00000000-0005-0000-0000-0000CD530000}"/>
    <cellStyle name="Hyperlink 5" xfId="335" xr:uid="{00000000-0005-0000-0000-0000CE530000}"/>
    <cellStyle name="Hyperlink 5 2" xfId="19127" xr:uid="{00000000-0005-0000-0000-0000CF530000}"/>
    <cellStyle name="Hyperlink 6" xfId="336" xr:uid="{00000000-0005-0000-0000-0000D0530000}"/>
    <cellStyle name="Hyperlink 7" xfId="337" xr:uid="{00000000-0005-0000-0000-0000D1530000}"/>
    <cellStyle name="Hyperlink 8" xfId="338" xr:uid="{00000000-0005-0000-0000-0000D2530000}"/>
    <cellStyle name="Hyperlink 9" xfId="339" xr:uid="{00000000-0005-0000-0000-0000D3530000}"/>
    <cellStyle name="Input [yellow]" xfId="340" xr:uid="{00000000-0005-0000-0000-0000D4530000}"/>
    <cellStyle name="Input 10" xfId="1274" xr:uid="{00000000-0005-0000-0000-0000D5530000}"/>
    <cellStyle name="Input 10 10" xfId="19128" xr:uid="{00000000-0005-0000-0000-0000D6530000}"/>
    <cellStyle name="Input 10 11" xfId="19129" xr:uid="{00000000-0005-0000-0000-0000D7530000}"/>
    <cellStyle name="Input 10 2" xfId="3425" xr:uid="{00000000-0005-0000-0000-0000D8530000}"/>
    <cellStyle name="Input 10 3" xfId="19130" xr:uid="{00000000-0005-0000-0000-0000D9530000}"/>
    <cellStyle name="Input 10 4" xfId="19131" xr:uid="{00000000-0005-0000-0000-0000DA530000}"/>
    <cellStyle name="Input 10 5" xfId="19132" xr:uid="{00000000-0005-0000-0000-0000DB530000}"/>
    <cellStyle name="Input 10 6" xfId="19133" xr:uid="{00000000-0005-0000-0000-0000DC530000}"/>
    <cellStyle name="Input 10 7" xfId="19134" xr:uid="{00000000-0005-0000-0000-0000DD530000}"/>
    <cellStyle name="Input 10 8" xfId="19135" xr:uid="{00000000-0005-0000-0000-0000DE530000}"/>
    <cellStyle name="Input 10 9" xfId="19136" xr:uid="{00000000-0005-0000-0000-0000DF530000}"/>
    <cellStyle name="Input 100" xfId="1275" xr:uid="{00000000-0005-0000-0000-0000E0530000}"/>
    <cellStyle name="Input 101" xfId="1276" xr:uid="{00000000-0005-0000-0000-0000E1530000}"/>
    <cellStyle name="Input 102" xfId="1277" xr:uid="{00000000-0005-0000-0000-0000E2530000}"/>
    <cellStyle name="Input 103" xfId="1278" xr:uid="{00000000-0005-0000-0000-0000E3530000}"/>
    <cellStyle name="Input 104" xfId="1279" xr:uid="{00000000-0005-0000-0000-0000E4530000}"/>
    <cellStyle name="Input 105" xfId="1280" xr:uid="{00000000-0005-0000-0000-0000E5530000}"/>
    <cellStyle name="Input 106" xfId="1281" xr:uid="{00000000-0005-0000-0000-0000E6530000}"/>
    <cellStyle name="Input 107" xfId="1282" xr:uid="{00000000-0005-0000-0000-0000E7530000}"/>
    <cellStyle name="Input 108" xfId="129" xr:uid="{00000000-0005-0000-0000-0000E8530000}"/>
    <cellStyle name="Input 11" xfId="1283" xr:uid="{00000000-0005-0000-0000-0000E9530000}"/>
    <cellStyle name="Input 11 10" xfId="19137" xr:uid="{00000000-0005-0000-0000-0000EA530000}"/>
    <cellStyle name="Input 11 11" xfId="19138" xr:uid="{00000000-0005-0000-0000-0000EB530000}"/>
    <cellStyle name="Input 11 2" xfId="3426" xr:uid="{00000000-0005-0000-0000-0000EC530000}"/>
    <cellStyle name="Input 11 3" xfId="19139" xr:uid="{00000000-0005-0000-0000-0000ED530000}"/>
    <cellStyle name="Input 11 4" xfId="19140" xr:uid="{00000000-0005-0000-0000-0000EE530000}"/>
    <cellStyle name="Input 11 5" xfId="19141" xr:uid="{00000000-0005-0000-0000-0000EF530000}"/>
    <cellStyle name="Input 11 6" xfId="19142" xr:uid="{00000000-0005-0000-0000-0000F0530000}"/>
    <cellStyle name="Input 11 7" xfId="19143" xr:uid="{00000000-0005-0000-0000-0000F1530000}"/>
    <cellStyle name="Input 11 8" xfId="19144" xr:uid="{00000000-0005-0000-0000-0000F2530000}"/>
    <cellStyle name="Input 11 9" xfId="19145" xr:uid="{00000000-0005-0000-0000-0000F3530000}"/>
    <cellStyle name="Input 12" xfId="1284" xr:uid="{00000000-0005-0000-0000-0000F4530000}"/>
    <cellStyle name="Input 12 10" xfId="19146" xr:uid="{00000000-0005-0000-0000-0000F5530000}"/>
    <cellStyle name="Input 12 11" xfId="19147" xr:uid="{00000000-0005-0000-0000-0000F6530000}"/>
    <cellStyle name="Input 12 2" xfId="3427" xr:uid="{00000000-0005-0000-0000-0000F7530000}"/>
    <cellStyle name="Input 12 3" xfId="19148" xr:uid="{00000000-0005-0000-0000-0000F8530000}"/>
    <cellStyle name="Input 12 4" xfId="19149" xr:uid="{00000000-0005-0000-0000-0000F9530000}"/>
    <cellStyle name="Input 12 5" xfId="19150" xr:uid="{00000000-0005-0000-0000-0000FA530000}"/>
    <cellStyle name="Input 12 6" xfId="19151" xr:uid="{00000000-0005-0000-0000-0000FB530000}"/>
    <cellStyle name="Input 12 7" xfId="19152" xr:uid="{00000000-0005-0000-0000-0000FC530000}"/>
    <cellStyle name="Input 12 8" xfId="19153" xr:uid="{00000000-0005-0000-0000-0000FD530000}"/>
    <cellStyle name="Input 12 9" xfId="19154" xr:uid="{00000000-0005-0000-0000-0000FE530000}"/>
    <cellStyle name="Input 13" xfId="1285" xr:uid="{00000000-0005-0000-0000-0000FF530000}"/>
    <cellStyle name="Input 13 10" xfId="19155" xr:uid="{00000000-0005-0000-0000-000000540000}"/>
    <cellStyle name="Input 13 11" xfId="19156" xr:uid="{00000000-0005-0000-0000-000001540000}"/>
    <cellStyle name="Input 13 2" xfId="3428" xr:uid="{00000000-0005-0000-0000-000002540000}"/>
    <cellStyle name="Input 13 3" xfId="19157" xr:uid="{00000000-0005-0000-0000-000003540000}"/>
    <cellStyle name="Input 13 4" xfId="19158" xr:uid="{00000000-0005-0000-0000-000004540000}"/>
    <cellStyle name="Input 13 5" xfId="19159" xr:uid="{00000000-0005-0000-0000-000005540000}"/>
    <cellStyle name="Input 13 6" xfId="19160" xr:uid="{00000000-0005-0000-0000-000006540000}"/>
    <cellStyle name="Input 13 7" xfId="19161" xr:uid="{00000000-0005-0000-0000-000007540000}"/>
    <cellStyle name="Input 13 8" xfId="19162" xr:uid="{00000000-0005-0000-0000-000008540000}"/>
    <cellStyle name="Input 13 9" xfId="19163" xr:uid="{00000000-0005-0000-0000-000009540000}"/>
    <cellStyle name="Input 14" xfId="1286" xr:uid="{00000000-0005-0000-0000-00000A540000}"/>
    <cellStyle name="Input 14 10" xfId="19164" xr:uid="{00000000-0005-0000-0000-00000B540000}"/>
    <cellStyle name="Input 14 11" xfId="19165" xr:uid="{00000000-0005-0000-0000-00000C540000}"/>
    <cellStyle name="Input 14 2" xfId="3429" xr:uid="{00000000-0005-0000-0000-00000D540000}"/>
    <cellStyle name="Input 14 3" xfId="19166" xr:uid="{00000000-0005-0000-0000-00000E540000}"/>
    <cellStyle name="Input 14 4" xfId="19167" xr:uid="{00000000-0005-0000-0000-00000F540000}"/>
    <cellStyle name="Input 14 5" xfId="19168" xr:uid="{00000000-0005-0000-0000-000010540000}"/>
    <cellStyle name="Input 14 6" xfId="19169" xr:uid="{00000000-0005-0000-0000-000011540000}"/>
    <cellStyle name="Input 14 7" xfId="19170" xr:uid="{00000000-0005-0000-0000-000012540000}"/>
    <cellStyle name="Input 14 8" xfId="19171" xr:uid="{00000000-0005-0000-0000-000013540000}"/>
    <cellStyle name="Input 14 9" xfId="19172" xr:uid="{00000000-0005-0000-0000-000014540000}"/>
    <cellStyle name="Input 15" xfId="1287" xr:uid="{00000000-0005-0000-0000-000015540000}"/>
    <cellStyle name="Input 15 10" xfId="19173" xr:uid="{00000000-0005-0000-0000-000016540000}"/>
    <cellStyle name="Input 15 11" xfId="19174" xr:uid="{00000000-0005-0000-0000-000017540000}"/>
    <cellStyle name="Input 15 2" xfId="3430" xr:uid="{00000000-0005-0000-0000-000018540000}"/>
    <cellStyle name="Input 15 3" xfId="19175" xr:uid="{00000000-0005-0000-0000-000019540000}"/>
    <cellStyle name="Input 15 4" xfId="19176" xr:uid="{00000000-0005-0000-0000-00001A540000}"/>
    <cellStyle name="Input 15 5" xfId="19177" xr:uid="{00000000-0005-0000-0000-00001B540000}"/>
    <cellStyle name="Input 15 6" xfId="19178" xr:uid="{00000000-0005-0000-0000-00001C540000}"/>
    <cellStyle name="Input 15 7" xfId="19179" xr:uid="{00000000-0005-0000-0000-00001D540000}"/>
    <cellStyle name="Input 15 8" xfId="19180" xr:uid="{00000000-0005-0000-0000-00001E540000}"/>
    <cellStyle name="Input 15 9" xfId="19181" xr:uid="{00000000-0005-0000-0000-00001F540000}"/>
    <cellStyle name="Input 16" xfId="1288" xr:uid="{00000000-0005-0000-0000-000020540000}"/>
    <cellStyle name="Input 16 10" xfId="19183" xr:uid="{00000000-0005-0000-0000-000021540000}"/>
    <cellStyle name="Input 16 11" xfId="19184" xr:uid="{00000000-0005-0000-0000-000022540000}"/>
    <cellStyle name="Input 16 12" xfId="19182" xr:uid="{00000000-0005-0000-0000-000023540000}"/>
    <cellStyle name="Input 16 2" xfId="19185" xr:uid="{00000000-0005-0000-0000-000024540000}"/>
    <cellStyle name="Input 16 3" xfId="19186" xr:uid="{00000000-0005-0000-0000-000025540000}"/>
    <cellStyle name="Input 16 4" xfId="19187" xr:uid="{00000000-0005-0000-0000-000026540000}"/>
    <cellStyle name="Input 16 5" xfId="19188" xr:uid="{00000000-0005-0000-0000-000027540000}"/>
    <cellStyle name="Input 16 6" xfId="19189" xr:uid="{00000000-0005-0000-0000-000028540000}"/>
    <cellStyle name="Input 16 7" xfId="19190" xr:uid="{00000000-0005-0000-0000-000029540000}"/>
    <cellStyle name="Input 16 8" xfId="19191" xr:uid="{00000000-0005-0000-0000-00002A540000}"/>
    <cellStyle name="Input 16 9" xfId="19192" xr:uid="{00000000-0005-0000-0000-00002B540000}"/>
    <cellStyle name="Input 17" xfId="1289" xr:uid="{00000000-0005-0000-0000-00002C540000}"/>
    <cellStyle name="Input 17 10" xfId="19194" xr:uid="{00000000-0005-0000-0000-00002D540000}"/>
    <cellStyle name="Input 17 11" xfId="19195" xr:uid="{00000000-0005-0000-0000-00002E540000}"/>
    <cellStyle name="Input 17 12" xfId="19193" xr:uid="{00000000-0005-0000-0000-00002F540000}"/>
    <cellStyle name="Input 17 2" xfId="19196" xr:uid="{00000000-0005-0000-0000-000030540000}"/>
    <cellStyle name="Input 17 3" xfId="19197" xr:uid="{00000000-0005-0000-0000-000031540000}"/>
    <cellStyle name="Input 17 4" xfId="19198" xr:uid="{00000000-0005-0000-0000-000032540000}"/>
    <cellStyle name="Input 17 5" xfId="19199" xr:uid="{00000000-0005-0000-0000-000033540000}"/>
    <cellStyle name="Input 17 6" xfId="19200" xr:uid="{00000000-0005-0000-0000-000034540000}"/>
    <cellStyle name="Input 17 7" xfId="19201" xr:uid="{00000000-0005-0000-0000-000035540000}"/>
    <cellStyle name="Input 17 8" xfId="19202" xr:uid="{00000000-0005-0000-0000-000036540000}"/>
    <cellStyle name="Input 17 9" xfId="19203" xr:uid="{00000000-0005-0000-0000-000037540000}"/>
    <cellStyle name="Input 18" xfId="1290" xr:uid="{00000000-0005-0000-0000-000038540000}"/>
    <cellStyle name="Input 18 10" xfId="19205" xr:uid="{00000000-0005-0000-0000-000039540000}"/>
    <cellStyle name="Input 18 11" xfId="19206" xr:uid="{00000000-0005-0000-0000-00003A540000}"/>
    <cellStyle name="Input 18 12" xfId="19204" xr:uid="{00000000-0005-0000-0000-00003B540000}"/>
    <cellStyle name="Input 18 2" xfId="19207" xr:uid="{00000000-0005-0000-0000-00003C540000}"/>
    <cellStyle name="Input 18 3" xfId="19208" xr:uid="{00000000-0005-0000-0000-00003D540000}"/>
    <cellStyle name="Input 18 4" xfId="19209" xr:uid="{00000000-0005-0000-0000-00003E540000}"/>
    <cellStyle name="Input 18 5" xfId="19210" xr:uid="{00000000-0005-0000-0000-00003F540000}"/>
    <cellStyle name="Input 18 6" xfId="19211" xr:uid="{00000000-0005-0000-0000-000040540000}"/>
    <cellStyle name="Input 18 7" xfId="19212" xr:uid="{00000000-0005-0000-0000-000041540000}"/>
    <cellStyle name="Input 18 8" xfId="19213" xr:uid="{00000000-0005-0000-0000-000042540000}"/>
    <cellStyle name="Input 18 9" xfId="19214" xr:uid="{00000000-0005-0000-0000-000043540000}"/>
    <cellStyle name="Input 19" xfId="1291" xr:uid="{00000000-0005-0000-0000-000044540000}"/>
    <cellStyle name="Input 19 10" xfId="19216" xr:uid="{00000000-0005-0000-0000-000045540000}"/>
    <cellStyle name="Input 19 11" xfId="19217" xr:uid="{00000000-0005-0000-0000-000046540000}"/>
    <cellStyle name="Input 19 12" xfId="19215" xr:uid="{00000000-0005-0000-0000-000047540000}"/>
    <cellStyle name="Input 19 2" xfId="19218" xr:uid="{00000000-0005-0000-0000-000048540000}"/>
    <cellStyle name="Input 19 3" xfId="19219" xr:uid="{00000000-0005-0000-0000-000049540000}"/>
    <cellStyle name="Input 19 4" xfId="19220" xr:uid="{00000000-0005-0000-0000-00004A540000}"/>
    <cellStyle name="Input 19 5" xfId="19221" xr:uid="{00000000-0005-0000-0000-00004B540000}"/>
    <cellStyle name="Input 19 6" xfId="19222" xr:uid="{00000000-0005-0000-0000-00004C540000}"/>
    <cellStyle name="Input 19 7" xfId="19223" xr:uid="{00000000-0005-0000-0000-00004D540000}"/>
    <cellStyle name="Input 19 8" xfId="19224" xr:uid="{00000000-0005-0000-0000-00004E540000}"/>
    <cellStyle name="Input 19 9" xfId="19225" xr:uid="{00000000-0005-0000-0000-00004F540000}"/>
    <cellStyle name="Input 2" xfId="130" xr:uid="{00000000-0005-0000-0000-000050540000}"/>
    <cellStyle name="Input 2 10" xfId="3432" xr:uid="{00000000-0005-0000-0000-000051540000}"/>
    <cellStyle name="Input 2 11" xfId="3433" xr:uid="{00000000-0005-0000-0000-000052540000}"/>
    <cellStyle name="Input 2 12" xfId="3431" xr:uid="{00000000-0005-0000-0000-000053540000}"/>
    <cellStyle name="Input 2 2" xfId="1292" xr:uid="{00000000-0005-0000-0000-000054540000}"/>
    <cellStyle name="Input 2 2 2" xfId="3434" xr:uid="{00000000-0005-0000-0000-000055540000}"/>
    <cellStyle name="Input 2 3" xfId="3435" xr:uid="{00000000-0005-0000-0000-000056540000}"/>
    <cellStyle name="Input 2 4" xfId="3436" xr:uid="{00000000-0005-0000-0000-000057540000}"/>
    <cellStyle name="Input 2 5" xfId="3437" xr:uid="{00000000-0005-0000-0000-000058540000}"/>
    <cellStyle name="Input 2 6" xfId="3438" xr:uid="{00000000-0005-0000-0000-000059540000}"/>
    <cellStyle name="Input 2 7" xfId="3439" xr:uid="{00000000-0005-0000-0000-00005A540000}"/>
    <cellStyle name="Input 2 8" xfId="3440" xr:uid="{00000000-0005-0000-0000-00005B540000}"/>
    <cellStyle name="Input 2 9" xfId="3441" xr:uid="{00000000-0005-0000-0000-00005C540000}"/>
    <cellStyle name="Input 20" xfId="1293" xr:uid="{00000000-0005-0000-0000-00005D540000}"/>
    <cellStyle name="Input 20 10" xfId="19227" xr:uid="{00000000-0005-0000-0000-00005E540000}"/>
    <cellStyle name="Input 20 11" xfId="19228" xr:uid="{00000000-0005-0000-0000-00005F540000}"/>
    <cellStyle name="Input 20 12" xfId="19226" xr:uid="{00000000-0005-0000-0000-000060540000}"/>
    <cellStyle name="Input 20 2" xfId="19229" xr:uid="{00000000-0005-0000-0000-000061540000}"/>
    <cellStyle name="Input 20 3" xfId="19230" xr:uid="{00000000-0005-0000-0000-000062540000}"/>
    <cellStyle name="Input 20 4" xfId="19231" xr:uid="{00000000-0005-0000-0000-000063540000}"/>
    <cellStyle name="Input 20 5" xfId="19232" xr:uid="{00000000-0005-0000-0000-000064540000}"/>
    <cellStyle name="Input 20 6" xfId="19233" xr:uid="{00000000-0005-0000-0000-000065540000}"/>
    <cellStyle name="Input 20 7" xfId="19234" xr:uid="{00000000-0005-0000-0000-000066540000}"/>
    <cellStyle name="Input 20 8" xfId="19235" xr:uid="{00000000-0005-0000-0000-000067540000}"/>
    <cellStyle name="Input 20 9" xfId="19236" xr:uid="{00000000-0005-0000-0000-000068540000}"/>
    <cellStyle name="Input 21" xfId="1294" xr:uid="{00000000-0005-0000-0000-000069540000}"/>
    <cellStyle name="Input 21 10" xfId="19238" xr:uid="{00000000-0005-0000-0000-00006A540000}"/>
    <cellStyle name="Input 21 11" xfId="19239" xr:uid="{00000000-0005-0000-0000-00006B540000}"/>
    <cellStyle name="Input 21 12" xfId="19237" xr:uid="{00000000-0005-0000-0000-00006C540000}"/>
    <cellStyle name="Input 21 2" xfId="19240" xr:uid="{00000000-0005-0000-0000-00006D540000}"/>
    <cellStyle name="Input 21 3" xfId="19241" xr:uid="{00000000-0005-0000-0000-00006E540000}"/>
    <cellStyle name="Input 21 4" xfId="19242" xr:uid="{00000000-0005-0000-0000-00006F540000}"/>
    <cellStyle name="Input 21 5" xfId="19243" xr:uid="{00000000-0005-0000-0000-000070540000}"/>
    <cellStyle name="Input 21 6" xfId="19244" xr:uid="{00000000-0005-0000-0000-000071540000}"/>
    <cellStyle name="Input 21 7" xfId="19245" xr:uid="{00000000-0005-0000-0000-000072540000}"/>
    <cellStyle name="Input 21 8" xfId="19246" xr:uid="{00000000-0005-0000-0000-000073540000}"/>
    <cellStyle name="Input 21 9" xfId="19247" xr:uid="{00000000-0005-0000-0000-000074540000}"/>
    <cellStyle name="Input 22" xfId="1295" xr:uid="{00000000-0005-0000-0000-000075540000}"/>
    <cellStyle name="Input 22 10" xfId="19249" xr:uid="{00000000-0005-0000-0000-000076540000}"/>
    <cellStyle name="Input 22 11" xfId="19250" xr:uid="{00000000-0005-0000-0000-000077540000}"/>
    <cellStyle name="Input 22 12" xfId="19248" xr:uid="{00000000-0005-0000-0000-000078540000}"/>
    <cellStyle name="Input 22 2" xfId="19251" xr:uid="{00000000-0005-0000-0000-000079540000}"/>
    <cellStyle name="Input 22 3" xfId="19252" xr:uid="{00000000-0005-0000-0000-00007A540000}"/>
    <cellStyle name="Input 22 4" xfId="19253" xr:uid="{00000000-0005-0000-0000-00007B540000}"/>
    <cellStyle name="Input 22 5" xfId="19254" xr:uid="{00000000-0005-0000-0000-00007C540000}"/>
    <cellStyle name="Input 22 6" xfId="19255" xr:uid="{00000000-0005-0000-0000-00007D540000}"/>
    <cellStyle name="Input 22 7" xfId="19256" xr:uid="{00000000-0005-0000-0000-00007E540000}"/>
    <cellStyle name="Input 22 8" xfId="19257" xr:uid="{00000000-0005-0000-0000-00007F540000}"/>
    <cellStyle name="Input 22 9" xfId="19258" xr:uid="{00000000-0005-0000-0000-000080540000}"/>
    <cellStyle name="Input 23" xfId="1296" xr:uid="{00000000-0005-0000-0000-000081540000}"/>
    <cellStyle name="Input 23 10" xfId="19260" xr:uid="{00000000-0005-0000-0000-000082540000}"/>
    <cellStyle name="Input 23 11" xfId="19261" xr:uid="{00000000-0005-0000-0000-000083540000}"/>
    <cellStyle name="Input 23 12" xfId="19259" xr:uid="{00000000-0005-0000-0000-000084540000}"/>
    <cellStyle name="Input 23 2" xfId="19262" xr:uid="{00000000-0005-0000-0000-000085540000}"/>
    <cellStyle name="Input 23 3" xfId="19263" xr:uid="{00000000-0005-0000-0000-000086540000}"/>
    <cellStyle name="Input 23 4" xfId="19264" xr:uid="{00000000-0005-0000-0000-000087540000}"/>
    <cellStyle name="Input 23 5" xfId="19265" xr:uid="{00000000-0005-0000-0000-000088540000}"/>
    <cellStyle name="Input 23 6" xfId="19266" xr:uid="{00000000-0005-0000-0000-000089540000}"/>
    <cellStyle name="Input 23 7" xfId="19267" xr:uid="{00000000-0005-0000-0000-00008A540000}"/>
    <cellStyle name="Input 23 8" xfId="19268" xr:uid="{00000000-0005-0000-0000-00008B540000}"/>
    <cellStyle name="Input 23 9" xfId="19269" xr:uid="{00000000-0005-0000-0000-00008C540000}"/>
    <cellStyle name="Input 24" xfId="1297" xr:uid="{00000000-0005-0000-0000-00008D540000}"/>
    <cellStyle name="Input 24 10" xfId="19271" xr:uid="{00000000-0005-0000-0000-00008E540000}"/>
    <cellStyle name="Input 24 11" xfId="19272" xr:uid="{00000000-0005-0000-0000-00008F540000}"/>
    <cellStyle name="Input 24 12" xfId="19270" xr:uid="{00000000-0005-0000-0000-000090540000}"/>
    <cellStyle name="Input 24 2" xfId="19273" xr:uid="{00000000-0005-0000-0000-000091540000}"/>
    <cellStyle name="Input 24 3" xfId="19274" xr:uid="{00000000-0005-0000-0000-000092540000}"/>
    <cellStyle name="Input 24 4" xfId="19275" xr:uid="{00000000-0005-0000-0000-000093540000}"/>
    <cellStyle name="Input 24 5" xfId="19276" xr:uid="{00000000-0005-0000-0000-000094540000}"/>
    <cellStyle name="Input 24 6" xfId="19277" xr:uid="{00000000-0005-0000-0000-000095540000}"/>
    <cellStyle name="Input 24 7" xfId="19278" xr:uid="{00000000-0005-0000-0000-000096540000}"/>
    <cellStyle name="Input 24 8" xfId="19279" xr:uid="{00000000-0005-0000-0000-000097540000}"/>
    <cellStyle name="Input 24 9" xfId="19280" xr:uid="{00000000-0005-0000-0000-000098540000}"/>
    <cellStyle name="Input 25" xfId="1298" xr:uid="{00000000-0005-0000-0000-000099540000}"/>
    <cellStyle name="Input 25 10" xfId="19282" xr:uid="{00000000-0005-0000-0000-00009A540000}"/>
    <cellStyle name="Input 25 11" xfId="19283" xr:uid="{00000000-0005-0000-0000-00009B540000}"/>
    <cellStyle name="Input 25 12" xfId="19281" xr:uid="{00000000-0005-0000-0000-00009C540000}"/>
    <cellStyle name="Input 25 2" xfId="19284" xr:uid="{00000000-0005-0000-0000-00009D540000}"/>
    <cellStyle name="Input 25 3" xfId="19285" xr:uid="{00000000-0005-0000-0000-00009E540000}"/>
    <cellStyle name="Input 25 4" xfId="19286" xr:uid="{00000000-0005-0000-0000-00009F540000}"/>
    <cellStyle name="Input 25 5" xfId="19287" xr:uid="{00000000-0005-0000-0000-0000A0540000}"/>
    <cellStyle name="Input 25 6" xfId="19288" xr:uid="{00000000-0005-0000-0000-0000A1540000}"/>
    <cellStyle name="Input 25 7" xfId="19289" xr:uid="{00000000-0005-0000-0000-0000A2540000}"/>
    <cellStyle name="Input 25 8" xfId="19290" xr:uid="{00000000-0005-0000-0000-0000A3540000}"/>
    <cellStyle name="Input 25 9" xfId="19291" xr:uid="{00000000-0005-0000-0000-0000A4540000}"/>
    <cellStyle name="Input 26" xfId="1299" xr:uid="{00000000-0005-0000-0000-0000A5540000}"/>
    <cellStyle name="Input 26 10" xfId="19293" xr:uid="{00000000-0005-0000-0000-0000A6540000}"/>
    <cellStyle name="Input 26 11" xfId="19294" xr:uid="{00000000-0005-0000-0000-0000A7540000}"/>
    <cellStyle name="Input 26 12" xfId="19292" xr:uid="{00000000-0005-0000-0000-0000A8540000}"/>
    <cellStyle name="Input 26 2" xfId="19295" xr:uid="{00000000-0005-0000-0000-0000A9540000}"/>
    <cellStyle name="Input 26 3" xfId="19296" xr:uid="{00000000-0005-0000-0000-0000AA540000}"/>
    <cellStyle name="Input 26 4" xfId="19297" xr:uid="{00000000-0005-0000-0000-0000AB540000}"/>
    <cellStyle name="Input 26 5" xfId="19298" xr:uid="{00000000-0005-0000-0000-0000AC540000}"/>
    <cellStyle name="Input 26 6" xfId="19299" xr:uid="{00000000-0005-0000-0000-0000AD540000}"/>
    <cellStyle name="Input 26 7" xfId="19300" xr:uid="{00000000-0005-0000-0000-0000AE540000}"/>
    <cellStyle name="Input 26 8" xfId="19301" xr:uid="{00000000-0005-0000-0000-0000AF540000}"/>
    <cellStyle name="Input 26 9" xfId="19302" xr:uid="{00000000-0005-0000-0000-0000B0540000}"/>
    <cellStyle name="Input 27" xfId="1300" xr:uid="{00000000-0005-0000-0000-0000B1540000}"/>
    <cellStyle name="Input 27 10" xfId="19304" xr:uid="{00000000-0005-0000-0000-0000B2540000}"/>
    <cellStyle name="Input 27 11" xfId="19305" xr:uid="{00000000-0005-0000-0000-0000B3540000}"/>
    <cellStyle name="Input 27 12" xfId="19303" xr:uid="{00000000-0005-0000-0000-0000B4540000}"/>
    <cellStyle name="Input 27 2" xfId="19306" xr:uid="{00000000-0005-0000-0000-0000B5540000}"/>
    <cellStyle name="Input 27 3" xfId="19307" xr:uid="{00000000-0005-0000-0000-0000B6540000}"/>
    <cellStyle name="Input 27 4" xfId="19308" xr:uid="{00000000-0005-0000-0000-0000B7540000}"/>
    <cellStyle name="Input 27 5" xfId="19309" xr:uid="{00000000-0005-0000-0000-0000B8540000}"/>
    <cellStyle name="Input 27 6" xfId="19310" xr:uid="{00000000-0005-0000-0000-0000B9540000}"/>
    <cellStyle name="Input 27 7" xfId="19311" xr:uid="{00000000-0005-0000-0000-0000BA540000}"/>
    <cellStyle name="Input 27 8" xfId="19312" xr:uid="{00000000-0005-0000-0000-0000BB540000}"/>
    <cellStyle name="Input 27 9" xfId="19313" xr:uid="{00000000-0005-0000-0000-0000BC540000}"/>
    <cellStyle name="Input 28" xfId="1301" xr:uid="{00000000-0005-0000-0000-0000BD540000}"/>
    <cellStyle name="Input 28 10" xfId="19315" xr:uid="{00000000-0005-0000-0000-0000BE540000}"/>
    <cellStyle name="Input 28 11" xfId="19316" xr:uid="{00000000-0005-0000-0000-0000BF540000}"/>
    <cellStyle name="Input 28 12" xfId="19314" xr:uid="{00000000-0005-0000-0000-0000C0540000}"/>
    <cellStyle name="Input 28 2" xfId="19317" xr:uid="{00000000-0005-0000-0000-0000C1540000}"/>
    <cellStyle name="Input 28 3" xfId="19318" xr:uid="{00000000-0005-0000-0000-0000C2540000}"/>
    <cellStyle name="Input 28 4" xfId="19319" xr:uid="{00000000-0005-0000-0000-0000C3540000}"/>
    <cellStyle name="Input 28 5" xfId="19320" xr:uid="{00000000-0005-0000-0000-0000C4540000}"/>
    <cellStyle name="Input 28 6" xfId="19321" xr:uid="{00000000-0005-0000-0000-0000C5540000}"/>
    <cellStyle name="Input 28 7" xfId="19322" xr:uid="{00000000-0005-0000-0000-0000C6540000}"/>
    <cellStyle name="Input 28 8" xfId="19323" xr:uid="{00000000-0005-0000-0000-0000C7540000}"/>
    <cellStyle name="Input 28 9" xfId="19324" xr:uid="{00000000-0005-0000-0000-0000C8540000}"/>
    <cellStyle name="Input 29" xfId="1302" xr:uid="{00000000-0005-0000-0000-0000C9540000}"/>
    <cellStyle name="Input 29 10" xfId="19326" xr:uid="{00000000-0005-0000-0000-0000CA540000}"/>
    <cellStyle name="Input 29 11" xfId="19327" xr:uid="{00000000-0005-0000-0000-0000CB540000}"/>
    <cellStyle name="Input 29 12" xfId="19325" xr:uid="{00000000-0005-0000-0000-0000CC540000}"/>
    <cellStyle name="Input 29 2" xfId="19328" xr:uid="{00000000-0005-0000-0000-0000CD540000}"/>
    <cellStyle name="Input 29 3" xfId="19329" xr:uid="{00000000-0005-0000-0000-0000CE540000}"/>
    <cellStyle name="Input 29 4" xfId="19330" xr:uid="{00000000-0005-0000-0000-0000CF540000}"/>
    <cellStyle name="Input 29 5" xfId="19331" xr:uid="{00000000-0005-0000-0000-0000D0540000}"/>
    <cellStyle name="Input 29 6" xfId="19332" xr:uid="{00000000-0005-0000-0000-0000D1540000}"/>
    <cellStyle name="Input 29 7" xfId="19333" xr:uid="{00000000-0005-0000-0000-0000D2540000}"/>
    <cellStyle name="Input 29 8" xfId="19334" xr:uid="{00000000-0005-0000-0000-0000D3540000}"/>
    <cellStyle name="Input 29 9" xfId="19335" xr:uid="{00000000-0005-0000-0000-0000D4540000}"/>
    <cellStyle name="Input 3" xfId="131" xr:uid="{00000000-0005-0000-0000-0000D5540000}"/>
    <cellStyle name="Input 3 10" xfId="3443" xr:uid="{00000000-0005-0000-0000-0000D6540000}"/>
    <cellStyle name="Input 3 11" xfId="3444" xr:uid="{00000000-0005-0000-0000-0000D7540000}"/>
    <cellStyle name="Input 3 12" xfId="3442" xr:uid="{00000000-0005-0000-0000-0000D8540000}"/>
    <cellStyle name="Input 3 2" xfId="1303" xr:uid="{00000000-0005-0000-0000-0000D9540000}"/>
    <cellStyle name="Input 3 2 2" xfId="3445" xr:uid="{00000000-0005-0000-0000-0000DA540000}"/>
    <cellStyle name="Input 3 3" xfId="3446" xr:uid="{00000000-0005-0000-0000-0000DB540000}"/>
    <cellStyle name="Input 3 4" xfId="3447" xr:uid="{00000000-0005-0000-0000-0000DC540000}"/>
    <cellStyle name="Input 3 5" xfId="3448" xr:uid="{00000000-0005-0000-0000-0000DD540000}"/>
    <cellStyle name="Input 3 6" xfId="3449" xr:uid="{00000000-0005-0000-0000-0000DE540000}"/>
    <cellStyle name="Input 3 7" xfId="3450" xr:uid="{00000000-0005-0000-0000-0000DF540000}"/>
    <cellStyle name="Input 3 8" xfId="3451" xr:uid="{00000000-0005-0000-0000-0000E0540000}"/>
    <cellStyle name="Input 3 9" xfId="3452" xr:uid="{00000000-0005-0000-0000-0000E1540000}"/>
    <cellStyle name="Input 30" xfId="1304" xr:uid="{00000000-0005-0000-0000-0000E2540000}"/>
    <cellStyle name="Input 30 10" xfId="19337" xr:uid="{00000000-0005-0000-0000-0000E3540000}"/>
    <cellStyle name="Input 30 11" xfId="19338" xr:uid="{00000000-0005-0000-0000-0000E4540000}"/>
    <cellStyle name="Input 30 12" xfId="19336" xr:uid="{00000000-0005-0000-0000-0000E5540000}"/>
    <cellStyle name="Input 30 2" xfId="19339" xr:uid="{00000000-0005-0000-0000-0000E6540000}"/>
    <cellStyle name="Input 30 3" xfId="19340" xr:uid="{00000000-0005-0000-0000-0000E7540000}"/>
    <cellStyle name="Input 30 4" xfId="19341" xr:uid="{00000000-0005-0000-0000-0000E8540000}"/>
    <cellStyle name="Input 30 5" xfId="19342" xr:uid="{00000000-0005-0000-0000-0000E9540000}"/>
    <cellStyle name="Input 30 6" xfId="19343" xr:uid="{00000000-0005-0000-0000-0000EA540000}"/>
    <cellStyle name="Input 30 7" xfId="19344" xr:uid="{00000000-0005-0000-0000-0000EB540000}"/>
    <cellStyle name="Input 30 8" xfId="19345" xr:uid="{00000000-0005-0000-0000-0000EC540000}"/>
    <cellStyle name="Input 30 9" xfId="19346" xr:uid="{00000000-0005-0000-0000-0000ED540000}"/>
    <cellStyle name="Input 31" xfId="1305" xr:uid="{00000000-0005-0000-0000-0000EE540000}"/>
    <cellStyle name="Input 31 10" xfId="19348" xr:uid="{00000000-0005-0000-0000-0000EF540000}"/>
    <cellStyle name="Input 31 11" xfId="19349" xr:uid="{00000000-0005-0000-0000-0000F0540000}"/>
    <cellStyle name="Input 31 12" xfId="19347" xr:uid="{00000000-0005-0000-0000-0000F1540000}"/>
    <cellStyle name="Input 31 2" xfId="19350" xr:uid="{00000000-0005-0000-0000-0000F2540000}"/>
    <cellStyle name="Input 31 3" xfId="19351" xr:uid="{00000000-0005-0000-0000-0000F3540000}"/>
    <cellStyle name="Input 31 4" xfId="19352" xr:uid="{00000000-0005-0000-0000-0000F4540000}"/>
    <cellStyle name="Input 31 5" xfId="19353" xr:uid="{00000000-0005-0000-0000-0000F5540000}"/>
    <cellStyle name="Input 31 6" xfId="19354" xr:uid="{00000000-0005-0000-0000-0000F6540000}"/>
    <cellStyle name="Input 31 7" xfId="19355" xr:uid="{00000000-0005-0000-0000-0000F7540000}"/>
    <cellStyle name="Input 31 8" xfId="19356" xr:uid="{00000000-0005-0000-0000-0000F8540000}"/>
    <cellStyle name="Input 31 9" xfId="19357" xr:uid="{00000000-0005-0000-0000-0000F9540000}"/>
    <cellStyle name="Input 32" xfId="1306" xr:uid="{00000000-0005-0000-0000-0000FA540000}"/>
    <cellStyle name="Input 32 10" xfId="19359" xr:uid="{00000000-0005-0000-0000-0000FB540000}"/>
    <cellStyle name="Input 32 11" xfId="19360" xr:uid="{00000000-0005-0000-0000-0000FC540000}"/>
    <cellStyle name="Input 32 12" xfId="19358" xr:uid="{00000000-0005-0000-0000-0000FD540000}"/>
    <cellStyle name="Input 32 2" xfId="19361" xr:uid="{00000000-0005-0000-0000-0000FE540000}"/>
    <cellStyle name="Input 32 3" xfId="19362" xr:uid="{00000000-0005-0000-0000-0000FF540000}"/>
    <cellStyle name="Input 32 4" xfId="19363" xr:uid="{00000000-0005-0000-0000-000000550000}"/>
    <cellStyle name="Input 32 5" xfId="19364" xr:uid="{00000000-0005-0000-0000-000001550000}"/>
    <cellStyle name="Input 32 6" xfId="19365" xr:uid="{00000000-0005-0000-0000-000002550000}"/>
    <cellStyle name="Input 32 7" xfId="19366" xr:uid="{00000000-0005-0000-0000-000003550000}"/>
    <cellStyle name="Input 32 8" xfId="19367" xr:uid="{00000000-0005-0000-0000-000004550000}"/>
    <cellStyle name="Input 32 9" xfId="19368" xr:uid="{00000000-0005-0000-0000-000005550000}"/>
    <cellStyle name="Input 33" xfId="1307" xr:uid="{00000000-0005-0000-0000-000006550000}"/>
    <cellStyle name="Input 33 10" xfId="19370" xr:uid="{00000000-0005-0000-0000-000007550000}"/>
    <cellStyle name="Input 33 11" xfId="19371" xr:uid="{00000000-0005-0000-0000-000008550000}"/>
    <cellStyle name="Input 33 12" xfId="19369" xr:uid="{00000000-0005-0000-0000-000009550000}"/>
    <cellStyle name="Input 33 2" xfId="19372" xr:uid="{00000000-0005-0000-0000-00000A550000}"/>
    <cellStyle name="Input 33 3" xfId="19373" xr:uid="{00000000-0005-0000-0000-00000B550000}"/>
    <cellStyle name="Input 33 4" xfId="19374" xr:uid="{00000000-0005-0000-0000-00000C550000}"/>
    <cellStyle name="Input 33 5" xfId="19375" xr:uid="{00000000-0005-0000-0000-00000D550000}"/>
    <cellStyle name="Input 33 6" xfId="19376" xr:uid="{00000000-0005-0000-0000-00000E550000}"/>
    <cellStyle name="Input 33 7" xfId="19377" xr:uid="{00000000-0005-0000-0000-00000F550000}"/>
    <cellStyle name="Input 33 8" xfId="19378" xr:uid="{00000000-0005-0000-0000-000010550000}"/>
    <cellStyle name="Input 33 9" xfId="19379" xr:uid="{00000000-0005-0000-0000-000011550000}"/>
    <cellStyle name="Input 34" xfId="1308" xr:uid="{00000000-0005-0000-0000-000012550000}"/>
    <cellStyle name="Input 34 10" xfId="19381" xr:uid="{00000000-0005-0000-0000-000013550000}"/>
    <cellStyle name="Input 34 11" xfId="19382" xr:uid="{00000000-0005-0000-0000-000014550000}"/>
    <cellStyle name="Input 34 12" xfId="19380" xr:uid="{00000000-0005-0000-0000-000015550000}"/>
    <cellStyle name="Input 34 2" xfId="19383" xr:uid="{00000000-0005-0000-0000-000016550000}"/>
    <cellStyle name="Input 34 3" xfId="19384" xr:uid="{00000000-0005-0000-0000-000017550000}"/>
    <cellStyle name="Input 34 4" xfId="19385" xr:uid="{00000000-0005-0000-0000-000018550000}"/>
    <cellStyle name="Input 34 5" xfId="19386" xr:uid="{00000000-0005-0000-0000-000019550000}"/>
    <cellStyle name="Input 34 6" xfId="19387" xr:uid="{00000000-0005-0000-0000-00001A550000}"/>
    <cellStyle name="Input 34 7" xfId="19388" xr:uid="{00000000-0005-0000-0000-00001B550000}"/>
    <cellStyle name="Input 34 8" xfId="19389" xr:uid="{00000000-0005-0000-0000-00001C550000}"/>
    <cellStyle name="Input 34 9" xfId="19390" xr:uid="{00000000-0005-0000-0000-00001D550000}"/>
    <cellStyle name="Input 35" xfId="1309" xr:uid="{00000000-0005-0000-0000-00001E550000}"/>
    <cellStyle name="Input 35 10" xfId="19392" xr:uid="{00000000-0005-0000-0000-00001F550000}"/>
    <cellStyle name="Input 35 11" xfId="19393" xr:uid="{00000000-0005-0000-0000-000020550000}"/>
    <cellStyle name="Input 35 12" xfId="19391" xr:uid="{00000000-0005-0000-0000-000021550000}"/>
    <cellStyle name="Input 35 2" xfId="19394" xr:uid="{00000000-0005-0000-0000-000022550000}"/>
    <cellStyle name="Input 35 3" xfId="19395" xr:uid="{00000000-0005-0000-0000-000023550000}"/>
    <cellStyle name="Input 35 4" xfId="19396" xr:uid="{00000000-0005-0000-0000-000024550000}"/>
    <cellStyle name="Input 35 5" xfId="19397" xr:uid="{00000000-0005-0000-0000-000025550000}"/>
    <cellStyle name="Input 35 6" xfId="19398" xr:uid="{00000000-0005-0000-0000-000026550000}"/>
    <cellStyle name="Input 35 7" xfId="19399" xr:uid="{00000000-0005-0000-0000-000027550000}"/>
    <cellStyle name="Input 35 8" xfId="19400" xr:uid="{00000000-0005-0000-0000-000028550000}"/>
    <cellStyle name="Input 35 9" xfId="19401" xr:uid="{00000000-0005-0000-0000-000029550000}"/>
    <cellStyle name="Input 36" xfId="1310" xr:uid="{00000000-0005-0000-0000-00002A550000}"/>
    <cellStyle name="Input 36 10" xfId="19403" xr:uid="{00000000-0005-0000-0000-00002B550000}"/>
    <cellStyle name="Input 36 11" xfId="19404" xr:uid="{00000000-0005-0000-0000-00002C550000}"/>
    <cellStyle name="Input 36 12" xfId="19402" xr:uid="{00000000-0005-0000-0000-00002D550000}"/>
    <cellStyle name="Input 36 2" xfId="19405" xr:uid="{00000000-0005-0000-0000-00002E550000}"/>
    <cellStyle name="Input 36 3" xfId="19406" xr:uid="{00000000-0005-0000-0000-00002F550000}"/>
    <cellStyle name="Input 36 4" xfId="19407" xr:uid="{00000000-0005-0000-0000-000030550000}"/>
    <cellStyle name="Input 36 5" xfId="19408" xr:uid="{00000000-0005-0000-0000-000031550000}"/>
    <cellStyle name="Input 36 6" xfId="19409" xr:uid="{00000000-0005-0000-0000-000032550000}"/>
    <cellStyle name="Input 36 7" xfId="19410" xr:uid="{00000000-0005-0000-0000-000033550000}"/>
    <cellStyle name="Input 36 8" xfId="19411" xr:uid="{00000000-0005-0000-0000-000034550000}"/>
    <cellStyle name="Input 36 9" xfId="19412" xr:uid="{00000000-0005-0000-0000-000035550000}"/>
    <cellStyle name="Input 37" xfId="1311" xr:uid="{00000000-0005-0000-0000-000036550000}"/>
    <cellStyle name="Input 37 10" xfId="19414" xr:uid="{00000000-0005-0000-0000-000037550000}"/>
    <cellStyle name="Input 37 11" xfId="19415" xr:uid="{00000000-0005-0000-0000-000038550000}"/>
    <cellStyle name="Input 37 12" xfId="19413" xr:uid="{00000000-0005-0000-0000-000039550000}"/>
    <cellStyle name="Input 37 2" xfId="19416" xr:uid="{00000000-0005-0000-0000-00003A550000}"/>
    <cellStyle name="Input 37 3" xfId="19417" xr:uid="{00000000-0005-0000-0000-00003B550000}"/>
    <cellStyle name="Input 37 4" xfId="19418" xr:uid="{00000000-0005-0000-0000-00003C550000}"/>
    <cellStyle name="Input 37 5" xfId="19419" xr:uid="{00000000-0005-0000-0000-00003D550000}"/>
    <cellStyle name="Input 37 6" xfId="19420" xr:uid="{00000000-0005-0000-0000-00003E550000}"/>
    <cellStyle name="Input 37 7" xfId="19421" xr:uid="{00000000-0005-0000-0000-00003F550000}"/>
    <cellStyle name="Input 37 8" xfId="19422" xr:uid="{00000000-0005-0000-0000-000040550000}"/>
    <cellStyle name="Input 37 9" xfId="19423" xr:uid="{00000000-0005-0000-0000-000041550000}"/>
    <cellStyle name="Input 38" xfId="1312" xr:uid="{00000000-0005-0000-0000-000042550000}"/>
    <cellStyle name="Input 38 10" xfId="19425" xr:uid="{00000000-0005-0000-0000-000043550000}"/>
    <cellStyle name="Input 38 11" xfId="19426" xr:uid="{00000000-0005-0000-0000-000044550000}"/>
    <cellStyle name="Input 38 12" xfId="19424" xr:uid="{00000000-0005-0000-0000-000045550000}"/>
    <cellStyle name="Input 38 2" xfId="19427" xr:uid="{00000000-0005-0000-0000-000046550000}"/>
    <cellStyle name="Input 38 3" xfId="19428" xr:uid="{00000000-0005-0000-0000-000047550000}"/>
    <cellStyle name="Input 38 4" xfId="19429" xr:uid="{00000000-0005-0000-0000-000048550000}"/>
    <cellStyle name="Input 38 5" xfId="19430" xr:uid="{00000000-0005-0000-0000-000049550000}"/>
    <cellStyle name="Input 38 6" xfId="19431" xr:uid="{00000000-0005-0000-0000-00004A550000}"/>
    <cellStyle name="Input 38 7" xfId="19432" xr:uid="{00000000-0005-0000-0000-00004B550000}"/>
    <cellStyle name="Input 38 8" xfId="19433" xr:uid="{00000000-0005-0000-0000-00004C550000}"/>
    <cellStyle name="Input 38 9" xfId="19434" xr:uid="{00000000-0005-0000-0000-00004D550000}"/>
    <cellStyle name="Input 39" xfId="1313" xr:uid="{00000000-0005-0000-0000-00004E550000}"/>
    <cellStyle name="Input 39 10" xfId="19436" xr:uid="{00000000-0005-0000-0000-00004F550000}"/>
    <cellStyle name="Input 39 11" xfId="19437" xr:uid="{00000000-0005-0000-0000-000050550000}"/>
    <cellStyle name="Input 39 12" xfId="19435" xr:uid="{00000000-0005-0000-0000-000051550000}"/>
    <cellStyle name="Input 39 2" xfId="19438" xr:uid="{00000000-0005-0000-0000-000052550000}"/>
    <cellStyle name="Input 39 3" xfId="19439" xr:uid="{00000000-0005-0000-0000-000053550000}"/>
    <cellStyle name="Input 39 4" xfId="19440" xr:uid="{00000000-0005-0000-0000-000054550000}"/>
    <cellStyle name="Input 39 5" xfId="19441" xr:uid="{00000000-0005-0000-0000-000055550000}"/>
    <cellStyle name="Input 39 6" xfId="19442" xr:uid="{00000000-0005-0000-0000-000056550000}"/>
    <cellStyle name="Input 39 7" xfId="19443" xr:uid="{00000000-0005-0000-0000-000057550000}"/>
    <cellStyle name="Input 39 8" xfId="19444" xr:uid="{00000000-0005-0000-0000-000058550000}"/>
    <cellStyle name="Input 39 9" xfId="19445" xr:uid="{00000000-0005-0000-0000-000059550000}"/>
    <cellStyle name="Input 4" xfId="1314" xr:uid="{00000000-0005-0000-0000-00005A550000}"/>
    <cellStyle name="Input 4 10" xfId="3454" xr:uid="{00000000-0005-0000-0000-00005B550000}"/>
    <cellStyle name="Input 4 11" xfId="3455" xr:uid="{00000000-0005-0000-0000-00005C550000}"/>
    <cellStyle name="Input 4 12" xfId="3453" xr:uid="{00000000-0005-0000-0000-00005D550000}"/>
    <cellStyle name="Input 4 2" xfId="3456" xr:uid="{00000000-0005-0000-0000-00005E550000}"/>
    <cellStyle name="Input 4 3" xfId="3457" xr:uid="{00000000-0005-0000-0000-00005F550000}"/>
    <cellStyle name="Input 4 4" xfId="3458" xr:uid="{00000000-0005-0000-0000-000060550000}"/>
    <cellStyle name="Input 4 5" xfId="3459" xr:uid="{00000000-0005-0000-0000-000061550000}"/>
    <cellStyle name="Input 4 6" xfId="3460" xr:uid="{00000000-0005-0000-0000-000062550000}"/>
    <cellStyle name="Input 4 7" xfId="3461" xr:uid="{00000000-0005-0000-0000-000063550000}"/>
    <cellStyle name="Input 4 8" xfId="3462" xr:uid="{00000000-0005-0000-0000-000064550000}"/>
    <cellStyle name="Input 4 9" xfId="3463" xr:uid="{00000000-0005-0000-0000-000065550000}"/>
    <cellStyle name="Input 40" xfId="1315" xr:uid="{00000000-0005-0000-0000-000066550000}"/>
    <cellStyle name="Input 40 10" xfId="19447" xr:uid="{00000000-0005-0000-0000-000067550000}"/>
    <cellStyle name="Input 40 11" xfId="19446" xr:uid="{00000000-0005-0000-0000-000068550000}"/>
    <cellStyle name="Input 40 2" xfId="19448" xr:uid="{00000000-0005-0000-0000-000069550000}"/>
    <cellStyle name="Input 40 3" xfId="19449" xr:uid="{00000000-0005-0000-0000-00006A550000}"/>
    <cellStyle name="Input 40 4" xfId="19450" xr:uid="{00000000-0005-0000-0000-00006B550000}"/>
    <cellStyle name="Input 40 5" xfId="19451" xr:uid="{00000000-0005-0000-0000-00006C550000}"/>
    <cellStyle name="Input 40 6" xfId="19452" xr:uid="{00000000-0005-0000-0000-00006D550000}"/>
    <cellStyle name="Input 40 7" xfId="19453" xr:uid="{00000000-0005-0000-0000-00006E550000}"/>
    <cellStyle name="Input 40 8" xfId="19454" xr:uid="{00000000-0005-0000-0000-00006F550000}"/>
    <cellStyle name="Input 40 9" xfId="19455" xr:uid="{00000000-0005-0000-0000-000070550000}"/>
    <cellStyle name="Input 41" xfId="1316" xr:uid="{00000000-0005-0000-0000-000071550000}"/>
    <cellStyle name="Input 41 2" xfId="19456" xr:uid="{00000000-0005-0000-0000-000072550000}"/>
    <cellStyle name="Input 42" xfId="1317" xr:uid="{00000000-0005-0000-0000-000073550000}"/>
    <cellStyle name="Input 42 2" xfId="19457" xr:uid="{00000000-0005-0000-0000-000074550000}"/>
    <cellStyle name="Input 43" xfId="1318" xr:uid="{00000000-0005-0000-0000-000075550000}"/>
    <cellStyle name="Input 43 2" xfId="19458" xr:uid="{00000000-0005-0000-0000-000076550000}"/>
    <cellStyle name="Input 44" xfId="1319" xr:uid="{00000000-0005-0000-0000-000077550000}"/>
    <cellStyle name="Input 44 2" xfId="19459" xr:uid="{00000000-0005-0000-0000-000078550000}"/>
    <cellStyle name="Input 45" xfId="1320" xr:uid="{00000000-0005-0000-0000-000079550000}"/>
    <cellStyle name="Input 45 2" xfId="19460" xr:uid="{00000000-0005-0000-0000-00007A550000}"/>
    <cellStyle name="Input 46" xfId="1321" xr:uid="{00000000-0005-0000-0000-00007B550000}"/>
    <cellStyle name="Input 46 2" xfId="19461" xr:uid="{00000000-0005-0000-0000-00007C550000}"/>
    <cellStyle name="Input 47" xfId="1322" xr:uid="{00000000-0005-0000-0000-00007D550000}"/>
    <cellStyle name="Input 47 2" xfId="19462" xr:uid="{00000000-0005-0000-0000-00007E550000}"/>
    <cellStyle name="Input 48" xfId="1323" xr:uid="{00000000-0005-0000-0000-00007F550000}"/>
    <cellStyle name="Input 48 2" xfId="19463" xr:uid="{00000000-0005-0000-0000-000080550000}"/>
    <cellStyle name="Input 49" xfId="1324" xr:uid="{00000000-0005-0000-0000-000081550000}"/>
    <cellStyle name="Input 49 2" xfId="19464" xr:uid="{00000000-0005-0000-0000-000082550000}"/>
    <cellStyle name="Input 5" xfId="1325" xr:uid="{00000000-0005-0000-0000-000083550000}"/>
    <cellStyle name="Input 5 10" xfId="3465" xr:uid="{00000000-0005-0000-0000-000084550000}"/>
    <cellStyle name="Input 5 11" xfId="3466" xr:uid="{00000000-0005-0000-0000-000085550000}"/>
    <cellStyle name="Input 5 12" xfId="3464" xr:uid="{00000000-0005-0000-0000-000086550000}"/>
    <cellStyle name="Input 5 2" xfId="3467" xr:uid="{00000000-0005-0000-0000-000087550000}"/>
    <cellStyle name="Input 5 3" xfId="3468" xr:uid="{00000000-0005-0000-0000-000088550000}"/>
    <cellStyle name="Input 5 4" xfId="3469" xr:uid="{00000000-0005-0000-0000-000089550000}"/>
    <cellStyle name="Input 5 5" xfId="3470" xr:uid="{00000000-0005-0000-0000-00008A550000}"/>
    <cellStyle name="Input 5 6" xfId="3471" xr:uid="{00000000-0005-0000-0000-00008B550000}"/>
    <cellStyle name="Input 5 7" xfId="3472" xr:uid="{00000000-0005-0000-0000-00008C550000}"/>
    <cellStyle name="Input 5 8" xfId="3473" xr:uid="{00000000-0005-0000-0000-00008D550000}"/>
    <cellStyle name="Input 5 9" xfId="3474" xr:uid="{00000000-0005-0000-0000-00008E550000}"/>
    <cellStyle name="Input 50" xfId="1326" xr:uid="{00000000-0005-0000-0000-00008F550000}"/>
    <cellStyle name="Input 51" xfId="1327" xr:uid="{00000000-0005-0000-0000-000090550000}"/>
    <cellStyle name="Input 52" xfId="1328" xr:uid="{00000000-0005-0000-0000-000091550000}"/>
    <cellStyle name="Input 53" xfId="1329" xr:uid="{00000000-0005-0000-0000-000092550000}"/>
    <cellStyle name="Input 54" xfId="1330" xr:uid="{00000000-0005-0000-0000-000093550000}"/>
    <cellStyle name="Input 55" xfId="1331" xr:uid="{00000000-0005-0000-0000-000094550000}"/>
    <cellStyle name="Input 56" xfId="1332" xr:uid="{00000000-0005-0000-0000-000095550000}"/>
    <cellStyle name="Input 57" xfId="1333" xr:uid="{00000000-0005-0000-0000-000096550000}"/>
    <cellStyle name="Input 58" xfId="1334" xr:uid="{00000000-0005-0000-0000-000097550000}"/>
    <cellStyle name="Input 59" xfId="1335" xr:uid="{00000000-0005-0000-0000-000098550000}"/>
    <cellStyle name="Input 6" xfId="1336" xr:uid="{00000000-0005-0000-0000-000099550000}"/>
    <cellStyle name="Input 6 10" xfId="19465" xr:uid="{00000000-0005-0000-0000-00009A550000}"/>
    <cellStyle name="Input 6 11" xfId="19466" xr:uid="{00000000-0005-0000-0000-00009B550000}"/>
    <cellStyle name="Input 6 2" xfId="3475" xr:uid="{00000000-0005-0000-0000-00009C550000}"/>
    <cellStyle name="Input 6 3" xfId="19467" xr:uid="{00000000-0005-0000-0000-00009D550000}"/>
    <cellStyle name="Input 6 4" xfId="19468" xr:uid="{00000000-0005-0000-0000-00009E550000}"/>
    <cellStyle name="Input 6 5" xfId="19469" xr:uid="{00000000-0005-0000-0000-00009F550000}"/>
    <cellStyle name="Input 6 6" xfId="19470" xr:uid="{00000000-0005-0000-0000-0000A0550000}"/>
    <cellStyle name="Input 6 7" xfId="19471" xr:uid="{00000000-0005-0000-0000-0000A1550000}"/>
    <cellStyle name="Input 6 8" xfId="19472" xr:uid="{00000000-0005-0000-0000-0000A2550000}"/>
    <cellStyle name="Input 6 9" xfId="19473" xr:uid="{00000000-0005-0000-0000-0000A3550000}"/>
    <cellStyle name="Input 60" xfId="1337" xr:uid="{00000000-0005-0000-0000-0000A4550000}"/>
    <cellStyle name="Input 61" xfId="1338" xr:uid="{00000000-0005-0000-0000-0000A5550000}"/>
    <cellStyle name="Input 62" xfId="1339" xr:uid="{00000000-0005-0000-0000-0000A6550000}"/>
    <cellStyle name="Input 63" xfId="1340" xr:uid="{00000000-0005-0000-0000-0000A7550000}"/>
    <cellStyle name="Input 64" xfId="1341" xr:uid="{00000000-0005-0000-0000-0000A8550000}"/>
    <cellStyle name="Input 65" xfId="1342" xr:uid="{00000000-0005-0000-0000-0000A9550000}"/>
    <cellStyle name="Input 66" xfId="1343" xr:uid="{00000000-0005-0000-0000-0000AA550000}"/>
    <cellStyle name="Input 67" xfId="1344" xr:uid="{00000000-0005-0000-0000-0000AB550000}"/>
    <cellStyle name="Input 68" xfId="1345" xr:uid="{00000000-0005-0000-0000-0000AC550000}"/>
    <cellStyle name="Input 69" xfId="1346" xr:uid="{00000000-0005-0000-0000-0000AD550000}"/>
    <cellStyle name="Input 7" xfId="1347" xr:uid="{00000000-0005-0000-0000-0000AE550000}"/>
    <cellStyle name="Input 7 10" xfId="19474" xr:uid="{00000000-0005-0000-0000-0000AF550000}"/>
    <cellStyle name="Input 7 11" xfId="19475" xr:uid="{00000000-0005-0000-0000-0000B0550000}"/>
    <cellStyle name="Input 7 2" xfId="3476" xr:uid="{00000000-0005-0000-0000-0000B1550000}"/>
    <cellStyle name="Input 7 3" xfId="19476" xr:uid="{00000000-0005-0000-0000-0000B2550000}"/>
    <cellStyle name="Input 7 4" xfId="19477" xr:uid="{00000000-0005-0000-0000-0000B3550000}"/>
    <cellStyle name="Input 7 5" xfId="19478" xr:uid="{00000000-0005-0000-0000-0000B4550000}"/>
    <cellStyle name="Input 7 6" xfId="19479" xr:uid="{00000000-0005-0000-0000-0000B5550000}"/>
    <cellStyle name="Input 7 7" xfId="19480" xr:uid="{00000000-0005-0000-0000-0000B6550000}"/>
    <cellStyle name="Input 7 8" xfId="19481" xr:uid="{00000000-0005-0000-0000-0000B7550000}"/>
    <cellStyle name="Input 7 9" xfId="19482" xr:uid="{00000000-0005-0000-0000-0000B8550000}"/>
    <cellStyle name="Input 70" xfId="1348" xr:uid="{00000000-0005-0000-0000-0000B9550000}"/>
    <cellStyle name="Input 71" xfId="1349" xr:uid="{00000000-0005-0000-0000-0000BA550000}"/>
    <cellStyle name="Input 72" xfId="1350" xr:uid="{00000000-0005-0000-0000-0000BB550000}"/>
    <cellStyle name="Input 73" xfId="1351" xr:uid="{00000000-0005-0000-0000-0000BC550000}"/>
    <cellStyle name="Input 74" xfId="1352" xr:uid="{00000000-0005-0000-0000-0000BD550000}"/>
    <cellStyle name="Input 75" xfId="1353" xr:uid="{00000000-0005-0000-0000-0000BE550000}"/>
    <cellStyle name="Input 76" xfId="1354" xr:uid="{00000000-0005-0000-0000-0000BF550000}"/>
    <cellStyle name="Input 77" xfId="1355" xr:uid="{00000000-0005-0000-0000-0000C0550000}"/>
    <cellStyle name="Input 78" xfId="1356" xr:uid="{00000000-0005-0000-0000-0000C1550000}"/>
    <cellStyle name="Input 79" xfId="1357" xr:uid="{00000000-0005-0000-0000-0000C2550000}"/>
    <cellStyle name="Input 8" xfId="1358" xr:uid="{00000000-0005-0000-0000-0000C3550000}"/>
    <cellStyle name="Input 8 10" xfId="19483" xr:uid="{00000000-0005-0000-0000-0000C4550000}"/>
    <cellStyle name="Input 8 11" xfId="19484" xr:uid="{00000000-0005-0000-0000-0000C5550000}"/>
    <cellStyle name="Input 8 2" xfId="3477" xr:uid="{00000000-0005-0000-0000-0000C6550000}"/>
    <cellStyle name="Input 8 3" xfId="19485" xr:uid="{00000000-0005-0000-0000-0000C7550000}"/>
    <cellStyle name="Input 8 4" xfId="19486" xr:uid="{00000000-0005-0000-0000-0000C8550000}"/>
    <cellStyle name="Input 8 5" xfId="19487" xr:uid="{00000000-0005-0000-0000-0000C9550000}"/>
    <cellStyle name="Input 8 6" xfId="19488" xr:uid="{00000000-0005-0000-0000-0000CA550000}"/>
    <cellStyle name="Input 8 7" xfId="19489" xr:uid="{00000000-0005-0000-0000-0000CB550000}"/>
    <cellStyle name="Input 8 8" xfId="19490" xr:uid="{00000000-0005-0000-0000-0000CC550000}"/>
    <cellStyle name="Input 8 9" xfId="19491" xr:uid="{00000000-0005-0000-0000-0000CD550000}"/>
    <cellStyle name="Input 80" xfId="1359" xr:uid="{00000000-0005-0000-0000-0000CE550000}"/>
    <cellStyle name="Input 81" xfId="1360" xr:uid="{00000000-0005-0000-0000-0000CF550000}"/>
    <cellStyle name="Input 82" xfId="1361" xr:uid="{00000000-0005-0000-0000-0000D0550000}"/>
    <cellStyle name="Input 83" xfId="1362" xr:uid="{00000000-0005-0000-0000-0000D1550000}"/>
    <cellStyle name="Input 84" xfId="1363" xr:uid="{00000000-0005-0000-0000-0000D2550000}"/>
    <cellStyle name="Input 85" xfId="1364" xr:uid="{00000000-0005-0000-0000-0000D3550000}"/>
    <cellStyle name="Input 86" xfId="1365" xr:uid="{00000000-0005-0000-0000-0000D4550000}"/>
    <cellStyle name="Input 87" xfId="1366" xr:uid="{00000000-0005-0000-0000-0000D5550000}"/>
    <cellStyle name="Input 88" xfId="1367" xr:uid="{00000000-0005-0000-0000-0000D6550000}"/>
    <cellStyle name="Input 89" xfId="1368" xr:uid="{00000000-0005-0000-0000-0000D7550000}"/>
    <cellStyle name="Input 9" xfId="1369" xr:uid="{00000000-0005-0000-0000-0000D8550000}"/>
    <cellStyle name="Input 9 10" xfId="19492" xr:uid="{00000000-0005-0000-0000-0000D9550000}"/>
    <cellStyle name="Input 9 11" xfId="19493" xr:uid="{00000000-0005-0000-0000-0000DA550000}"/>
    <cellStyle name="Input 9 2" xfId="3478" xr:uid="{00000000-0005-0000-0000-0000DB550000}"/>
    <cellStyle name="Input 9 3" xfId="19494" xr:uid="{00000000-0005-0000-0000-0000DC550000}"/>
    <cellStyle name="Input 9 4" xfId="19495" xr:uid="{00000000-0005-0000-0000-0000DD550000}"/>
    <cellStyle name="Input 9 5" xfId="19496" xr:uid="{00000000-0005-0000-0000-0000DE550000}"/>
    <cellStyle name="Input 9 6" xfId="19497" xr:uid="{00000000-0005-0000-0000-0000DF550000}"/>
    <cellStyle name="Input 9 7" xfId="19498" xr:uid="{00000000-0005-0000-0000-0000E0550000}"/>
    <cellStyle name="Input 9 8" xfId="19499" xr:uid="{00000000-0005-0000-0000-0000E1550000}"/>
    <cellStyle name="Input 9 9" xfId="19500" xr:uid="{00000000-0005-0000-0000-0000E2550000}"/>
    <cellStyle name="Input 90" xfId="1370" xr:uid="{00000000-0005-0000-0000-0000E3550000}"/>
    <cellStyle name="Input 91" xfId="1371" xr:uid="{00000000-0005-0000-0000-0000E4550000}"/>
    <cellStyle name="Input 92" xfId="1372" xr:uid="{00000000-0005-0000-0000-0000E5550000}"/>
    <cellStyle name="Input 93" xfId="1373" xr:uid="{00000000-0005-0000-0000-0000E6550000}"/>
    <cellStyle name="Input 94" xfId="1374" xr:uid="{00000000-0005-0000-0000-0000E7550000}"/>
    <cellStyle name="Input 95" xfId="1375" xr:uid="{00000000-0005-0000-0000-0000E8550000}"/>
    <cellStyle name="Input 96" xfId="1376" xr:uid="{00000000-0005-0000-0000-0000E9550000}"/>
    <cellStyle name="Input 97" xfId="1377" xr:uid="{00000000-0005-0000-0000-0000EA550000}"/>
    <cellStyle name="Input 98" xfId="1378" xr:uid="{00000000-0005-0000-0000-0000EB550000}"/>
    <cellStyle name="Input 99" xfId="1379" xr:uid="{00000000-0005-0000-0000-0000EC550000}"/>
    <cellStyle name="Inputs" xfId="19501" xr:uid="{00000000-0005-0000-0000-0000ED550000}"/>
    <cellStyle name="Komma [0]_Blad1" xfId="241" xr:uid="{00000000-0005-0000-0000-0000EE550000}"/>
    <cellStyle name="Komma_Blad1" xfId="237" xr:uid="{00000000-0005-0000-0000-0000EF550000}"/>
    <cellStyle name="Linked Cell 10" xfId="3479" xr:uid="{00000000-0005-0000-0000-0000F0550000}"/>
    <cellStyle name="Linked Cell 10 10" xfId="19502" xr:uid="{00000000-0005-0000-0000-0000F1550000}"/>
    <cellStyle name="Linked Cell 10 11" xfId="19503" xr:uid="{00000000-0005-0000-0000-0000F2550000}"/>
    <cellStyle name="Linked Cell 10 2" xfId="19504" xr:uid="{00000000-0005-0000-0000-0000F3550000}"/>
    <cellStyle name="Linked Cell 10 3" xfId="19505" xr:uid="{00000000-0005-0000-0000-0000F4550000}"/>
    <cellStyle name="Linked Cell 10 4" xfId="19506" xr:uid="{00000000-0005-0000-0000-0000F5550000}"/>
    <cellStyle name="Linked Cell 10 5" xfId="19507" xr:uid="{00000000-0005-0000-0000-0000F6550000}"/>
    <cellStyle name="Linked Cell 10 6" xfId="19508" xr:uid="{00000000-0005-0000-0000-0000F7550000}"/>
    <cellStyle name="Linked Cell 10 7" xfId="19509" xr:uid="{00000000-0005-0000-0000-0000F8550000}"/>
    <cellStyle name="Linked Cell 10 8" xfId="19510" xr:uid="{00000000-0005-0000-0000-0000F9550000}"/>
    <cellStyle name="Linked Cell 10 9" xfId="19511" xr:uid="{00000000-0005-0000-0000-0000FA550000}"/>
    <cellStyle name="Linked Cell 11" xfId="3480" xr:uid="{00000000-0005-0000-0000-0000FB550000}"/>
    <cellStyle name="Linked Cell 11 10" xfId="19512" xr:uid="{00000000-0005-0000-0000-0000FC550000}"/>
    <cellStyle name="Linked Cell 11 11" xfId="19513" xr:uid="{00000000-0005-0000-0000-0000FD550000}"/>
    <cellStyle name="Linked Cell 11 2" xfId="19514" xr:uid="{00000000-0005-0000-0000-0000FE550000}"/>
    <cellStyle name="Linked Cell 11 3" xfId="19515" xr:uid="{00000000-0005-0000-0000-0000FF550000}"/>
    <cellStyle name="Linked Cell 11 4" xfId="19516" xr:uid="{00000000-0005-0000-0000-000000560000}"/>
    <cellStyle name="Linked Cell 11 5" xfId="19517" xr:uid="{00000000-0005-0000-0000-000001560000}"/>
    <cellStyle name="Linked Cell 11 6" xfId="19518" xr:uid="{00000000-0005-0000-0000-000002560000}"/>
    <cellStyle name="Linked Cell 11 7" xfId="19519" xr:uid="{00000000-0005-0000-0000-000003560000}"/>
    <cellStyle name="Linked Cell 11 8" xfId="19520" xr:uid="{00000000-0005-0000-0000-000004560000}"/>
    <cellStyle name="Linked Cell 11 9" xfId="19521" xr:uid="{00000000-0005-0000-0000-000005560000}"/>
    <cellStyle name="Linked Cell 12" xfId="3481" xr:uid="{00000000-0005-0000-0000-000006560000}"/>
    <cellStyle name="Linked Cell 12 10" xfId="19522" xr:uid="{00000000-0005-0000-0000-000007560000}"/>
    <cellStyle name="Linked Cell 12 11" xfId="19523" xr:uid="{00000000-0005-0000-0000-000008560000}"/>
    <cellStyle name="Linked Cell 12 2" xfId="19524" xr:uid="{00000000-0005-0000-0000-000009560000}"/>
    <cellStyle name="Linked Cell 12 3" xfId="19525" xr:uid="{00000000-0005-0000-0000-00000A560000}"/>
    <cellStyle name="Linked Cell 12 4" xfId="19526" xr:uid="{00000000-0005-0000-0000-00000B560000}"/>
    <cellStyle name="Linked Cell 12 5" xfId="19527" xr:uid="{00000000-0005-0000-0000-00000C560000}"/>
    <cellStyle name="Linked Cell 12 6" xfId="19528" xr:uid="{00000000-0005-0000-0000-00000D560000}"/>
    <cellStyle name="Linked Cell 12 7" xfId="19529" xr:uid="{00000000-0005-0000-0000-00000E560000}"/>
    <cellStyle name="Linked Cell 12 8" xfId="19530" xr:uid="{00000000-0005-0000-0000-00000F560000}"/>
    <cellStyle name="Linked Cell 12 9" xfId="19531" xr:uid="{00000000-0005-0000-0000-000010560000}"/>
    <cellStyle name="Linked Cell 13" xfId="3482" xr:uid="{00000000-0005-0000-0000-000011560000}"/>
    <cellStyle name="Linked Cell 13 10" xfId="19532" xr:uid="{00000000-0005-0000-0000-000012560000}"/>
    <cellStyle name="Linked Cell 13 11" xfId="19533" xr:uid="{00000000-0005-0000-0000-000013560000}"/>
    <cellStyle name="Linked Cell 13 2" xfId="19534" xr:uid="{00000000-0005-0000-0000-000014560000}"/>
    <cellStyle name="Linked Cell 13 3" xfId="19535" xr:uid="{00000000-0005-0000-0000-000015560000}"/>
    <cellStyle name="Linked Cell 13 4" xfId="19536" xr:uid="{00000000-0005-0000-0000-000016560000}"/>
    <cellStyle name="Linked Cell 13 5" xfId="19537" xr:uid="{00000000-0005-0000-0000-000017560000}"/>
    <cellStyle name="Linked Cell 13 6" xfId="19538" xr:uid="{00000000-0005-0000-0000-000018560000}"/>
    <cellStyle name="Linked Cell 13 7" xfId="19539" xr:uid="{00000000-0005-0000-0000-000019560000}"/>
    <cellStyle name="Linked Cell 13 8" xfId="19540" xr:uid="{00000000-0005-0000-0000-00001A560000}"/>
    <cellStyle name="Linked Cell 13 9" xfId="19541" xr:uid="{00000000-0005-0000-0000-00001B560000}"/>
    <cellStyle name="Linked Cell 14" xfId="3483" xr:uid="{00000000-0005-0000-0000-00001C560000}"/>
    <cellStyle name="Linked Cell 14 10" xfId="19542" xr:uid="{00000000-0005-0000-0000-00001D560000}"/>
    <cellStyle name="Linked Cell 14 11" xfId="19543" xr:uid="{00000000-0005-0000-0000-00001E560000}"/>
    <cellStyle name="Linked Cell 14 2" xfId="19544" xr:uid="{00000000-0005-0000-0000-00001F560000}"/>
    <cellStyle name="Linked Cell 14 3" xfId="19545" xr:uid="{00000000-0005-0000-0000-000020560000}"/>
    <cellStyle name="Linked Cell 14 4" xfId="19546" xr:uid="{00000000-0005-0000-0000-000021560000}"/>
    <cellStyle name="Linked Cell 14 5" xfId="19547" xr:uid="{00000000-0005-0000-0000-000022560000}"/>
    <cellStyle name="Linked Cell 14 6" xfId="19548" xr:uid="{00000000-0005-0000-0000-000023560000}"/>
    <cellStyle name="Linked Cell 14 7" xfId="19549" xr:uid="{00000000-0005-0000-0000-000024560000}"/>
    <cellStyle name="Linked Cell 14 8" xfId="19550" xr:uid="{00000000-0005-0000-0000-000025560000}"/>
    <cellStyle name="Linked Cell 14 9" xfId="19551" xr:uid="{00000000-0005-0000-0000-000026560000}"/>
    <cellStyle name="Linked Cell 15" xfId="3484" xr:uid="{00000000-0005-0000-0000-000027560000}"/>
    <cellStyle name="Linked Cell 15 10" xfId="19552" xr:uid="{00000000-0005-0000-0000-000028560000}"/>
    <cellStyle name="Linked Cell 15 11" xfId="19553" xr:uid="{00000000-0005-0000-0000-000029560000}"/>
    <cellStyle name="Linked Cell 15 2" xfId="19554" xr:uid="{00000000-0005-0000-0000-00002A560000}"/>
    <cellStyle name="Linked Cell 15 3" xfId="19555" xr:uid="{00000000-0005-0000-0000-00002B560000}"/>
    <cellStyle name="Linked Cell 15 4" xfId="19556" xr:uid="{00000000-0005-0000-0000-00002C560000}"/>
    <cellStyle name="Linked Cell 15 5" xfId="19557" xr:uid="{00000000-0005-0000-0000-00002D560000}"/>
    <cellStyle name="Linked Cell 15 6" xfId="19558" xr:uid="{00000000-0005-0000-0000-00002E560000}"/>
    <cellStyle name="Linked Cell 15 7" xfId="19559" xr:uid="{00000000-0005-0000-0000-00002F560000}"/>
    <cellStyle name="Linked Cell 15 8" xfId="19560" xr:uid="{00000000-0005-0000-0000-000030560000}"/>
    <cellStyle name="Linked Cell 15 9" xfId="19561" xr:uid="{00000000-0005-0000-0000-000031560000}"/>
    <cellStyle name="Linked Cell 16" xfId="19562" xr:uid="{00000000-0005-0000-0000-000032560000}"/>
    <cellStyle name="Linked Cell 16 10" xfId="19563" xr:uid="{00000000-0005-0000-0000-000033560000}"/>
    <cellStyle name="Linked Cell 16 11" xfId="19564" xr:uid="{00000000-0005-0000-0000-000034560000}"/>
    <cellStyle name="Linked Cell 16 2" xfId="19565" xr:uid="{00000000-0005-0000-0000-000035560000}"/>
    <cellStyle name="Linked Cell 16 3" xfId="19566" xr:uid="{00000000-0005-0000-0000-000036560000}"/>
    <cellStyle name="Linked Cell 16 4" xfId="19567" xr:uid="{00000000-0005-0000-0000-000037560000}"/>
    <cellStyle name="Linked Cell 16 5" xfId="19568" xr:uid="{00000000-0005-0000-0000-000038560000}"/>
    <cellStyle name="Linked Cell 16 6" xfId="19569" xr:uid="{00000000-0005-0000-0000-000039560000}"/>
    <cellStyle name="Linked Cell 16 7" xfId="19570" xr:uid="{00000000-0005-0000-0000-00003A560000}"/>
    <cellStyle name="Linked Cell 16 8" xfId="19571" xr:uid="{00000000-0005-0000-0000-00003B560000}"/>
    <cellStyle name="Linked Cell 16 9" xfId="19572" xr:uid="{00000000-0005-0000-0000-00003C560000}"/>
    <cellStyle name="Linked Cell 17" xfId="19573" xr:uid="{00000000-0005-0000-0000-00003D560000}"/>
    <cellStyle name="Linked Cell 17 10" xfId="19574" xr:uid="{00000000-0005-0000-0000-00003E560000}"/>
    <cellStyle name="Linked Cell 17 11" xfId="19575" xr:uid="{00000000-0005-0000-0000-00003F560000}"/>
    <cellStyle name="Linked Cell 17 2" xfId="19576" xr:uid="{00000000-0005-0000-0000-000040560000}"/>
    <cellStyle name="Linked Cell 17 3" xfId="19577" xr:uid="{00000000-0005-0000-0000-000041560000}"/>
    <cellStyle name="Linked Cell 17 4" xfId="19578" xr:uid="{00000000-0005-0000-0000-000042560000}"/>
    <cellStyle name="Linked Cell 17 5" xfId="19579" xr:uid="{00000000-0005-0000-0000-000043560000}"/>
    <cellStyle name="Linked Cell 17 6" xfId="19580" xr:uid="{00000000-0005-0000-0000-000044560000}"/>
    <cellStyle name="Linked Cell 17 7" xfId="19581" xr:uid="{00000000-0005-0000-0000-000045560000}"/>
    <cellStyle name="Linked Cell 17 8" xfId="19582" xr:uid="{00000000-0005-0000-0000-000046560000}"/>
    <cellStyle name="Linked Cell 17 9" xfId="19583" xr:uid="{00000000-0005-0000-0000-000047560000}"/>
    <cellStyle name="Linked Cell 18" xfId="19584" xr:uid="{00000000-0005-0000-0000-000048560000}"/>
    <cellStyle name="Linked Cell 18 10" xfId="19585" xr:uid="{00000000-0005-0000-0000-000049560000}"/>
    <cellStyle name="Linked Cell 18 11" xfId="19586" xr:uid="{00000000-0005-0000-0000-00004A560000}"/>
    <cellStyle name="Linked Cell 18 2" xfId="19587" xr:uid="{00000000-0005-0000-0000-00004B560000}"/>
    <cellStyle name="Linked Cell 18 3" xfId="19588" xr:uid="{00000000-0005-0000-0000-00004C560000}"/>
    <cellStyle name="Linked Cell 18 4" xfId="19589" xr:uid="{00000000-0005-0000-0000-00004D560000}"/>
    <cellStyle name="Linked Cell 18 5" xfId="19590" xr:uid="{00000000-0005-0000-0000-00004E560000}"/>
    <cellStyle name="Linked Cell 18 6" xfId="19591" xr:uid="{00000000-0005-0000-0000-00004F560000}"/>
    <cellStyle name="Linked Cell 18 7" xfId="19592" xr:uid="{00000000-0005-0000-0000-000050560000}"/>
    <cellStyle name="Linked Cell 18 8" xfId="19593" xr:uid="{00000000-0005-0000-0000-000051560000}"/>
    <cellStyle name="Linked Cell 18 9" xfId="19594" xr:uid="{00000000-0005-0000-0000-000052560000}"/>
    <cellStyle name="Linked Cell 19" xfId="19595" xr:uid="{00000000-0005-0000-0000-000053560000}"/>
    <cellStyle name="Linked Cell 19 10" xfId="19596" xr:uid="{00000000-0005-0000-0000-000054560000}"/>
    <cellStyle name="Linked Cell 19 11" xfId="19597" xr:uid="{00000000-0005-0000-0000-000055560000}"/>
    <cellStyle name="Linked Cell 19 2" xfId="19598" xr:uid="{00000000-0005-0000-0000-000056560000}"/>
    <cellStyle name="Linked Cell 19 3" xfId="19599" xr:uid="{00000000-0005-0000-0000-000057560000}"/>
    <cellStyle name="Linked Cell 19 4" xfId="19600" xr:uid="{00000000-0005-0000-0000-000058560000}"/>
    <cellStyle name="Linked Cell 19 5" xfId="19601" xr:uid="{00000000-0005-0000-0000-000059560000}"/>
    <cellStyle name="Linked Cell 19 6" xfId="19602" xr:uid="{00000000-0005-0000-0000-00005A560000}"/>
    <cellStyle name="Linked Cell 19 7" xfId="19603" xr:uid="{00000000-0005-0000-0000-00005B560000}"/>
    <cellStyle name="Linked Cell 19 8" xfId="19604" xr:uid="{00000000-0005-0000-0000-00005C560000}"/>
    <cellStyle name="Linked Cell 19 9" xfId="19605" xr:uid="{00000000-0005-0000-0000-00005D560000}"/>
    <cellStyle name="Linked Cell 2" xfId="133" xr:uid="{00000000-0005-0000-0000-00005E560000}"/>
    <cellStyle name="Linked Cell 2 10" xfId="3486" xr:uid="{00000000-0005-0000-0000-00005F560000}"/>
    <cellStyle name="Linked Cell 2 11" xfId="3487" xr:uid="{00000000-0005-0000-0000-000060560000}"/>
    <cellStyle name="Linked Cell 2 12" xfId="3485" xr:uid="{00000000-0005-0000-0000-000061560000}"/>
    <cellStyle name="Linked Cell 2 2" xfId="1380" xr:uid="{00000000-0005-0000-0000-000062560000}"/>
    <cellStyle name="Linked Cell 2 2 2" xfId="3488" xr:uid="{00000000-0005-0000-0000-000063560000}"/>
    <cellStyle name="Linked Cell 2 3" xfId="3489" xr:uid="{00000000-0005-0000-0000-000064560000}"/>
    <cellStyle name="Linked Cell 2 4" xfId="3490" xr:uid="{00000000-0005-0000-0000-000065560000}"/>
    <cellStyle name="Linked Cell 2 5" xfId="3491" xr:uid="{00000000-0005-0000-0000-000066560000}"/>
    <cellStyle name="Linked Cell 2 6" xfId="3492" xr:uid="{00000000-0005-0000-0000-000067560000}"/>
    <cellStyle name="Linked Cell 2 7" xfId="3493" xr:uid="{00000000-0005-0000-0000-000068560000}"/>
    <cellStyle name="Linked Cell 2 8" xfId="3494" xr:uid="{00000000-0005-0000-0000-000069560000}"/>
    <cellStyle name="Linked Cell 2 9" xfId="3495" xr:uid="{00000000-0005-0000-0000-00006A560000}"/>
    <cellStyle name="Linked Cell 20" xfId="19606" xr:uid="{00000000-0005-0000-0000-00006B560000}"/>
    <cellStyle name="Linked Cell 20 10" xfId="19607" xr:uid="{00000000-0005-0000-0000-00006C560000}"/>
    <cellStyle name="Linked Cell 20 11" xfId="19608" xr:uid="{00000000-0005-0000-0000-00006D560000}"/>
    <cellStyle name="Linked Cell 20 2" xfId="19609" xr:uid="{00000000-0005-0000-0000-00006E560000}"/>
    <cellStyle name="Linked Cell 20 3" xfId="19610" xr:uid="{00000000-0005-0000-0000-00006F560000}"/>
    <cellStyle name="Linked Cell 20 4" xfId="19611" xr:uid="{00000000-0005-0000-0000-000070560000}"/>
    <cellStyle name="Linked Cell 20 5" xfId="19612" xr:uid="{00000000-0005-0000-0000-000071560000}"/>
    <cellStyle name="Linked Cell 20 6" xfId="19613" xr:uid="{00000000-0005-0000-0000-000072560000}"/>
    <cellStyle name="Linked Cell 20 7" xfId="19614" xr:uid="{00000000-0005-0000-0000-000073560000}"/>
    <cellStyle name="Linked Cell 20 8" xfId="19615" xr:uid="{00000000-0005-0000-0000-000074560000}"/>
    <cellStyle name="Linked Cell 20 9" xfId="19616" xr:uid="{00000000-0005-0000-0000-000075560000}"/>
    <cellStyle name="Linked Cell 21" xfId="19617" xr:uid="{00000000-0005-0000-0000-000076560000}"/>
    <cellStyle name="Linked Cell 21 10" xfId="19618" xr:uid="{00000000-0005-0000-0000-000077560000}"/>
    <cellStyle name="Linked Cell 21 11" xfId="19619" xr:uid="{00000000-0005-0000-0000-000078560000}"/>
    <cellStyle name="Linked Cell 21 2" xfId="19620" xr:uid="{00000000-0005-0000-0000-000079560000}"/>
    <cellStyle name="Linked Cell 21 3" xfId="19621" xr:uid="{00000000-0005-0000-0000-00007A560000}"/>
    <cellStyle name="Linked Cell 21 4" xfId="19622" xr:uid="{00000000-0005-0000-0000-00007B560000}"/>
    <cellStyle name="Linked Cell 21 5" xfId="19623" xr:uid="{00000000-0005-0000-0000-00007C560000}"/>
    <cellStyle name="Linked Cell 21 6" xfId="19624" xr:uid="{00000000-0005-0000-0000-00007D560000}"/>
    <cellStyle name="Linked Cell 21 7" xfId="19625" xr:uid="{00000000-0005-0000-0000-00007E560000}"/>
    <cellStyle name="Linked Cell 21 8" xfId="19626" xr:uid="{00000000-0005-0000-0000-00007F560000}"/>
    <cellStyle name="Linked Cell 21 9" xfId="19627" xr:uid="{00000000-0005-0000-0000-000080560000}"/>
    <cellStyle name="Linked Cell 22" xfId="19628" xr:uid="{00000000-0005-0000-0000-000081560000}"/>
    <cellStyle name="Linked Cell 22 10" xfId="19629" xr:uid="{00000000-0005-0000-0000-000082560000}"/>
    <cellStyle name="Linked Cell 22 11" xfId="19630" xr:uid="{00000000-0005-0000-0000-000083560000}"/>
    <cellStyle name="Linked Cell 22 2" xfId="19631" xr:uid="{00000000-0005-0000-0000-000084560000}"/>
    <cellStyle name="Linked Cell 22 3" xfId="19632" xr:uid="{00000000-0005-0000-0000-000085560000}"/>
    <cellStyle name="Linked Cell 22 4" xfId="19633" xr:uid="{00000000-0005-0000-0000-000086560000}"/>
    <cellStyle name="Linked Cell 22 5" xfId="19634" xr:uid="{00000000-0005-0000-0000-000087560000}"/>
    <cellStyle name="Linked Cell 22 6" xfId="19635" xr:uid="{00000000-0005-0000-0000-000088560000}"/>
    <cellStyle name="Linked Cell 22 7" xfId="19636" xr:uid="{00000000-0005-0000-0000-000089560000}"/>
    <cellStyle name="Linked Cell 22 8" xfId="19637" xr:uid="{00000000-0005-0000-0000-00008A560000}"/>
    <cellStyle name="Linked Cell 22 9" xfId="19638" xr:uid="{00000000-0005-0000-0000-00008B560000}"/>
    <cellStyle name="Linked Cell 23" xfId="19639" xr:uid="{00000000-0005-0000-0000-00008C560000}"/>
    <cellStyle name="Linked Cell 23 10" xfId="19640" xr:uid="{00000000-0005-0000-0000-00008D560000}"/>
    <cellStyle name="Linked Cell 23 11" xfId="19641" xr:uid="{00000000-0005-0000-0000-00008E560000}"/>
    <cellStyle name="Linked Cell 23 2" xfId="19642" xr:uid="{00000000-0005-0000-0000-00008F560000}"/>
    <cellStyle name="Linked Cell 23 3" xfId="19643" xr:uid="{00000000-0005-0000-0000-000090560000}"/>
    <cellStyle name="Linked Cell 23 4" xfId="19644" xr:uid="{00000000-0005-0000-0000-000091560000}"/>
    <cellStyle name="Linked Cell 23 5" xfId="19645" xr:uid="{00000000-0005-0000-0000-000092560000}"/>
    <cellStyle name="Linked Cell 23 6" xfId="19646" xr:uid="{00000000-0005-0000-0000-000093560000}"/>
    <cellStyle name="Linked Cell 23 7" xfId="19647" xr:uid="{00000000-0005-0000-0000-000094560000}"/>
    <cellStyle name="Linked Cell 23 8" xfId="19648" xr:uid="{00000000-0005-0000-0000-000095560000}"/>
    <cellStyle name="Linked Cell 23 9" xfId="19649" xr:uid="{00000000-0005-0000-0000-000096560000}"/>
    <cellStyle name="Linked Cell 24" xfId="19650" xr:uid="{00000000-0005-0000-0000-000097560000}"/>
    <cellStyle name="Linked Cell 24 10" xfId="19651" xr:uid="{00000000-0005-0000-0000-000098560000}"/>
    <cellStyle name="Linked Cell 24 11" xfId="19652" xr:uid="{00000000-0005-0000-0000-000099560000}"/>
    <cellStyle name="Linked Cell 24 2" xfId="19653" xr:uid="{00000000-0005-0000-0000-00009A560000}"/>
    <cellStyle name="Linked Cell 24 3" xfId="19654" xr:uid="{00000000-0005-0000-0000-00009B560000}"/>
    <cellStyle name="Linked Cell 24 4" xfId="19655" xr:uid="{00000000-0005-0000-0000-00009C560000}"/>
    <cellStyle name="Linked Cell 24 5" xfId="19656" xr:uid="{00000000-0005-0000-0000-00009D560000}"/>
    <cellStyle name="Linked Cell 24 6" xfId="19657" xr:uid="{00000000-0005-0000-0000-00009E560000}"/>
    <cellStyle name="Linked Cell 24 7" xfId="19658" xr:uid="{00000000-0005-0000-0000-00009F560000}"/>
    <cellStyle name="Linked Cell 24 8" xfId="19659" xr:uid="{00000000-0005-0000-0000-0000A0560000}"/>
    <cellStyle name="Linked Cell 24 9" xfId="19660" xr:uid="{00000000-0005-0000-0000-0000A1560000}"/>
    <cellStyle name="Linked Cell 25" xfId="19661" xr:uid="{00000000-0005-0000-0000-0000A2560000}"/>
    <cellStyle name="Linked Cell 25 10" xfId="19662" xr:uid="{00000000-0005-0000-0000-0000A3560000}"/>
    <cellStyle name="Linked Cell 25 11" xfId="19663" xr:uid="{00000000-0005-0000-0000-0000A4560000}"/>
    <cellStyle name="Linked Cell 25 2" xfId="19664" xr:uid="{00000000-0005-0000-0000-0000A5560000}"/>
    <cellStyle name="Linked Cell 25 3" xfId="19665" xr:uid="{00000000-0005-0000-0000-0000A6560000}"/>
    <cellStyle name="Linked Cell 25 4" xfId="19666" xr:uid="{00000000-0005-0000-0000-0000A7560000}"/>
    <cellStyle name="Linked Cell 25 5" xfId="19667" xr:uid="{00000000-0005-0000-0000-0000A8560000}"/>
    <cellStyle name="Linked Cell 25 6" xfId="19668" xr:uid="{00000000-0005-0000-0000-0000A9560000}"/>
    <cellStyle name="Linked Cell 25 7" xfId="19669" xr:uid="{00000000-0005-0000-0000-0000AA560000}"/>
    <cellStyle name="Linked Cell 25 8" xfId="19670" xr:uid="{00000000-0005-0000-0000-0000AB560000}"/>
    <cellStyle name="Linked Cell 25 9" xfId="19671" xr:uid="{00000000-0005-0000-0000-0000AC560000}"/>
    <cellStyle name="Linked Cell 26" xfId="19672" xr:uid="{00000000-0005-0000-0000-0000AD560000}"/>
    <cellStyle name="Linked Cell 26 10" xfId="19673" xr:uid="{00000000-0005-0000-0000-0000AE560000}"/>
    <cellStyle name="Linked Cell 26 11" xfId="19674" xr:uid="{00000000-0005-0000-0000-0000AF560000}"/>
    <cellStyle name="Linked Cell 26 2" xfId="19675" xr:uid="{00000000-0005-0000-0000-0000B0560000}"/>
    <cellStyle name="Linked Cell 26 3" xfId="19676" xr:uid="{00000000-0005-0000-0000-0000B1560000}"/>
    <cellStyle name="Linked Cell 26 4" xfId="19677" xr:uid="{00000000-0005-0000-0000-0000B2560000}"/>
    <cellStyle name="Linked Cell 26 5" xfId="19678" xr:uid="{00000000-0005-0000-0000-0000B3560000}"/>
    <cellStyle name="Linked Cell 26 6" xfId="19679" xr:uid="{00000000-0005-0000-0000-0000B4560000}"/>
    <cellStyle name="Linked Cell 26 7" xfId="19680" xr:uid="{00000000-0005-0000-0000-0000B5560000}"/>
    <cellStyle name="Linked Cell 26 8" xfId="19681" xr:uid="{00000000-0005-0000-0000-0000B6560000}"/>
    <cellStyle name="Linked Cell 26 9" xfId="19682" xr:uid="{00000000-0005-0000-0000-0000B7560000}"/>
    <cellStyle name="Linked Cell 27" xfId="19683" xr:uid="{00000000-0005-0000-0000-0000B8560000}"/>
    <cellStyle name="Linked Cell 27 10" xfId="19684" xr:uid="{00000000-0005-0000-0000-0000B9560000}"/>
    <cellStyle name="Linked Cell 27 11" xfId="19685" xr:uid="{00000000-0005-0000-0000-0000BA560000}"/>
    <cellStyle name="Linked Cell 27 2" xfId="19686" xr:uid="{00000000-0005-0000-0000-0000BB560000}"/>
    <cellStyle name="Linked Cell 27 3" xfId="19687" xr:uid="{00000000-0005-0000-0000-0000BC560000}"/>
    <cellStyle name="Linked Cell 27 4" xfId="19688" xr:uid="{00000000-0005-0000-0000-0000BD560000}"/>
    <cellStyle name="Linked Cell 27 5" xfId="19689" xr:uid="{00000000-0005-0000-0000-0000BE560000}"/>
    <cellStyle name="Linked Cell 27 6" xfId="19690" xr:uid="{00000000-0005-0000-0000-0000BF560000}"/>
    <cellStyle name="Linked Cell 27 7" xfId="19691" xr:uid="{00000000-0005-0000-0000-0000C0560000}"/>
    <cellStyle name="Linked Cell 27 8" xfId="19692" xr:uid="{00000000-0005-0000-0000-0000C1560000}"/>
    <cellStyle name="Linked Cell 27 9" xfId="19693" xr:uid="{00000000-0005-0000-0000-0000C2560000}"/>
    <cellStyle name="Linked Cell 28" xfId="19694" xr:uid="{00000000-0005-0000-0000-0000C3560000}"/>
    <cellStyle name="Linked Cell 28 10" xfId="19695" xr:uid="{00000000-0005-0000-0000-0000C4560000}"/>
    <cellStyle name="Linked Cell 28 11" xfId="19696" xr:uid="{00000000-0005-0000-0000-0000C5560000}"/>
    <cellStyle name="Linked Cell 28 2" xfId="19697" xr:uid="{00000000-0005-0000-0000-0000C6560000}"/>
    <cellStyle name="Linked Cell 28 3" xfId="19698" xr:uid="{00000000-0005-0000-0000-0000C7560000}"/>
    <cellStyle name="Linked Cell 28 4" xfId="19699" xr:uid="{00000000-0005-0000-0000-0000C8560000}"/>
    <cellStyle name="Linked Cell 28 5" xfId="19700" xr:uid="{00000000-0005-0000-0000-0000C9560000}"/>
    <cellStyle name="Linked Cell 28 6" xfId="19701" xr:uid="{00000000-0005-0000-0000-0000CA560000}"/>
    <cellStyle name="Linked Cell 28 7" xfId="19702" xr:uid="{00000000-0005-0000-0000-0000CB560000}"/>
    <cellStyle name="Linked Cell 28 8" xfId="19703" xr:uid="{00000000-0005-0000-0000-0000CC560000}"/>
    <cellStyle name="Linked Cell 28 9" xfId="19704" xr:uid="{00000000-0005-0000-0000-0000CD560000}"/>
    <cellStyle name="Linked Cell 29" xfId="19705" xr:uid="{00000000-0005-0000-0000-0000CE560000}"/>
    <cellStyle name="Linked Cell 29 10" xfId="19706" xr:uid="{00000000-0005-0000-0000-0000CF560000}"/>
    <cellStyle name="Linked Cell 29 11" xfId="19707" xr:uid="{00000000-0005-0000-0000-0000D0560000}"/>
    <cellStyle name="Linked Cell 29 2" xfId="19708" xr:uid="{00000000-0005-0000-0000-0000D1560000}"/>
    <cellStyle name="Linked Cell 29 3" xfId="19709" xr:uid="{00000000-0005-0000-0000-0000D2560000}"/>
    <cellStyle name="Linked Cell 29 4" xfId="19710" xr:uid="{00000000-0005-0000-0000-0000D3560000}"/>
    <cellStyle name="Linked Cell 29 5" xfId="19711" xr:uid="{00000000-0005-0000-0000-0000D4560000}"/>
    <cellStyle name="Linked Cell 29 6" xfId="19712" xr:uid="{00000000-0005-0000-0000-0000D5560000}"/>
    <cellStyle name="Linked Cell 29 7" xfId="19713" xr:uid="{00000000-0005-0000-0000-0000D6560000}"/>
    <cellStyle name="Linked Cell 29 8" xfId="19714" xr:uid="{00000000-0005-0000-0000-0000D7560000}"/>
    <cellStyle name="Linked Cell 29 9" xfId="19715" xr:uid="{00000000-0005-0000-0000-0000D8560000}"/>
    <cellStyle name="Linked Cell 3" xfId="134" xr:uid="{00000000-0005-0000-0000-0000D9560000}"/>
    <cellStyle name="Linked Cell 3 10" xfId="3497" xr:uid="{00000000-0005-0000-0000-0000DA560000}"/>
    <cellStyle name="Linked Cell 3 11" xfId="3498" xr:uid="{00000000-0005-0000-0000-0000DB560000}"/>
    <cellStyle name="Linked Cell 3 12" xfId="3496" xr:uid="{00000000-0005-0000-0000-0000DC560000}"/>
    <cellStyle name="Linked Cell 3 2" xfId="3499" xr:uid="{00000000-0005-0000-0000-0000DD560000}"/>
    <cellStyle name="Linked Cell 3 3" xfId="3500" xr:uid="{00000000-0005-0000-0000-0000DE560000}"/>
    <cellStyle name="Linked Cell 3 4" xfId="3501" xr:uid="{00000000-0005-0000-0000-0000DF560000}"/>
    <cellStyle name="Linked Cell 3 5" xfId="3502" xr:uid="{00000000-0005-0000-0000-0000E0560000}"/>
    <cellStyle name="Linked Cell 3 6" xfId="3503" xr:uid="{00000000-0005-0000-0000-0000E1560000}"/>
    <cellStyle name="Linked Cell 3 7" xfId="3504" xr:uid="{00000000-0005-0000-0000-0000E2560000}"/>
    <cellStyle name="Linked Cell 3 8" xfId="3505" xr:uid="{00000000-0005-0000-0000-0000E3560000}"/>
    <cellStyle name="Linked Cell 3 9" xfId="3506" xr:uid="{00000000-0005-0000-0000-0000E4560000}"/>
    <cellStyle name="Linked Cell 30" xfId="19716" xr:uid="{00000000-0005-0000-0000-0000E5560000}"/>
    <cellStyle name="Linked Cell 30 10" xfId="19717" xr:uid="{00000000-0005-0000-0000-0000E6560000}"/>
    <cellStyle name="Linked Cell 30 11" xfId="19718" xr:uid="{00000000-0005-0000-0000-0000E7560000}"/>
    <cellStyle name="Linked Cell 30 2" xfId="19719" xr:uid="{00000000-0005-0000-0000-0000E8560000}"/>
    <cellStyle name="Linked Cell 30 3" xfId="19720" xr:uid="{00000000-0005-0000-0000-0000E9560000}"/>
    <cellStyle name="Linked Cell 30 4" xfId="19721" xr:uid="{00000000-0005-0000-0000-0000EA560000}"/>
    <cellStyle name="Linked Cell 30 5" xfId="19722" xr:uid="{00000000-0005-0000-0000-0000EB560000}"/>
    <cellStyle name="Linked Cell 30 6" xfId="19723" xr:uid="{00000000-0005-0000-0000-0000EC560000}"/>
    <cellStyle name="Linked Cell 30 7" xfId="19724" xr:uid="{00000000-0005-0000-0000-0000ED560000}"/>
    <cellStyle name="Linked Cell 30 8" xfId="19725" xr:uid="{00000000-0005-0000-0000-0000EE560000}"/>
    <cellStyle name="Linked Cell 30 9" xfId="19726" xr:uid="{00000000-0005-0000-0000-0000EF560000}"/>
    <cellStyle name="Linked Cell 31" xfId="19727" xr:uid="{00000000-0005-0000-0000-0000F0560000}"/>
    <cellStyle name="Linked Cell 31 10" xfId="19728" xr:uid="{00000000-0005-0000-0000-0000F1560000}"/>
    <cellStyle name="Linked Cell 31 11" xfId="19729" xr:uid="{00000000-0005-0000-0000-0000F2560000}"/>
    <cellStyle name="Linked Cell 31 2" xfId="19730" xr:uid="{00000000-0005-0000-0000-0000F3560000}"/>
    <cellStyle name="Linked Cell 31 3" xfId="19731" xr:uid="{00000000-0005-0000-0000-0000F4560000}"/>
    <cellStyle name="Linked Cell 31 4" xfId="19732" xr:uid="{00000000-0005-0000-0000-0000F5560000}"/>
    <cellStyle name="Linked Cell 31 5" xfId="19733" xr:uid="{00000000-0005-0000-0000-0000F6560000}"/>
    <cellStyle name="Linked Cell 31 6" xfId="19734" xr:uid="{00000000-0005-0000-0000-0000F7560000}"/>
    <cellStyle name="Linked Cell 31 7" xfId="19735" xr:uid="{00000000-0005-0000-0000-0000F8560000}"/>
    <cellStyle name="Linked Cell 31 8" xfId="19736" xr:uid="{00000000-0005-0000-0000-0000F9560000}"/>
    <cellStyle name="Linked Cell 31 9" xfId="19737" xr:uid="{00000000-0005-0000-0000-0000FA560000}"/>
    <cellStyle name="Linked Cell 32" xfId="19738" xr:uid="{00000000-0005-0000-0000-0000FB560000}"/>
    <cellStyle name="Linked Cell 32 10" xfId="19739" xr:uid="{00000000-0005-0000-0000-0000FC560000}"/>
    <cellStyle name="Linked Cell 32 11" xfId="19740" xr:uid="{00000000-0005-0000-0000-0000FD560000}"/>
    <cellStyle name="Linked Cell 32 2" xfId="19741" xr:uid="{00000000-0005-0000-0000-0000FE560000}"/>
    <cellStyle name="Linked Cell 32 3" xfId="19742" xr:uid="{00000000-0005-0000-0000-0000FF560000}"/>
    <cellStyle name="Linked Cell 32 4" xfId="19743" xr:uid="{00000000-0005-0000-0000-000000570000}"/>
    <cellStyle name="Linked Cell 32 5" xfId="19744" xr:uid="{00000000-0005-0000-0000-000001570000}"/>
    <cellStyle name="Linked Cell 32 6" xfId="19745" xr:uid="{00000000-0005-0000-0000-000002570000}"/>
    <cellStyle name="Linked Cell 32 7" xfId="19746" xr:uid="{00000000-0005-0000-0000-000003570000}"/>
    <cellStyle name="Linked Cell 32 8" xfId="19747" xr:uid="{00000000-0005-0000-0000-000004570000}"/>
    <cellStyle name="Linked Cell 32 9" xfId="19748" xr:uid="{00000000-0005-0000-0000-000005570000}"/>
    <cellStyle name="Linked Cell 33" xfId="19749" xr:uid="{00000000-0005-0000-0000-000006570000}"/>
    <cellStyle name="Linked Cell 33 10" xfId="19750" xr:uid="{00000000-0005-0000-0000-000007570000}"/>
    <cellStyle name="Linked Cell 33 11" xfId="19751" xr:uid="{00000000-0005-0000-0000-000008570000}"/>
    <cellStyle name="Linked Cell 33 2" xfId="19752" xr:uid="{00000000-0005-0000-0000-000009570000}"/>
    <cellStyle name="Linked Cell 33 3" xfId="19753" xr:uid="{00000000-0005-0000-0000-00000A570000}"/>
    <cellStyle name="Linked Cell 33 4" xfId="19754" xr:uid="{00000000-0005-0000-0000-00000B570000}"/>
    <cellStyle name="Linked Cell 33 5" xfId="19755" xr:uid="{00000000-0005-0000-0000-00000C570000}"/>
    <cellStyle name="Linked Cell 33 6" xfId="19756" xr:uid="{00000000-0005-0000-0000-00000D570000}"/>
    <cellStyle name="Linked Cell 33 7" xfId="19757" xr:uid="{00000000-0005-0000-0000-00000E570000}"/>
    <cellStyle name="Linked Cell 33 8" xfId="19758" xr:uid="{00000000-0005-0000-0000-00000F570000}"/>
    <cellStyle name="Linked Cell 33 9" xfId="19759" xr:uid="{00000000-0005-0000-0000-000010570000}"/>
    <cellStyle name="Linked Cell 34" xfId="19760" xr:uid="{00000000-0005-0000-0000-000011570000}"/>
    <cellStyle name="Linked Cell 34 10" xfId="19761" xr:uid="{00000000-0005-0000-0000-000012570000}"/>
    <cellStyle name="Linked Cell 34 11" xfId="19762" xr:uid="{00000000-0005-0000-0000-000013570000}"/>
    <cellStyle name="Linked Cell 34 2" xfId="19763" xr:uid="{00000000-0005-0000-0000-000014570000}"/>
    <cellStyle name="Linked Cell 34 3" xfId="19764" xr:uid="{00000000-0005-0000-0000-000015570000}"/>
    <cellStyle name="Linked Cell 34 4" xfId="19765" xr:uid="{00000000-0005-0000-0000-000016570000}"/>
    <cellStyle name="Linked Cell 34 5" xfId="19766" xr:uid="{00000000-0005-0000-0000-000017570000}"/>
    <cellStyle name="Linked Cell 34 6" xfId="19767" xr:uid="{00000000-0005-0000-0000-000018570000}"/>
    <cellStyle name="Linked Cell 34 7" xfId="19768" xr:uid="{00000000-0005-0000-0000-000019570000}"/>
    <cellStyle name="Linked Cell 34 8" xfId="19769" xr:uid="{00000000-0005-0000-0000-00001A570000}"/>
    <cellStyle name="Linked Cell 34 9" xfId="19770" xr:uid="{00000000-0005-0000-0000-00001B570000}"/>
    <cellStyle name="Linked Cell 35" xfId="19771" xr:uid="{00000000-0005-0000-0000-00001C570000}"/>
    <cellStyle name="Linked Cell 35 10" xfId="19772" xr:uid="{00000000-0005-0000-0000-00001D570000}"/>
    <cellStyle name="Linked Cell 35 11" xfId="19773" xr:uid="{00000000-0005-0000-0000-00001E570000}"/>
    <cellStyle name="Linked Cell 35 2" xfId="19774" xr:uid="{00000000-0005-0000-0000-00001F570000}"/>
    <cellStyle name="Linked Cell 35 3" xfId="19775" xr:uid="{00000000-0005-0000-0000-000020570000}"/>
    <cellStyle name="Linked Cell 35 4" xfId="19776" xr:uid="{00000000-0005-0000-0000-000021570000}"/>
    <cellStyle name="Linked Cell 35 5" xfId="19777" xr:uid="{00000000-0005-0000-0000-000022570000}"/>
    <cellStyle name="Linked Cell 35 6" xfId="19778" xr:uid="{00000000-0005-0000-0000-000023570000}"/>
    <cellStyle name="Linked Cell 35 7" xfId="19779" xr:uid="{00000000-0005-0000-0000-000024570000}"/>
    <cellStyle name="Linked Cell 35 8" xfId="19780" xr:uid="{00000000-0005-0000-0000-000025570000}"/>
    <cellStyle name="Linked Cell 35 9" xfId="19781" xr:uid="{00000000-0005-0000-0000-000026570000}"/>
    <cellStyle name="Linked Cell 36" xfId="19782" xr:uid="{00000000-0005-0000-0000-000027570000}"/>
    <cellStyle name="Linked Cell 36 10" xfId="19783" xr:uid="{00000000-0005-0000-0000-000028570000}"/>
    <cellStyle name="Linked Cell 36 11" xfId="19784" xr:uid="{00000000-0005-0000-0000-000029570000}"/>
    <cellStyle name="Linked Cell 36 2" xfId="19785" xr:uid="{00000000-0005-0000-0000-00002A570000}"/>
    <cellStyle name="Linked Cell 36 3" xfId="19786" xr:uid="{00000000-0005-0000-0000-00002B570000}"/>
    <cellStyle name="Linked Cell 36 4" xfId="19787" xr:uid="{00000000-0005-0000-0000-00002C570000}"/>
    <cellStyle name="Linked Cell 36 5" xfId="19788" xr:uid="{00000000-0005-0000-0000-00002D570000}"/>
    <cellStyle name="Linked Cell 36 6" xfId="19789" xr:uid="{00000000-0005-0000-0000-00002E570000}"/>
    <cellStyle name="Linked Cell 36 7" xfId="19790" xr:uid="{00000000-0005-0000-0000-00002F570000}"/>
    <cellStyle name="Linked Cell 36 8" xfId="19791" xr:uid="{00000000-0005-0000-0000-000030570000}"/>
    <cellStyle name="Linked Cell 36 9" xfId="19792" xr:uid="{00000000-0005-0000-0000-000031570000}"/>
    <cellStyle name="Linked Cell 37" xfId="19793" xr:uid="{00000000-0005-0000-0000-000032570000}"/>
    <cellStyle name="Linked Cell 37 10" xfId="19794" xr:uid="{00000000-0005-0000-0000-000033570000}"/>
    <cellStyle name="Linked Cell 37 11" xfId="19795" xr:uid="{00000000-0005-0000-0000-000034570000}"/>
    <cellStyle name="Linked Cell 37 2" xfId="19796" xr:uid="{00000000-0005-0000-0000-000035570000}"/>
    <cellStyle name="Linked Cell 37 3" xfId="19797" xr:uid="{00000000-0005-0000-0000-000036570000}"/>
    <cellStyle name="Linked Cell 37 4" xfId="19798" xr:uid="{00000000-0005-0000-0000-000037570000}"/>
    <cellStyle name="Linked Cell 37 5" xfId="19799" xr:uid="{00000000-0005-0000-0000-000038570000}"/>
    <cellStyle name="Linked Cell 37 6" xfId="19800" xr:uid="{00000000-0005-0000-0000-000039570000}"/>
    <cellStyle name="Linked Cell 37 7" xfId="19801" xr:uid="{00000000-0005-0000-0000-00003A570000}"/>
    <cellStyle name="Linked Cell 37 8" xfId="19802" xr:uid="{00000000-0005-0000-0000-00003B570000}"/>
    <cellStyle name="Linked Cell 37 9" xfId="19803" xr:uid="{00000000-0005-0000-0000-00003C570000}"/>
    <cellStyle name="Linked Cell 38" xfId="19804" xr:uid="{00000000-0005-0000-0000-00003D570000}"/>
    <cellStyle name="Linked Cell 38 10" xfId="19805" xr:uid="{00000000-0005-0000-0000-00003E570000}"/>
    <cellStyle name="Linked Cell 38 11" xfId="19806" xr:uid="{00000000-0005-0000-0000-00003F570000}"/>
    <cellStyle name="Linked Cell 38 2" xfId="19807" xr:uid="{00000000-0005-0000-0000-000040570000}"/>
    <cellStyle name="Linked Cell 38 3" xfId="19808" xr:uid="{00000000-0005-0000-0000-000041570000}"/>
    <cellStyle name="Linked Cell 38 4" xfId="19809" xr:uid="{00000000-0005-0000-0000-000042570000}"/>
    <cellStyle name="Linked Cell 38 5" xfId="19810" xr:uid="{00000000-0005-0000-0000-000043570000}"/>
    <cellStyle name="Linked Cell 38 6" xfId="19811" xr:uid="{00000000-0005-0000-0000-000044570000}"/>
    <cellStyle name="Linked Cell 38 7" xfId="19812" xr:uid="{00000000-0005-0000-0000-000045570000}"/>
    <cellStyle name="Linked Cell 38 8" xfId="19813" xr:uid="{00000000-0005-0000-0000-000046570000}"/>
    <cellStyle name="Linked Cell 38 9" xfId="19814" xr:uid="{00000000-0005-0000-0000-000047570000}"/>
    <cellStyle name="Linked Cell 39" xfId="19815" xr:uid="{00000000-0005-0000-0000-000048570000}"/>
    <cellStyle name="Linked Cell 39 10" xfId="19816" xr:uid="{00000000-0005-0000-0000-000049570000}"/>
    <cellStyle name="Linked Cell 39 11" xfId="19817" xr:uid="{00000000-0005-0000-0000-00004A570000}"/>
    <cellStyle name="Linked Cell 39 2" xfId="19818" xr:uid="{00000000-0005-0000-0000-00004B570000}"/>
    <cellStyle name="Linked Cell 39 3" xfId="19819" xr:uid="{00000000-0005-0000-0000-00004C570000}"/>
    <cellStyle name="Linked Cell 39 4" xfId="19820" xr:uid="{00000000-0005-0000-0000-00004D570000}"/>
    <cellStyle name="Linked Cell 39 5" xfId="19821" xr:uid="{00000000-0005-0000-0000-00004E570000}"/>
    <cellStyle name="Linked Cell 39 6" xfId="19822" xr:uid="{00000000-0005-0000-0000-00004F570000}"/>
    <cellStyle name="Linked Cell 39 7" xfId="19823" xr:uid="{00000000-0005-0000-0000-000050570000}"/>
    <cellStyle name="Linked Cell 39 8" xfId="19824" xr:uid="{00000000-0005-0000-0000-000051570000}"/>
    <cellStyle name="Linked Cell 39 9" xfId="19825" xr:uid="{00000000-0005-0000-0000-000052570000}"/>
    <cellStyle name="Linked Cell 4" xfId="1382" xr:uid="{00000000-0005-0000-0000-000053570000}"/>
    <cellStyle name="Linked Cell 4 10" xfId="3508" xr:uid="{00000000-0005-0000-0000-000054570000}"/>
    <cellStyle name="Linked Cell 4 11" xfId="3509" xr:uid="{00000000-0005-0000-0000-000055570000}"/>
    <cellStyle name="Linked Cell 4 12" xfId="3507" xr:uid="{00000000-0005-0000-0000-000056570000}"/>
    <cellStyle name="Linked Cell 4 2" xfId="3510" xr:uid="{00000000-0005-0000-0000-000057570000}"/>
    <cellStyle name="Linked Cell 4 3" xfId="3511" xr:uid="{00000000-0005-0000-0000-000058570000}"/>
    <cellStyle name="Linked Cell 4 4" xfId="3512" xr:uid="{00000000-0005-0000-0000-000059570000}"/>
    <cellStyle name="Linked Cell 4 5" xfId="3513" xr:uid="{00000000-0005-0000-0000-00005A570000}"/>
    <cellStyle name="Linked Cell 4 6" xfId="3514" xr:uid="{00000000-0005-0000-0000-00005B570000}"/>
    <cellStyle name="Linked Cell 4 7" xfId="3515" xr:uid="{00000000-0005-0000-0000-00005C570000}"/>
    <cellStyle name="Linked Cell 4 8" xfId="3516" xr:uid="{00000000-0005-0000-0000-00005D570000}"/>
    <cellStyle name="Linked Cell 4 9" xfId="3517" xr:uid="{00000000-0005-0000-0000-00005E570000}"/>
    <cellStyle name="Linked Cell 40" xfId="19826" xr:uid="{00000000-0005-0000-0000-00005F570000}"/>
    <cellStyle name="Linked Cell 40 10" xfId="19827" xr:uid="{00000000-0005-0000-0000-000060570000}"/>
    <cellStyle name="Linked Cell 40 2" xfId="19828" xr:uid="{00000000-0005-0000-0000-000061570000}"/>
    <cellStyle name="Linked Cell 40 3" xfId="19829" xr:uid="{00000000-0005-0000-0000-000062570000}"/>
    <cellStyle name="Linked Cell 40 4" xfId="19830" xr:uid="{00000000-0005-0000-0000-000063570000}"/>
    <cellStyle name="Linked Cell 40 5" xfId="19831" xr:uid="{00000000-0005-0000-0000-000064570000}"/>
    <cellStyle name="Linked Cell 40 6" xfId="19832" xr:uid="{00000000-0005-0000-0000-000065570000}"/>
    <cellStyle name="Linked Cell 40 7" xfId="19833" xr:uid="{00000000-0005-0000-0000-000066570000}"/>
    <cellStyle name="Linked Cell 40 8" xfId="19834" xr:uid="{00000000-0005-0000-0000-000067570000}"/>
    <cellStyle name="Linked Cell 40 9" xfId="19835" xr:uid="{00000000-0005-0000-0000-000068570000}"/>
    <cellStyle name="Linked Cell 41" xfId="19836" xr:uid="{00000000-0005-0000-0000-000069570000}"/>
    <cellStyle name="Linked Cell 42" xfId="19837" xr:uid="{00000000-0005-0000-0000-00006A570000}"/>
    <cellStyle name="Linked Cell 43" xfId="19838" xr:uid="{00000000-0005-0000-0000-00006B570000}"/>
    <cellStyle name="Linked Cell 44" xfId="19839" xr:uid="{00000000-0005-0000-0000-00006C570000}"/>
    <cellStyle name="Linked Cell 45" xfId="19840" xr:uid="{00000000-0005-0000-0000-00006D570000}"/>
    <cellStyle name="Linked Cell 46" xfId="19841" xr:uid="{00000000-0005-0000-0000-00006E570000}"/>
    <cellStyle name="Linked Cell 47" xfId="19842" xr:uid="{00000000-0005-0000-0000-00006F570000}"/>
    <cellStyle name="Linked Cell 48" xfId="19843" xr:uid="{00000000-0005-0000-0000-000070570000}"/>
    <cellStyle name="Linked Cell 49" xfId="19844" xr:uid="{00000000-0005-0000-0000-000071570000}"/>
    <cellStyle name="Linked Cell 5" xfId="3518" xr:uid="{00000000-0005-0000-0000-000072570000}"/>
    <cellStyle name="Linked Cell 5 10" xfId="3519" xr:uid="{00000000-0005-0000-0000-000073570000}"/>
    <cellStyle name="Linked Cell 5 11" xfId="3520" xr:uid="{00000000-0005-0000-0000-000074570000}"/>
    <cellStyle name="Linked Cell 5 2" xfId="3521" xr:uid="{00000000-0005-0000-0000-000075570000}"/>
    <cellStyle name="Linked Cell 5 3" xfId="3522" xr:uid="{00000000-0005-0000-0000-000076570000}"/>
    <cellStyle name="Linked Cell 5 4" xfId="3523" xr:uid="{00000000-0005-0000-0000-000077570000}"/>
    <cellStyle name="Linked Cell 5 5" xfId="3524" xr:uid="{00000000-0005-0000-0000-000078570000}"/>
    <cellStyle name="Linked Cell 5 6" xfId="3525" xr:uid="{00000000-0005-0000-0000-000079570000}"/>
    <cellStyle name="Linked Cell 5 7" xfId="3526" xr:uid="{00000000-0005-0000-0000-00007A570000}"/>
    <cellStyle name="Linked Cell 5 8" xfId="3527" xr:uid="{00000000-0005-0000-0000-00007B570000}"/>
    <cellStyle name="Linked Cell 5 9" xfId="3528" xr:uid="{00000000-0005-0000-0000-00007C570000}"/>
    <cellStyle name="Linked Cell 50" xfId="132" xr:uid="{00000000-0005-0000-0000-00007D570000}"/>
    <cellStyle name="Linked Cell 6" xfId="3529" xr:uid="{00000000-0005-0000-0000-00007E570000}"/>
    <cellStyle name="Linked Cell 6 10" xfId="19845" xr:uid="{00000000-0005-0000-0000-00007F570000}"/>
    <cellStyle name="Linked Cell 6 11" xfId="19846" xr:uid="{00000000-0005-0000-0000-000080570000}"/>
    <cellStyle name="Linked Cell 6 2" xfId="19847" xr:uid="{00000000-0005-0000-0000-000081570000}"/>
    <cellStyle name="Linked Cell 6 3" xfId="19848" xr:uid="{00000000-0005-0000-0000-000082570000}"/>
    <cellStyle name="Linked Cell 6 4" xfId="19849" xr:uid="{00000000-0005-0000-0000-000083570000}"/>
    <cellStyle name="Linked Cell 6 5" xfId="19850" xr:uid="{00000000-0005-0000-0000-000084570000}"/>
    <cellStyle name="Linked Cell 6 6" xfId="19851" xr:uid="{00000000-0005-0000-0000-000085570000}"/>
    <cellStyle name="Linked Cell 6 7" xfId="19852" xr:uid="{00000000-0005-0000-0000-000086570000}"/>
    <cellStyle name="Linked Cell 6 8" xfId="19853" xr:uid="{00000000-0005-0000-0000-000087570000}"/>
    <cellStyle name="Linked Cell 6 9" xfId="19854" xr:uid="{00000000-0005-0000-0000-000088570000}"/>
    <cellStyle name="Linked Cell 7" xfId="3530" xr:uid="{00000000-0005-0000-0000-000089570000}"/>
    <cellStyle name="Linked Cell 7 10" xfId="19855" xr:uid="{00000000-0005-0000-0000-00008A570000}"/>
    <cellStyle name="Linked Cell 7 11" xfId="19856" xr:uid="{00000000-0005-0000-0000-00008B570000}"/>
    <cellStyle name="Linked Cell 7 2" xfId="19857" xr:uid="{00000000-0005-0000-0000-00008C570000}"/>
    <cellStyle name="Linked Cell 7 3" xfId="19858" xr:uid="{00000000-0005-0000-0000-00008D570000}"/>
    <cellStyle name="Linked Cell 7 4" xfId="19859" xr:uid="{00000000-0005-0000-0000-00008E570000}"/>
    <cellStyle name="Linked Cell 7 5" xfId="19860" xr:uid="{00000000-0005-0000-0000-00008F570000}"/>
    <cellStyle name="Linked Cell 7 6" xfId="19861" xr:uid="{00000000-0005-0000-0000-000090570000}"/>
    <cellStyle name="Linked Cell 7 7" xfId="19862" xr:uid="{00000000-0005-0000-0000-000091570000}"/>
    <cellStyle name="Linked Cell 7 8" xfId="19863" xr:uid="{00000000-0005-0000-0000-000092570000}"/>
    <cellStyle name="Linked Cell 7 9" xfId="19864" xr:uid="{00000000-0005-0000-0000-000093570000}"/>
    <cellStyle name="Linked Cell 8" xfId="3531" xr:uid="{00000000-0005-0000-0000-000094570000}"/>
    <cellStyle name="Linked Cell 8 10" xfId="19865" xr:uid="{00000000-0005-0000-0000-000095570000}"/>
    <cellStyle name="Linked Cell 8 11" xfId="19866" xr:uid="{00000000-0005-0000-0000-000096570000}"/>
    <cellStyle name="Linked Cell 8 2" xfId="19867" xr:uid="{00000000-0005-0000-0000-000097570000}"/>
    <cellStyle name="Linked Cell 8 3" xfId="19868" xr:uid="{00000000-0005-0000-0000-000098570000}"/>
    <cellStyle name="Linked Cell 8 4" xfId="19869" xr:uid="{00000000-0005-0000-0000-000099570000}"/>
    <cellStyle name="Linked Cell 8 5" xfId="19870" xr:uid="{00000000-0005-0000-0000-00009A570000}"/>
    <cellStyle name="Linked Cell 8 6" xfId="19871" xr:uid="{00000000-0005-0000-0000-00009B570000}"/>
    <cellStyle name="Linked Cell 8 7" xfId="19872" xr:uid="{00000000-0005-0000-0000-00009C570000}"/>
    <cellStyle name="Linked Cell 8 8" xfId="19873" xr:uid="{00000000-0005-0000-0000-00009D570000}"/>
    <cellStyle name="Linked Cell 8 9" xfId="19874" xr:uid="{00000000-0005-0000-0000-00009E570000}"/>
    <cellStyle name="Linked Cell 9" xfId="3532" xr:uid="{00000000-0005-0000-0000-00009F570000}"/>
    <cellStyle name="Linked Cell 9 10" xfId="19875" xr:uid="{00000000-0005-0000-0000-0000A0570000}"/>
    <cellStyle name="Linked Cell 9 11" xfId="19876" xr:uid="{00000000-0005-0000-0000-0000A1570000}"/>
    <cellStyle name="Linked Cell 9 2" xfId="19877" xr:uid="{00000000-0005-0000-0000-0000A2570000}"/>
    <cellStyle name="Linked Cell 9 3" xfId="19878" xr:uid="{00000000-0005-0000-0000-0000A3570000}"/>
    <cellStyle name="Linked Cell 9 4" xfId="19879" xr:uid="{00000000-0005-0000-0000-0000A4570000}"/>
    <cellStyle name="Linked Cell 9 5" xfId="19880" xr:uid="{00000000-0005-0000-0000-0000A5570000}"/>
    <cellStyle name="Linked Cell 9 6" xfId="19881" xr:uid="{00000000-0005-0000-0000-0000A6570000}"/>
    <cellStyle name="Linked Cell 9 7" xfId="19882" xr:uid="{00000000-0005-0000-0000-0000A7570000}"/>
    <cellStyle name="Linked Cell 9 8" xfId="19883" xr:uid="{00000000-0005-0000-0000-0000A8570000}"/>
    <cellStyle name="Linked Cell 9 9" xfId="19884" xr:uid="{00000000-0005-0000-0000-0000A9570000}"/>
    <cellStyle name="ɱ" xfId="3533" xr:uid="{00000000-0005-0000-0000-0000AA570000}"/>
    <cellStyle name="ɱ 2" xfId="4828" xr:uid="{00000000-0005-0000-0000-0000AB570000}"/>
    <cellStyle name="ɱ 2 2" xfId="28873" xr:uid="{00000000-0005-0000-0000-0000AC570000}"/>
    <cellStyle name="ɱ 2 3" xfId="31712" xr:uid="{00000000-0005-0000-0000-0000AD570000}"/>
    <cellStyle name="ɱ 3" xfId="4827" xr:uid="{00000000-0005-0000-0000-0000AE570000}"/>
    <cellStyle name="ɱ 4" xfId="28872" xr:uid="{00000000-0005-0000-0000-0000AF570000}"/>
    <cellStyle name="ɱ 5" xfId="31711" xr:uid="{00000000-0005-0000-0000-0000B0570000}"/>
    <cellStyle name="Milliers [0]_AR1194" xfId="341" xr:uid="{00000000-0005-0000-0000-0000B1570000}"/>
    <cellStyle name="Milliers_AR1194" xfId="342" xr:uid="{00000000-0005-0000-0000-0000B2570000}"/>
    <cellStyle name="Monétaire [0]_AR1194" xfId="343" xr:uid="{00000000-0005-0000-0000-0000B3570000}"/>
    <cellStyle name="Monétaire_AR1194" xfId="344" xr:uid="{00000000-0005-0000-0000-0000B4570000}"/>
    <cellStyle name="month" xfId="3534" xr:uid="{00000000-0005-0000-0000-0000B5570000}"/>
    <cellStyle name="Multiple" xfId="19885" xr:uid="{00000000-0005-0000-0000-0000B6570000}"/>
    <cellStyle name="Name" xfId="19886" xr:uid="{00000000-0005-0000-0000-0000B7570000}"/>
    <cellStyle name="Neutral 10" xfId="3535" xr:uid="{00000000-0005-0000-0000-0000B8570000}"/>
    <cellStyle name="Neutral 10 10" xfId="19887" xr:uid="{00000000-0005-0000-0000-0000B9570000}"/>
    <cellStyle name="Neutral 10 11" xfId="19888" xr:uid="{00000000-0005-0000-0000-0000BA570000}"/>
    <cellStyle name="Neutral 10 2" xfId="19889" xr:uid="{00000000-0005-0000-0000-0000BB570000}"/>
    <cellStyle name="Neutral 10 3" xfId="19890" xr:uid="{00000000-0005-0000-0000-0000BC570000}"/>
    <cellStyle name="Neutral 10 4" xfId="19891" xr:uid="{00000000-0005-0000-0000-0000BD570000}"/>
    <cellStyle name="Neutral 10 5" xfId="19892" xr:uid="{00000000-0005-0000-0000-0000BE570000}"/>
    <cellStyle name="Neutral 10 6" xfId="19893" xr:uid="{00000000-0005-0000-0000-0000BF570000}"/>
    <cellStyle name="Neutral 10 7" xfId="19894" xr:uid="{00000000-0005-0000-0000-0000C0570000}"/>
    <cellStyle name="Neutral 10 8" xfId="19895" xr:uid="{00000000-0005-0000-0000-0000C1570000}"/>
    <cellStyle name="Neutral 10 9" xfId="19896" xr:uid="{00000000-0005-0000-0000-0000C2570000}"/>
    <cellStyle name="Neutral 11" xfId="3536" xr:uid="{00000000-0005-0000-0000-0000C3570000}"/>
    <cellStyle name="Neutral 11 10" xfId="19897" xr:uid="{00000000-0005-0000-0000-0000C4570000}"/>
    <cellStyle name="Neutral 11 11" xfId="19898" xr:uid="{00000000-0005-0000-0000-0000C5570000}"/>
    <cellStyle name="Neutral 11 2" xfId="19899" xr:uid="{00000000-0005-0000-0000-0000C6570000}"/>
    <cellStyle name="Neutral 11 3" xfId="19900" xr:uid="{00000000-0005-0000-0000-0000C7570000}"/>
    <cellStyle name="Neutral 11 4" xfId="19901" xr:uid="{00000000-0005-0000-0000-0000C8570000}"/>
    <cellStyle name="Neutral 11 5" xfId="19902" xr:uid="{00000000-0005-0000-0000-0000C9570000}"/>
    <cellStyle name="Neutral 11 6" xfId="19903" xr:uid="{00000000-0005-0000-0000-0000CA570000}"/>
    <cellStyle name="Neutral 11 7" xfId="19904" xr:uid="{00000000-0005-0000-0000-0000CB570000}"/>
    <cellStyle name="Neutral 11 8" xfId="19905" xr:uid="{00000000-0005-0000-0000-0000CC570000}"/>
    <cellStyle name="Neutral 11 9" xfId="19906" xr:uid="{00000000-0005-0000-0000-0000CD570000}"/>
    <cellStyle name="Neutral 12" xfId="3537" xr:uid="{00000000-0005-0000-0000-0000CE570000}"/>
    <cellStyle name="Neutral 12 10" xfId="19907" xr:uid="{00000000-0005-0000-0000-0000CF570000}"/>
    <cellStyle name="Neutral 12 11" xfId="19908" xr:uid="{00000000-0005-0000-0000-0000D0570000}"/>
    <cellStyle name="Neutral 12 2" xfId="19909" xr:uid="{00000000-0005-0000-0000-0000D1570000}"/>
    <cellStyle name="Neutral 12 3" xfId="19910" xr:uid="{00000000-0005-0000-0000-0000D2570000}"/>
    <cellStyle name="Neutral 12 4" xfId="19911" xr:uid="{00000000-0005-0000-0000-0000D3570000}"/>
    <cellStyle name="Neutral 12 5" xfId="19912" xr:uid="{00000000-0005-0000-0000-0000D4570000}"/>
    <cellStyle name="Neutral 12 6" xfId="19913" xr:uid="{00000000-0005-0000-0000-0000D5570000}"/>
    <cellStyle name="Neutral 12 7" xfId="19914" xr:uid="{00000000-0005-0000-0000-0000D6570000}"/>
    <cellStyle name="Neutral 12 8" xfId="19915" xr:uid="{00000000-0005-0000-0000-0000D7570000}"/>
    <cellStyle name="Neutral 12 9" xfId="19916" xr:uid="{00000000-0005-0000-0000-0000D8570000}"/>
    <cellStyle name="Neutral 13" xfId="3538" xr:uid="{00000000-0005-0000-0000-0000D9570000}"/>
    <cellStyle name="Neutral 13 10" xfId="19917" xr:uid="{00000000-0005-0000-0000-0000DA570000}"/>
    <cellStyle name="Neutral 13 11" xfId="19918" xr:uid="{00000000-0005-0000-0000-0000DB570000}"/>
    <cellStyle name="Neutral 13 2" xfId="19919" xr:uid="{00000000-0005-0000-0000-0000DC570000}"/>
    <cellStyle name="Neutral 13 3" xfId="19920" xr:uid="{00000000-0005-0000-0000-0000DD570000}"/>
    <cellStyle name="Neutral 13 4" xfId="19921" xr:uid="{00000000-0005-0000-0000-0000DE570000}"/>
    <cellStyle name="Neutral 13 5" xfId="19922" xr:uid="{00000000-0005-0000-0000-0000DF570000}"/>
    <cellStyle name="Neutral 13 6" xfId="19923" xr:uid="{00000000-0005-0000-0000-0000E0570000}"/>
    <cellStyle name="Neutral 13 7" xfId="19924" xr:uid="{00000000-0005-0000-0000-0000E1570000}"/>
    <cellStyle name="Neutral 13 8" xfId="19925" xr:uid="{00000000-0005-0000-0000-0000E2570000}"/>
    <cellStyle name="Neutral 13 9" xfId="19926" xr:uid="{00000000-0005-0000-0000-0000E3570000}"/>
    <cellStyle name="Neutral 14" xfId="3539" xr:uid="{00000000-0005-0000-0000-0000E4570000}"/>
    <cellStyle name="Neutral 14 10" xfId="19927" xr:uid="{00000000-0005-0000-0000-0000E5570000}"/>
    <cellStyle name="Neutral 14 11" xfId="19928" xr:uid="{00000000-0005-0000-0000-0000E6570000}"/>
    <cellStyle name="Neutral 14 2" xfId="19929" xr:uid="{00000000-0005-0000-0000-0000E7570000}"/>
    <cellStyle name="Neutral 14 3" xfId="19930" xr:uid="{00000000-0005-0000-0000-0000E8570000}"/>
    <cellStyle name="Neutral 14 4" xfId="19931" xr:uid="{00000000-0005-0000-0000-0000E9570000}"/>
    <cellStyle name="Neutral 14 5" xfId="19932" xr:uid="{00000000-0005-0000-0000-0000EA570000}"/>
    <cellStyle name="Neutral 14 6" xfId="19933" xr:uid="{00000000-0005-0000-0000-0000EB570000}"/>
    <cellStyle name="Neutral 14 7" xfId="19934" xr:uid="{00000000-0005-0000-0000-0000EC570000}"/>
    <cellStyle name="Neutral 14 8" xfId="19935" xr:uid="{00000000-0005-0000-0000-0000ED570000}"/>
    <cellStyle name="Neutral 14 9" xfId="19936" xr:uid="{00000000-0005-0000-0000-0000EE570000}"/>
    <cellStyle name="Neutral 15" xfId="3540" xr:uid="{00000000-0005-0000-0000-0000EF570000}"/>
    <cellStyle name="Neutral 15 10" xfId="19937" xr:uid="{00000000-0005-0000-0000-0000F0570000}"/>
    <cellStyle name="Neutral 15 11" xfId="19938" xr:uid="{00000000-0005-0000-0000-0000F1570000}"/>
    <cellStyle name="Neutral 15 2" xfId="19939" xr:uid="{00000000-0005-0000-0000-0000F2570000}"/>
    <cellStyle name="Neutral 15 3" xfId="19940" xr:uid="{00000000-0005-0000-0000-0000F3570000}"/>
    <cellStyle name="Neutral 15 4" xfId="19941" xr:uid="{00000000-0005-0000-0000-0000F4570000}"/>
    <cellStyle name="Neutral 15 5" xfId="19942" xr:uid="{00000000-0005-0000-0000-0000F5570000}"/>
    <cellStyle name="Neutral 15 6" xfId="19943" xr:uid="{00000000-0005-0000-0000-0000F6570000}"/>
    <cellStyle name="Neutral 15 7" xfId="19944" xr:uid="{00000000-0005-0000-0000-0000F7570000}"/>
    <cellStyle name="Neutral 15 8" xfId="19945" xr:uid="{00000000-0005-0000-0000-0000F8570000}"/>
    <cellStyle name="Neutral 15 9" xfId="19946" xr:uid="{00000000-0005-0000-0000-0000F9570000}"/>
    <cellStyle name="Neutral 16" xfId="19947" xr:uid="{00000000-0005-0000-0000-0000FA570000}"/>
    <cellStyle name="Neutral 16 10" xfId="19948" xr:uid="{00000000-0005-0000-0000-0000FB570000}"/>
    <cellStyle name="Neutral 16 11" xfId="19949" xr:uid="{00000000-0005-0000-0000-0000FC570000}"/>
    <cellStyle name="Neutral 16 2" xfId="19950" xr:uid="{00000000-0005-0000-0000-0000FD570000}"/>
    <cellStyle name="Neutral 16 3" xfId="19951" xr:uid="{00000000-0005-0000-0000-0000FE570000}"/>
    <cellStyle name="Neutral 16 4" xfId="19952" xr:uid="{00000000-0005-0000-0000-0000FF570000}"/>
    <cellStyle name="Neutral 16 5" xfId="19953" xr:uid="{00000000-0005-0000-0000-000000580000}"/>
    <cellStyle name="Neutral 16 6" xfId="19954" xr:uid="{00000000-0005-0000-0000-000001580000}"/>
    <cellStyle name="Neutral 16 7" xfId="19955" xr:uid="{00000000-0005-0000-0000-000002580000}"/>
    <cellStyle name="Neutral 16 8" xfId="19956" xr:uid="{00000000-0005-0000-0000-000003580000}"/>
    <cellStyle name="Neutral 16 9" xfId="19957" xr:uid="{00000000-0005-0000-0000-000004580000}"/>
    <cellStyle name="Neutral 17" xfId="19958" xr:uid="{00000000-0005-0000-0000-000005580000}"/>
    <cellStyle name="Neutral 17 10" xfId="19959" xr:uid="{00000000-0005-0000-0000-000006580000}"/>
    <cellStyle name="Neutral 17 11" xfId="19960" xr:uid="{00000000-0005-0000-0000-000007580000}"/>
    <cellStyle name="Neutral 17 2" xfId="19961" xr:uid="{00000000-0005-0000-0000-000008580000}"/>
    <cellStyle name="Neutral 17 3" xfId="19962" xr:uid="{00000000-0005-0000-0000-000009580000}"/>
    <cellStyle name="Neutral 17 4" xfId="19963" xr:uid="{00000000-0005-0000-0000-00000A580000}"/>
    <cellStyle name="Neutral 17 5" xfId="19964" xr:uid="{00000000-0005-0000-0000-00000B580000}"/>
    <cellStyle name="Neutral 17 6" xfId="19965" xr:uid="{00000000-0005-0000-0000-00000C580000}"/>
    <cellStyle name="Neutral 17 7" xfId="19966" xr:uid="{00000000-0005-0000-0000-00000D580000}"/>
    <cellStyle name="Neutral 17 8" xfId="19967" xr:uid="{00000000-0005-0000-0000-00000E580000}"/>
    <cellStyle name="Neutral 17 9" xfId="19968" xr:uid="{00000000-0005-0000-0000-00000F580000}"/>
    <cellStyle name="Neutral 18" xfId="19969" xr:uid="{00000000-0005-0000-0000-000010580000}"/>
    <cellStyle name="Neutral 18 10" xfId="19970" xr:uid="{00000000-0005-0000-0000-000011580000}"/>
    <cellStyle name="Neutral 18 11" xfId="19971" xr:uid="{00000000-0005-0000-0000-000012580000}"/>
    <cellStyle name="Neutral 18 2" xfId="19972" xr:uid="{00000000-0005-0000-0000-000013580000}"/>
    <cellStyle name="Neutral 18 3" xfId="19973" xr:uid="{00000000-0005-0000-0000-000014580000}"/>
    <cellStyle name="Neutral 18 4" xfId="19974" xr:uid="{00000000-0005-0000-0000-000015580000}"/>
    <cellStyle name="Neutral 18 5" xfId="19975" xr:uid="{00000000-0005-0000-0000-000016580000}"/>
    <cellStyle name="Neutral 18 6" xfId="19976" xr:uid="{00000000-0005-0000-0000-000017580000}"/>
    <cellStyle name="Neutral 18 7" xfId="19977" xr:uid="{00000000-0005-0000-0000-000018580000}"/>
    <cellStyle name="Neutral 18 8" xfId="19978" xr:uid="{00000000-0005-0000-0000-000019580000}"/>
    <cellStyle name="Neutral 18 9" xfId="19979" xr:uid="{00000000-0005-0000-0000-00001A580000}"/>
    <cellStyle name="Neutral 19" xfId="19980" xr:uid="{00000000-0005-0000-0000-00001B580000}"/>
    <cellStyle name="Neutral 19 10" xfId="19981" xr:uid="{00000000-0005-0000-0000-00001C580000}"/>
    <cellStyle name="Neutral 19 11" xfId="19982" xr:uid="{00000000-0005-0000-0000-00001D580000}"/>
    <cellStyle name="Neutral 19 2" xfId="19983" xr:uid="{00000000-0005-0000-0000-00001E580000}"/>
    <cellStyle name="Neutral 19 3" xfId="19984" xr:uid="{00000000-0005-0000-0000-00001F580000}"/>
    <cellStyle name="Neutral 19 4" xfId="19985" xr:uid="{00000000-0005-0000-0000-000020580000}"/>
    <cellStyle name="Neutral 19 5" xfId="19986" xr:uid="{00000000-0005-0000-0000-000021580000}"/>
    <cellStyle name="Neutral 19 6" xfId="19987" xr:uid="{00000000-0005-0000-0000-000022580000}"/>
    <cellStyle name="Neutral 19 7" xfId="19988" xr:uid="{00000000-0005-0000-0000-000023580000}"/>
    <cellStyle name="Neutral 19 8" xfId="19989" xr:uid="{00000000-0005-0000-0000-000024580000}"/>
    <cellStyle name="Neutral 19 9" xfId="19990" xr:uid="{00000000-0005-0000-0000-000025580000}"/>
    <cellStyle name="Neutral 2" xfId="136" xr:uid="{00000000-0005-0000-0000-000026580000}"/>
    <cellStyle name="Neutral 2 10" xfId="3542" xr:uid="{00000000-0005-0000-0000-000027580000}"/>
    <cellStyle name="Neutral 2 11" xfId="3543" xr:uid="{00000000-0005-0000-0000-000028580000}"/>
    <cellStyle name="Neutral 2 12" xfId="3541" xr:uid="{00000000-0005-0000-0000-000029580000}"/>
    <cellStyle name="Neutral 2 2" xfId="1387" xr:uid="{00000000-0005-0000-0000-00002A580000}"/>
    <cellStyle name="Neutral 2 2 2" xfId="3544" xr:uid="{00000000-0005-0000-0000-00002B580000}"/>
    <cellStyle name="Neutral 2 3" xfId="3545" xr:uid="{00000000-0005-0000-0000-00002C580000}"/>
    <cellStyle name="Neutral 2 4" xfId="3546" xr:uid="{00000000-0005-0000-0000-00002D580000}"/>
    <cellStyle name="Neutral 2 5" xfId="3547" xr:uid="{00000000-0005-0000-0000-00002E580000}"/>
    <cellStyle name="Neutral 2 6" xfId="3548" xr:uid="{00000000-0005-0000-0000-00002F580000}"/>
    <cellStyle name="Neutral 2 7" xfId="3549" xr:uid="{00000000-0005-0000-0000-000030580000}"/>
    <cellStyle name="Neutral 2 8" xfId="3550" xr:uid="{00000000-0005-0000-0000-000031580000}"/>
    <cellStyle name="Neutral 2 9" xfId="3551" xr:uid="{00000000-0005-0000-0000-000032580000}"/>
    <cellStyle name="Neutral 20" xfId="19991" xr:uid="{00000000-0005-0000-0000-000033580000}"/>
    <cellStyle name="Neutral 20 10" xfId="19992" xr:uid="{00000000-0005-0000-0000-000034580000}"/>
    <cellStyle name="Neutral 20 11" xfId="19993" xr:uid="{00000000-0005-0000-0000-000035580000}"/>
    <cellStyle name="Neutral 20 2" xfId="19994" xr:uid="{00000000-0005-0000-0000-000036580000}"/>
    <cellStyle name="Neutral 20 3" xfId="19995" xr:uid="{00000000-0005-0000-0000-000037580000}"/>
    <cellStyle name="Neutral 20 4" xfId="19996" xr:uid="{00000000-0005-0000-0000-000038580000}"/>
    <cellStyle name="Neutral 20 5" xfId="19997" xr:uid="{00000000-0005-0000-0000-000039580000}"/>
    <cellStyle name="Neutral 20 6" xfId="19998" xr:uid="{00000000-0005-0000-0000-00003A580000}"/>
    <cellStyle name="Neutral 20 7" xfId="19999" xr:uid="{00000000-0005-0000-0000-00003B580000}"/>
    <cellStyle name="Neutral 20 8" xfId="20000" xr:uid="{00000000-0005-0000-0000-00003C580000}"/>
    <cellStyle name="Neutral 20 9" xfId="20001" xr:uid="{00000000-0005-0000-0000-00003D580000}"/>
    <cellStyle name="Neutral 21" xfId="20002" xr:uid="{00000000-0005-0000-0000-00003E580000}"/>
    <cellStyle name="Neutral 21 10" xfId="20003" xr:uid="{00000000-0005-0000-0000-00003F580000}"/>
    <cellStyle name="Neutral 21 11" xfId="20004" xr:uid="{00000000-0005-0000-0000-000040580000}"/>
    <cellStyle name="Neutral 21 2" xfId="20005" xr:uid="{00000000-0005-0000-0000-000041580000}"/>
    <cellStyle name="Neutral 21 3" xfId="20006" xr:uid="{00000000-0005-0000-0000-000042580000}"/>
    <cellStyle name="Neutral 21 4" xfId="20007" xr:uid="{00000000-0005-0000-0000-000043580000}"/>
    <cellStyle name="Neutral 21 5" xfId="20008" xr:uid="{00000000-0005-0000-0000-000044580000}"/>
    <cellStyle name="Neutral 21 6" xfId="20009" xr:uid="{00000000-0005-0000-0000-000045580000}"/>
    <cellStyle name="Neutral 21 7" xfId="20010" xr:uid="{00000000-0005-0000-0000-000046580000}"/>
    <cellStyle name="Neutral 21 8" xfId="20011" xr:uid="{00000000-0005-0000-0000-000047580000}"/>
    <cellStyle name="Neutral 21 9" xfId="20012" xr:uid="{00000000-0005-0000-0000-000048580000}"/>
    <cellStyle name="Neutral 22" xfId="20013" xr:uid="{00000000-0005-0000-0000-000049580000}"/>
    <cellStyle name="Neutral 22 10" xfId="20014" xr:uid="{00000000-0005-0000-0000-00004A580000}"/>
    <cellStyle name="Neutral 22 11" xfId="20015" xr:uid="{00000000-0005-0000-0000-00004B580000}"/>
    <cellStyle name="Neutral 22 2" xfId="20016" xr:uid="{00000000-0005-0000-0000-00004C580000}"/>
    <cellStyle name="Neutral 22 3" xfId="20017" xr:uid="{00000000-0005-0000-0000-00004D580000}"/>
    <cellStyle name="Neutral 22 4" xfId="20018" xr:uid="{00000000-0005-0000-0000-00004E580000}"/>
    <cellStyle name="Neutral 22 5" xfId="20019" xr:uid="{00000000-0005-0000-0000-00004F580000}"/>
    <cellStyle name="Neutral 22 6" xfId="20020" xr:uid="{00000000-0005-0000-0000-000050580000}"/>
    <cellStyle name="Neutral 22 7" xfId="20021" xr:uid="{00000000-0005-0000-0000-000051580000}"/>
    <cellStyle name="Neutral 22 8" xfId="20022" xr:uid="{00000000-0005-0000-0000-000052580000}"/>
    <cellStyle name="Neutral 22 9" xfId="20023" xr:uid="{00000000-0005-0000-0000-000053580000}"/>
    <cellStyle name="Neutral 23" xfId="20024" xr:uid="{00000000-0005-0000-0000-000054580000}"/>
    <cellStyle name="Neutral 23 10" xfId="20025" xr:uid="{00000000-0005-0000-0000-000055580000}"/>
    <cellStyle name="Neutral 23 11" xfId="20026" xr:uid="{00000000-0005-0000-0000-000056580000}"/>
    <cellStyle name="Neutral 23 2" xfId="20027" xr:uid="{00000000-0005-0000-0000-000057580000}"/>
    <cellStyle name="Neutral 23 3" xfId="20028" xr:uid="{00000000-0005-0000-0000-000058580000}"/>
    <cellStyle name="Neutral 23 4" xfId="20029" xr:uid="{00000000-0005-0000-0000-000059580000}"/>
    <cellStyle name="Neutral 23 5" xfId="20030" xr:uid="{00000000-0005-0000-0000-00005A580000}"/>
    <cellStyle name="Neutral 23 6" xfId="20031" xr:uid="{00000000-0005-0000-0000-00005B580000}"/>
    <cellStyle name="Neutral 23 7" xfId="20032" xr:uid="{00000000-0005-0000-0000-00005C580000}"/>
    <cellStyle name="Neutral 23 8" xfId="20033" xr:uid="{00000000-0005-0000-0000-00005D580000}"/>
    <cellStyle name="Neutral 23 9" xfId="20034" xr:uid="{00000000-0005-0000-0000-00005E580000}"/>
    <cellStyle name="Neutral 24" xfId="20035" xr:uid="{00000000-0005-0000-0000-00005F580000}"/>
    <cellStyle name="Neutral 24 10" xfId="20036" xr:uid="{00000000-0005-0000-0000-000060580000}"/>
    <cellStyle name="Neutral 24 11" xfId="20037" xr:uid="{00000000-0005-0000-0000-000061580000}"/>
    <cellStyle name="Neutral 24 2" xfId="20038" xr:uid="{00000000-0005-0000-0000-000062580000}"/>
    <cellStyle name="Neutral 24 3" xfId="20039" xr:uid="{00000000-0005-0000-0000-000063580000}"/>
    <cellStyle name="Neutral 24 4" xfId="20040" xr:uid="{00000000-0005-0000-0000-000064580000}"/>
    <cellStyle name="Neutral 24 5" xfId="20041" xr:uid="{00000000-0005-0000-0000-000065580000}"/>
    <cellStyle name="Neutral 24 6" xfId="20042" xr:uid="{00000000-0005-0000-0000-000066580000}"/>
    <cellStyle name="Neutral 24 7" xfId="20043" xr:uid="{00000000-0005-0000-0000-000067580000}"/>
    <cellStyle name="Neutral 24 8" xfId="20044" xr:uid="{00000000-0005-0000-0000-000068580000}"/>
    <cellStyle name="Neutral 24 9" xfId="20045" xr:uid="{00000000-0005-0000-0000-000069580000}"/>
    <cellStyle name="Neutral 25" xfId="20046" xr:uid="{00000000-0005-0000-0000-00006A580000}"/>
    <cellStyle name="Neutral 25 10" xfId="20047" xr:uid="{00000000-0005-0000-0000-00006B580000}"/>
    <cellStyle name="Neutral 25 11" xfId="20048" xr:uid="{00000000-0005-0000-0000-00006C580000}"/>
    <cellStyle name="Neutral 25 2" xfId="20049" xr:uid="{00000000-0005-0000-0000-00006D580000}"/>
    <cellStyle name="Neutral 25 3" xfId="20050" xr:uid="{00000000-0005-0000-0000-00006E580000}"/>
    <cellStyle name="Neutral 25 4" xfId="20051" xr:uid="{00000000-0005-0000-0000-00006F580000}"/>
    <cellStyle name="Neutral 25 5" xfId="20052" xr:uid="{00000000-0005-0000-0000-000070580000}"/>
    <cellStyle name="Neutral 25 6" xfId="20053" xr:uid="{00000000-0005-0000-0000-000071580000}"/>
    <cellStyle name="Neutral 25 7" xfId="20054" xr:uid="{00000000-0005-0000-0000-000072580000}"/>
    <cellStyle name="Neutral 25 8" xfId="20055" xr:uid="{00000000-0005-0000-0000-000073580000}"/>
    <cellStyle name="Neutral 25 9" xfId="20056" xr:uid="{00000000-0005-0000-0000-000074580000}"/>
    <cellStyle name="Neutral 26" xfId="20057" xr:uid="{00000000-0005-0000-0000-000075580000}"/>
    <cellStyle name="Neutral 26 10" xfId="20058" xr:uid="{00000000-0005-0000-0000-000076580000}"/>
    <cellStyle name="Neutral 26 11" xfId="20059" xr:uid="{00000000-0005-0000-0000-000077580000}"/>
    <cellStyle name="Neutral 26 2" xfId="20060" xr:uid="{00000000-0005-0000-0000-000078580000}"/>
    <cellStyle name="Neutral 26 3" xfId="20061" xr:uid="{00000000-0005-0000-0000-000079580000}"/>
    <cellStyle name="Neutral 26 4" xfId="20062" xr:uid="{00000000-0005-0000-0000-00007A580000}"/>
    <cellStyle name="Neutral 26 5" xfId="20063" xr:uid="{00000000-0005-0000-0000-00007B580000}"/>
    <cellStyle name="Neutral 26 6" xfId="20064" xr:uid="{00000000-0005-0000-0000-00007C580000}"/>
    <cellStyle name="Neutral 26 7" xfId="20065" xr:uid="{00000000-0005-0000-0000-00007D580000}"/>
    <cellStyle name="Neutral 26 8" xfId="20066" xr:uid="{00000000-0005-0000-0000-00007E580000}"/>
    <cellStyle name="Neutral 26 9" xfId="20067" xr:uid="{00000000-0005-0000-0000-00007F580000}"/>
    <cellStyle name="Neutral 27" xfId="20068" xr:uid="{00000000-0005-0000-0000-000080580000}"/>
    <cellStyle name="Neutral 27 10" xfId="20069" xr:uid="{00000000-0005-0000-0000-000081580000}"/>
    <cellStyle name="Neutral 27 11" xfId="20070" xr:uid="{00000000-0005-0000-0000-000082580000}"/>
    <cellStyle name="Neutral 27 2" xfId="20071" xr:uid="{00000000-0005-0000-0000-000083580000}"/>
    <cellStyle name="Neutral 27 3" xfId="20072" xr:uid="{00000000-0005-0000-0000-000084580000}"/>
    <cellStyle name="Neutral 27 4" xfId="20073" xr:uid="{00000000-0005-0000-0000-000085580000}"/>
    <cellStyle name="Neutral 27 5" xfId="20074" xr:uid="{00000000-0005-0000-0000-000086580000}"/>
    <cellStyle name="Neutral 27 6" xfId="20075" xr:uid="{00000000-0005-0000-0000-000087580000}"/>
    <cellStyle name="Neutral 27 7" xfId="20076" xr:uid="{00000000-0005-0000-0000-000088580000}"/>
    <cellStyle name="Neutral 27 8" xfId="20077" xr:uid="{00000000-0005-0000-0000-000089580000}"/>
    <cellStyle name="Neutral 27 9" xfId="20078" xr:uid="{00000000-0005-0000-0000-00008A580000}"/>
    <cellStyle name="Neutral 28" xfId="20079" xr:uid="{00000000-0005-0000-0000-00008B580000}"/>
    <cellStyle name="Neutral 28 10" xfId="20080" xr:uid="{00000000-0005-0000-0000-00008C580000}"/>
    <cellStyle name="Neutral 28 11" xfId="20081" xr:uid="{00000000-0005-0000-0000-00008D580000}"/>
    <cellStyle name="Neutral 28 2" xfId="20082" xr:uid="{00000000-0005-0000-0000-00008E580000}"/>
    <cellStyle name="Neutral 28 3" xfId="20083" xr:uid="{00000000-0005-0000-0000-00008F580000}"/>
    <cellStyle name="Neutral 28 4" xfId="20084" xr:uid="{00000000-0005-0000-0000-000090580000}"/>
    <cellStyle name="Neutral 28 5" xfId="20085" xr:uid="{00000000-0005-0000-0000-000091580000}"/>
    <cellStyle name="Neutral 28 6" xfId="20086" xr:uid="{00000000-0005-0000-0000-000092580000}"/>
    <cellStyle name="Neutral 28 7" xfId="20087" xr:uid="{00000000-0005-0000-0000-000093580000}"/>
    <cellStyle name="Neutral 28 8" xfId="20088" xr:uid="{00000000-0005-0000-0000-000094580000}"/>
    <cellStyle name="Neutral 28 9" xfId="20089" xr:uid="{00000000-0005-0000-0000-000095580000}"/>
    <cellStyle name="Neutral 29" xfId="20090" xr:uid="{00000000-0005-0000-0000-000096580000}"/>
    <cellStyle name="Neutral 29 10" xfId="20091" xr:uid="{00000000-0005-0000-0000-000097580000}"/>
    <cellStyle name="Neutral 29 11" xfId="20092" xr:uid="{00000000-0005-0000-0000-000098580000}"/>
    <cellStyle name="Neutral 29 2" xfId="20093" xr:uid="{00000000-0005-0000-0000-000099580000}"/>
    <cellStyle name="Neutral 29 3" xfId="20094" xr:uid="{00000000-0005-0000-0000-00009A580000}"/>
    <cellStyle name="Neutral 29 4" xfId="20095" xr:uid="{00000000-0005-0000-0000-00009B580000}"/>
    <cellStyle name="Neutral 29 5" xfId="20096" xr:uid="{00000000-0005-0000-0000-00009C580000}"/>
    <cellStyle name="Neutral 29 6" xfId="20097" xr:uid="{00000000-0005-0000-0000-00009D580000}"/>
    <cellStyle name="Neutral 29 7" xfId="20098" xr:uid="{00000000-0005-0000-0000-00009E580000}"/>
    <cellStyle name="Neutral 29 8" xfId="20099" xr:uid="{00000000-0005-0000-0000-00009F580000}"/>
    <cellStyle name="Neutral 29 9" xfId="20100" xr:uid="{00000000-0005-0000-0000-0000A0580000}"/>
    <cellStyle name="Neutral 3" xfId="137" xr:uid="{00000000-0005-0000-0000-0000A1580000}"/>
    <cellStyle name="Neutral 3 10" xfId="3553" xr:uid="{00000000-0005-0000-0000-0000A2580000}"/>
    <cellStyle name="Neutral 3 11" xfId="3554" xr:uid="{00000000-0005-0000-0000-0000A3580000}"/>
    <cellStyle name="Neutral 3 12" xfId="3552" xr:uid="{00000000-0005-0000-0000-0000A4580000}"/>
    <cellStyle name="Neutral 3 2" xfId="3555" xr:uid="{00000000-0005-0000-0000-0000A5580000}"/>
    <cellStyle name="Neutral 3 3" xfId="3556" xr:uid="{00000000-0005-0000-0000-0000A6580000}"/>
    <cellStyle name="Neutral 3 4" xfId="3557" xr:uid="{00000000-0005-0000-0000-0000A7580000}"/>
    <cellStyle name="Neutral 3 5" xfId="3558" xr:uid="{00000000-0005-0000-0000-0000A8580000}"/>
    <cellStyle name="Neutral 3 6" xfId="3559" xr:uid="{00000000-0005-0000-0000-0000A9580000}"/>
    <cellStyle name="Neutral 3 7" xfId="3560" xr:uid="{00000000-0005-0000-0000-0000AA580000}"/>
    <cellStyle name="Neutral 3 8" xfId="3561" xr:uid="{00000000-0005-0000-0000-0000AB580000}"/>
    <cellStyle name="Neutral 3 9" xfId="3562" xr:uid="{00000000-0005-0000-0000-0000AC580000}"/>
    <cellStyle name="Neutral 30" xfId="20101" xr:uid="{00000000-0005-0000-0000-0000AD580000}"/>
    <cellStyle name="Neutral 30 10" xfId="20102" xr:uid="{00000000-0005-0000-0000-0000AE580000}"/>
    <cellStyle name="Neutral 30 11" xfId="20103" xr:uid="{00000000-0005-0000-0000-0000AF580000}"/>
    <cellStyle name="Neutral 30 2" xfId="20104" xr:uid="{00000000-0005-0000-0000-0000B0580000}"/>
    <cellStyle name="Neutral 30 3" xfId="20105" xr:uid="{00000000-0005-0000-0000-0000B1580000}"/>
    <cellStyle name="Neutral 30 4" xfId="20106" xr:uid="{00000000-0005-0000-0000-0000B2580000}"/>
    <cellStyle name="Neutral 30 5" xfId="20107" xr:uid="{00000000-0005-0000-0000-0000B3580000}"/>
    <cellStyle name="Neutral 30 6" xfId="20108" xr:uid="{00000000-0005-0000-0000-0000B4580000}"/>
    <cellStyle name="Neutral 30 7" xfId="20109" xr:uid="{00000000-0005-0000-0000-0000B5580000}"/>
    <cellStyle name="Neutral 30 8" xfId="20110" xr:uid="{00000000-0005-0000-0000-0000B6580000}"/>
    <cellStyle name="Neutral 30 9" xfId="20111" xr:uid="{00000000-0005-0000-0000-0000B7580000}"/>
    <cellStyle name="Neutral 31" xfId="20112" xr:uid="{00000000-0005-0000-0000-0000B8580000}"/>
    <cellStyle name="Neutral 31 10" xfId="20113" xr:uid="{00000000-0005-0000-0000-0000B9580000}"/>
    <cellStyle name="Neutral 31 11" xfId="20114" xr:uid="{00000000-0005-0000-0000-0000BA580000}"/>
    <cellStyle name="Neutral 31 2" xfId="20115" xr:uid="{00000000-0005-0000-0000-0000BB580000}"/>
    <cellStyle name="Neutral 31 3" xfId="20116" xr:uid="{00000000-0005-0000-0000-0000BC580000}"/>
    <cellStyle name="Neutral 31 4" xfId="20117" xr:uid="{00000000-0005-0000-0000-0000BD580000}"/>
    <cellStyle name="Neutral 31 5" xfId="20118" xr:uid="{00000000-0005-0000-0000-0000BE580000}"/>
    <cellStyle name="Neutral 31 6" xfId="20119" xr:uid="{00000000-0005-0000-0000-0000BF580000}"/>
    <cellStyle name="Neutral 31 7" xfId="20120" xr:uid="{00000000-0005-0000-0000-0000C0580000}"/>
    <cellStyle name="Neutral 31 8" xfId="20121" xr:uid="{00000000-0005-0000-0000-0000C1580000}"/>
    <cellStyle name="Neutral 31 9" xfId="20122" xr:uid="{00000000-0005-0000-0000-0000C2580000}"/>
    <cellStyle name="Neutral 32" xfId="20123" xr:uid="{00000000-0005-0000-0000-0000C3580000}"/>
    <cellStyle name="Neutral 32 10" xfId="20124" xr:uid="{00000000-0005-0000-0000-0000C4580000}"/>
    <cellStyle name="Neutral 32 11" xfId="20125" xr:uid="{00000000-0005-0000-0000-0000C5580000}"/>
    <cellStyle name="Neutral 32 2" xfId="20126" xr:uid="{00000000-0005-0000-0000-0000C6580000}"/>
    <cellStyle name="Neutral 32 3" xfId="20127" xr:uid="{00000000-0005-0000-0000-0000C7580000}"/>
    <cellStyle name="Neutral 32 4" xfId="20128" xr:uid="{00000000-0005-0000-0000-0000C8580000}"/>
    <cellStyle name="Neutral 32 5" xfId="20129" xr:uid="{00000000-0005-0000-0000-0000C9580000}"/>
    <cellStyle name="Neutral 32 6" xfId="20130" xr:uid="{00000000-0005-0000-0000-0000CA580000}"/>
    <cellStyle name="Neutral 32 7" xfId="20131" xr:uid="{00000000-0005-0000-0000-0000CB580000}"/>
    <cellStyle name="Neutral 32 8" xfId="20132" xr:uid="{00000000-0005-0000-0000-0000CC580000}"/>
    <cellStyle name="Neutral 32 9" xfId="20133" xr:uid="{00000000-0005-0000-0000-0000CD580000}"/>
    <cellStyle name="Neutral 33" xfId="20134" xr:uid="{00000000-0005-0000-0000-0000CE580000}"/>
    <cellStyle name="Neutral 33 10" xfId="20135" xr:uid="{00000000-0005-0000-0000-0000CF580000}"/>
    <cellStyle name="Neutral 33 11" xfId="20136" xr:uid="{00000000-0005-0000-0000-0000D0580000}"/>
    <cellStyle name="Neutral 33 2" xfId="20137" xr:uid="{00000000-0005-0000-0000-0000D1580000}"/>
    <cellStyle name="Neutral 33 3" xfId="20138" xr:uid="{00000000-0005-0000-0000-0000D2580000}"/>
    <cellStyle name="Neutral 33 4" xfId="20139" xr:uid="{00000000-0005-0000-0000-0000D3580000}"/>
    <cellStyle name="Neutral 33 5" xfId="20140" xr:uid="{00000000-0005-0000-0000-0000D4580000}"/>
    <cellStyle name="Neutral 33 6" xfId="20141" xr:uid="{00000000-0005-0000-0000-0000D5580000}"/>
    <cellStyle name="Neutral 33 7" xfId="20142" xr:uid="{00000000-0005-0000-0000-0000D6580000}"/>
    <cellStyle name="Neutral 33 8" xfId="20143" xr:uid="{00000000-0005-0000-0000-0000D7580000}"/>
    <cellStyle name="Neutral 33 9" xfId="20144" xr:uid="{00000000-0005-0000-0000-0000D8580000}"/>
    <cellStyle name="Neutral 34" xfId="20145" xr:uid="{00000000-0005-0000-0000-0000D9580000}"/>
    <cellStyle name="Neutral 34 10" xfId="20146" xr:uid="{00000000-0005-0000-0000-0000DA580000}"/>
    <cellStyle name="Neutral 34 11" xfId="20147" xr:uid="{00000000-0005-0000-0000-0000DB580000}"/>
    <cellStyle name="Neutral 34 2" xfId="20148" xr:uid="{00000000-0005-0000-0000-0000DC580000}"/>
    <cellStyle name="Neutral 34 3" xfId="20149" xr:uid="{00000000-0005-0000-0000-0000DD580000}"/>
    <cellStyle name="Neutral 34 4" xfId="20150" xr:uid="{00000000-0005-0000-0000-0000DE580000}"/>
    <cellStyle name="Neutral 34 5" xfId="20151" xr:uid="{00000000-0005-0000-0000-0000DF580000}"/>
    <cellStyle name="Neutral 34 6" xfId="20152" xr:uid="{00000000-0005-0000-0000-0000E0580000}"/>
    <cellStyle name="Neutral 34 7" xfId="20153" xr:uid="{00000000-0005-0000-0000-0000E1580000}"/>
    <cellStyle name="Neutral 34 8" xfId="20154" xr:uid="{00000000-0005-0000-0000-0000E2580000}"/>
    <cellStyle name="Neutral 34 9" xfId="20155" xr:uid="{00000000-0005-0000-0000-0000E3580000}"/>
    <cellStyle name="Neutral 35" xfId="20156" xr:uid="{00000000-0005-0000-0000-0000E4580000}"/>
    <cellStyle name="Neutral 35 10" xfId="20157" xr:uid="{00000000-0005-0000-0000-0000E5580000}"/>
    <cellStyle name="Neutral 35 11" xfId="20158" xr:uid="{00000000-0005-0000-0000-0000E6580000}"/>
    <cellStyle name="Neutral 35 2" xfId="20159" xr:uid="{00000000-0005-0000-0000-0000E7580000}"/>
    <cellStyle name="Neutral 35 3" xfId="20160" xr:uid="{00000000-0005-0000-0000-0000E8580000}"/>
    <cellStyle name="Neutral 35 4" xfId="20161" xr:uid="{00000000-0005-0000-0000-0000E9580000}"/>
    <cellStyle name="Neutral 35 5" xfId="20162" xr:uid="{00000000-0005-0000-0000-0000EA580000}"/>
    <cellStyle name="Neutral 35 6" xfId="20163" xr:uid="{00000000-0005-0000-0000-0000EB580000}"/>
    <cellStyle name="Neutral 35 7" xfId="20164" xr:uid="{00000000-0005-0000-0000-0000EC580000}"/>
    <cellStyle name="Neutral 35 8" xfId="20165" xr:uid="{00000000-0005-0000-0000-0000ED580000}"/>
    <cellStyle name="Neutral 35 9" xfId="20166" xr:uid="{00000000-0005-0000-0000-0000EE580000}"/>
    <cellStyle name="Neutral 36" xfId="20167" xr:uid="{00000000-0005-0000-0000-0000EF580000}"/>
    <cellStyle name="Neutral 36 10" xfId="20168" xr:uid="{00000000-0005-0000-0000-0000F0580000}"/>
    <cellStyle name="Neutral 36 11" xfId="20169" xr:uid="{00000000-0005-0000-0000-0000F1580000}"/>
    <cellStyle name="Neutral 36 2" xfId="20170" xr:uid="{00000000-0005-0000-0000-0000F2580000}"/>
    <cellStyle name="Neutral 36 3" xfId="20171" xr:uid="{00000000-0005-0000-0000-0000F3580000}"/>
    <cellStyle name="Neutral 36 4" xfId="20172" xr:uid="{00000000-0005-0000-0000-0000F4580000}"/>
    <cellStyle name="Neutral 36 5" xfId="20173" xr:uid="{00000000-0005-0000-0000-0000F5580000}"/>
    <cellStyle name="Neutral 36 6" xfId="20174" xr:uid="{00000000-0005-0000-0000-0000F6580000}"/>
    <cellStyle name="Neutral 36 7" xfId="20175" xr:uid="{00000000-0005-0000-0000-0000F7580000}"/>
    <cellStyle name="Neutral 36 8" xfId="20176" xr:uid="{00000000-0005-0000-0000-0000F8580000}"/>
    <cellStyle name="Neutral 36 9" xfId="20177" xr:uid="{00000000-0005-0000-0000-0000F9580000}"/>
    <cellStyle name="Neutral 37" xfId="20178" xr:uid="{00000000-0005-0000-0000-0000FA580000}"/>
    <cellStyle name="Neutral 37 10" xfId="20179" xr:uid="{00000000-0005-0000-0000-0000FB580000}"/>
    <cellStyle name="Neutral 37 11" xfId="20180" xr:uid="{00000000-0005-0000-0000-0000FC580000}"/>
    <cellStyle name="Neutral 37 2" xfId="20181" xr:uid="{00000000-0005-0000-0000-0000FD580000}"/>
    <cellStyle name="Neutral 37 3" xfId="20182" xr:uid="{00000000-0005-0000-0000-0000FE580000}"/>
    <cellStyle name="Neutral 37 4" xfId="20183" xr:uid="{00000000-0005-0000-0000-0000FF580000}"/>
    <cellStyle name="Neutral 37 5" xfId="20184" xr:uid="{00000000-0005-0000-0000-000000590000}"/>
    <cellStyle name="Neutral 37 6" xfId="20185" xr:uid="{00000000-0005-0000-0000-000001590000}"/>
    <cellStyle name="Neutral 37 7" xfId="20186" xr:uid="{00000000-0005-0000-0000-000002590000}"/>
    <cellStyle name="Neutral 37 8" xfId="20187" xr:uid="{00000000-0005-0000-0000-000003590000}"/>
    <cellStyle name="Neutral 37 9" xfId="20188" xr:uid="{00000000-0005-0000-0000-000004590000}"/>
    <cellStyle name="Neutral 38" xfId="20189" xr:uid="{00000000-0005-0000-0000-000005590000}"/>
    <cellStyle name="Neutral 38 10" xfId="20190" xr:uid="{00000000-0005-0000-0000-000006590000}"/>
    <cellStyle name="Neutral 38 11" xfId="20191" xr:uid="{00000000-0005-0000-0000-000007590000}"/>
    <cellStyle name="Neutral 38 2" xfId="20192" xr:uid="{00000000-0005-0000-0000-000008590000}"/>
    <cellStyle name="Neutral 38 3" xfId="20193" xr:uid="{00000000-0005-0000-0000-000009590000}"/>
    <cellStyle name="Neutral 38 4" xfId="20194" xr:uid="{00000000-0005-0000-0000-00000A590000}"/>
    <cellStyle name="Neutral 38 5" xfId="20195" xr:uid="{00000000-0005-0000-0000-00000B590000}"/>
    <cellStyle name="Neutral 38 6" xfId="20196" xr:uid="{00000000-0005-0000-0000-00000C590000}"/>
    <cellStyle name="Neutral 38 7" xfId="20197" xr:uid="{00000000-0005-0000-0000-00000D590000}"/>
    <cellStyle name="Neutral 38 8" xfId="20198" xr:uid="{00000000-0005-0000-0000-00000E590000}"/>
    <cellStyle name="Neutral 38 9" xfId="20199" xr:uid="{00000000-0005-0000-0000-00000F590000}"/>
    <cellStyle name="Neutral 39" xfId="20200" xr:uid="{00000000-0005-0000-0000-000010590000}"/>
    <cellStyle name="Neutral 39 10" xfId="20201" xr:uid="{00000000-0005-0000-0000-000011590000}"/>
    <cellStyle name="Neutral 39 11" xfId="20202" xr:uid="{00000000-0005-0000-0000-000012590000}"/>
    <cellStyle name="Neutral 39 2" xfId="20203" xr:uid="{00000000-0005-0000-0000-000013590000}"/>
    <cellStyle name="Neutral 39 3" xfId="20204" xr:uid="{00000000-0005-0000-0000-000014590000}"/>
    <cellStyle name="Neutral 39 4" xfId="20205" xr:uid="{00000000-0005-0000-0000-000015590000}"/>
    <cellStyle name="Neutral 39 5" xfId="20206" xr:uid="{00000000-0005-0000-0000-000016590000}"/>
    <cellStyle name="Neutral 39 6" xfId="20207" xr:uid="{00000000-0005-0000-0000-000017590000}"/>
    <cellStyle name="Neutral 39 7" xfId="20208" xr:uid="{00000000-0005-0000-0000-000018590000}"/>
    <cellStyle name="Neutral 39 8" xfId="20209" xr:uid="{00000000-0005-0000-0000-000019590000}"/>
    <cellStyle name="Neutral 39 9" xfId="20210" xr:uid="{00000000-0005-0000-0000-00001A590000}"/>
    <cellStyle name="Neutral 4" xfId="1389" xr:uid="{00000000-0005-0000-0000-00001B590000}"/>
    <cellStyle name="Neutral 4 10" xfId="3564" xr:uid="{00000000-0005-0000-0000-00001C590000}"/>
    <cellStyle name="Neutral 4 11" xfId="3565" xr:uid="{00000000-0005-0000-0000-00001D590000}"/>
    <cellStyle name="Neutral 4 12" xfId="3563" xr:uid="{00000000-0005-0000-0000-00001E590000}"/>
    <cellStyle name="Neutral 4 2" xfId="3566" xr:uid="{00000000-0005-0000-0000-00001F590000}"/>
    <cellStyle name="Neutral 4 3" xfId="3567" xr:uid="{00000000-0005-0000-0000-000020590000}"/>
    <cellStyle name="Neutral 4 4" xfId="3568" xr:uid="{00000000-0005-0000-0000-000021590000}"/>
    <cellStyle name="Neutral 4 5" xfId="3569" xr:uid="{00000000-0005-0000-0000-000022590000}"/>
    <cellStyle name="Neutral 4 6" xfId="3570" xr:uid="{00000000-0005-0000-0000-000023590000}"/>
    <cellStyle name="Neutral 4 7" xfId="3571" xr:uid="{00000000-0005-0000-0000-000024590000}"/>
    <cellStyle name="Neutral 4 8" xfId="3572" xr:uid="{00000000-0005-0000-0000-000025590000}"/>
    <cellStyle name="Neutral 4 9" xfId="3573" xr:uid="{00000000-0005-0000-0000-000026590000}"/>
    <cellStyle name="Neutral 40" xfId="20211" xr:uid="{00000000-0005-0000-0000-000027590000}"/>
    <cellStyle name="Neutral 40 10" xfId="20212" xr:uid="{00000000-0005-0000-0000-000028590000}"/>
    <cellStyle name="Neutral 40 2" xfId="20213" xr:uid="{00000000-0005-0000-0000-000029590000}"/>
    <cellStyle name="Neutral 40 3" xfId="20214" xr:uid="{00000000-0005-0000-0000-00002A590000}"/>
    <cellStyle name="Neutral 40 4" xfId="20215" xr:uid="{00000000-0005-0000-0000-00002B590000}"/>
    <cellStyle name="Neutral 40 5" xfId="20216" xr:uid="{00000000-0005-0000-0000-00002C590000}"/>
    <cellStyle name="Neutral 40 6" xfId="20217" xr:uid="{00000000-0005-0000-0000-00002D590000}"/>
    <cellStyle name="Neutral 40 7" xfId="20218" xr:uid="{00000000-0005-0000-0000-00002E590000}"/>
    <cellStyle name="Neutral 40 8" xfId="20219" xr:uid="{00000000-0005-0000-0000-00002F590000}"/>
    <cellStyle name="Neutral 40 9" xfId="20220" xr:uid="{00000000-0005-0000-0000-000030590000}"/>
    <cellStyle name="Neutral 41" xfId="20221" xr:uid="{00000000-0005-0000-0000-000031590000}"/>
    <cellStyle name="Neutral 42" xfId="20222" xr:uid="{00000000-0005-0000-0000-000032590000}"/>
    <cellStyle name="Neutral 43" xfId="20223" xr:uid="{00000000-0005-0000-0000-000033590000}"/>
    <cellStyle name="Neutral 44" xfId="20224" xr:uid="{00000000-0005-0000-0000-000034590000}"/>
    <cellStyle name="Neutral 45" xfId="20225" xr:uid="{00000000-0005-0000-0000-000035590000}"/>
    <cellStyle name="Neutral 46" xfId="20226" xr:uid="{00000000-0005-0000-0000-000036590000}"/>
    <cellStyle name="Neutral 47" xfId="20227" xr:uid="{00000000-0005-0000-0000-000037590000}"/>
    <cellStyle name="Neutral 48" xfId="20228" xr:uid="{00000000-0005-0000-0000-000038590000}"/>
    <cellStyle name="Neutral 49" xfId="20229" xr:uid="{00000000-0005-0000-0000-000039590000}"/>
    <cellStyle name="Neutral 5" xfId="3574" xr:uid="{00000000-0005-0000-0000-00003A590000}"/>
    <cellStyle name="Neutral 5 10" xfId="3575" xr:uid="{00000000-0005-0000-0000-00003B590000}"/>
    <cellStyle name="Neutral 5 11" xfId="3576" xr:uid="{00000000-0005-0000-0000-00003C590000}"/>
    <cellStyle name="Neutral 5 2" xfId="3577" xr:uid="{00000000-0005-0000-0000-00003D590000}"/>
    <cellStyle name="Neutral 5 3" xfId="3578" xr:uid="{00000000-0005-0000-0000-00003E590000}"/>
    <cellStyle name="Neutral 5 4" xfId="3579" xr:uid="{00000000-0005-0000-0000-00003F590000}"/>
    <cellStyle name="Neutral 5 5" xfId="3580" xr:uid="{00000000-0005-0000-0000-000040590000}"/>
    <cellStyle name="Neutral 5 6" xfId="3581" xr:uid="{00000000-0005-0000-0000-000041590000}"/>
    <cellStyle name="Neutral 5 7" xfId="3582" xr:uid="{00000000-0005-0000-0000-000042590000}"/>
    <cellStyle name="Neutral 5 8" xfId="3583" xr:uid="{00000000-0005-0000-0000-000043590000}"/>
    <cellStyle name="Neutral 5 9" xfId="3584" xr:uid="{00000000-0005-0000-0000-000044590000}"/>
    <cellStyle name="Neutral 50" xfId="135" xr:uid="{00000000-0005-0000-0000-000045590000}"/>
    <cellStyle name="Neutral 6" xfId="3585" xr:uid="{00000000-0005-0000-0000-000046590000}"/>
    <cellStyle name="Neutral 6 10" xfId="20230" xr:uid="{00000000-0005-0000-0000-000047590000}"/>
    <cellStyle name="Neutral 6 11" xfId="20231" xr:uid="{00000000-0005-0000-0000-000048590000}"/>
    <cellStyle name="Neutral 6 2" xfId="20232" xr:uid="{00000000-0005-0000-0000-000049590000}"/>
    <cellStyle name="Neutral 6 3" xfId="20233" xr:uid="{00000000-0005-0000-0000-00004A590000}"/>
    <cellStyle name="Neutral 6 4" xfId="20234" xr:uid="{00000000-0005-0000-0000-00004B590000}"/>
    <cellStyle name="Neutral 6 5" xfId="20235" xr:uid="{00000000-0005-0000-0000-00004C590000}"/>
    <cellStyle name="Neutral 6 6" xfId="20236" xr:uid="{00000000-0005-0000-0000-00004D590000}"/>
    <cellStyle name="Neutral 6 7" xfId="20237" xr:uid="{00000000-0005-0000-0000-00004E590000}"/>
    <cellStyle name="Neutral 6 8" xfId="20238" xr:uid="{00000000-0005-0000-0000-00004F590000}"/>
    <cellStyle name="Neutral 6 9" xfId="20239" xr:uid="{00000000-0005-0000-0000-000050590000}"/>
    <cellStyle name="Neutral 7" xfId="3586" xr:uid="{00000000-0005-0000-0000-000051590000}"/>
    <cellStyle name="Neutral 7 10" xfId="20240" xr:uid="{00000000-0005-0000-0000-000052590000}"/>
    <cellStyle name="Neutral 7 11" xfId="20241" xr:uid="{00000000-0005-0000-0000-000053590000}"/>
    <cellStyle name="Neutral 7 2" xfId="20242" xr:uid="{00000000-0005-0000-0000-000054590000}"/>
    <cellStyle name="Neutral 7 3" xfId="20243" xr:uid="{00000000-0005-0000-0000-000055590000}"/>
    <cellStyle name="Neutral 7 4" xfId="20244" xr:uid="{00000000-0005-0000-0000-000056590000}"/>
    <cellStyle name="Neutral 7 5" xfId="20245" xr:uid="{00000000-0005-0000-0000-000057590000}"/>
    <cellStyle name="Neutral 7 6" xfId="20246" xr:uid="{00000000-0005-0000-0000-000058590000}"/>
    <cellStyle name="Neutral 7 7" xfId="20247" xr:uid="{00000000-0005-0000-0000-000059590000}"/>
    <cellStyle name="Neutral 7 8" xfId="20248" xr:uid="{00000000-0005-0000-0000-00005A590000}"/>
    <cellStyle name="Neutral 7 9" xfId="20249" xr:uid="{00000000-0005-0000-0000-00005B590000}"/>
    <cellStyle name="Neutral 8" xfId="3587" xr:uid="{00000000-0005-0000-0000-00005C590000}"/>
    <cellStyle name="Neutral 8 10" xfId="20250" xr:uid="{00000000-0005-0000-0000-00005D590000}"/>
    <cellStyle name="Neutral 8 11" xfId="20251" xr:uid="{00000000-0005-0000-0000-00005E590000}"/>
    <cellStyle name="Neutral 8 2" xfId="20252" xr:uid="{00000000-0005-0000-0000-00005F590000}"/>
    <cellStyle name="Neutral 8 3" xfId="20253" xr:uid="{00000000-0005-0000-0000-000060590000}"/>
    <cellStyle name="Neutral 8 4" xfId="20254" xr:uid="{00000000-0005-0000-0000-000061590000}"/>
    <cellStyle name="Neutral 8 5" xfId="20255" xr:uid="{00000000-0005-0000-0000-000062590000}"/>
    <cellStyle name="Neutral 8 6" xfId="20256" xr:uid="{00000000-0005-0000-0000-000063590000}"/>
    <cellStyle name="Neutral 8 7" xfId="20257" xr:uid="{00000000-0005-0000-0000-000064590000}"/>
    <cellStyle name="Neutral 8 8" xfId="20258" xr:uid="{00000000-0005-0000-0000-000065590000}"/>
    <cellStyle name="Neutral 8 9" xfId="20259" xr:uid="{00000000-0005-0000-0000-000066590000}"/>
    <cellStyle name="Neutral 9" xfId="3588" xr:uid="{00000000-0005-0000-0000-000067590000}"/>
    <cellStyle name="Neutral 9 10" xfId="20260" xr:uid="{00000000-0005-0000-0000-000068590000}"/>
    <cellStyle name="Neutral 9 11" xfId="20261" xr:uid="{00000000-0005-0000-0000-000069590000}"/>
    <cellStyle name="Neutral 9 2" xfId="20262" xr:uid="{00000000-0005-0000-0000-00006A590000}"/>
    <cellStyle name="Neutral 9 3" xfId="20263" xr:uid="{00000000-0005-0000-0000-00006B590000}"/>
    <cellStyle name="Neutral 9 4" xfId="20264" xr:uid="{00000000-0005-0000-0000-00006C590000}"/>
    <cellStyle name="Neutral 9 5" xfId="20265" xr:uid="{00000000-0005-0000-0000-00006D590000}"/>
    <cellStyle name="Neutral 9 6" xfId="20266" xr:uid="{00000000-0005-0000-0000-00006E590000}"/>
    <cellStyle name="Neutral 9 7" xfId="20267" xr:uid="{00000000-0005-0000-0000-00006F590000}"/>
    <cellStyle name="Neutral 9 8" xfId="20268" xr:uid="{00000000-0005-0000-0000-000070590000}"/>
    <cellStyle name="Neutral 9 9" xfId="20269" xr:uid="{00000000-0005-0000-0000-000071590000}"/>
    <cellStyle name="NewAcct" xfId="20270" xr:uid="{00000000-0005-0000-0000-000072590000}"/>
    <cellStyle name="no dec" xfId="345" xr:uid="{00000000-0005-0000-0000-000073590000}"/>
    <cellStyle name="Normal" xfId="0" builtinId="0"/>
    <cellStyle name="Normal - Style1" xfId="138" xr:uid="{00000000-0005-0000-0000-000075590000}"/>
    <cellStyle name="Normal - Style5" xfId="346" xr:uid="{00000000-0005-0000-0000-000076590000}"/>
    <cellStyle name="Normal (B)" xfId="20271" xr:uid="{00000000-0005-0000-0000-000077590000}"/>
    <cellStyle name="Normal (G)" xfId="20272" xr:uid="{00000000-0005-0000-0000-000078590000}"/>
    <cellStyle name="Normal 10" xfId="4" xr:uid="{00000000-0005-0000-0000-000079590000}"/>
    <cellStyle name="Normal 10 2" xfId="347" xr:uid="{00000000-0005-0000-0000-00007A590000}"/>
    <cellStyle name="Normal 10 2 2" xfId="6598" xr:uid="{00000000-0005-0000-0000-00007B590000}"/>
    <cellStyle name="Normal 10 3" xfId="20273" xr:uid="{00000000-0005-0000-0000-00007C590000}"/>
    <cellStyle name="Normal 100" xfId="1394" xr:uid="{00000000-0005-0000-0000-00007D590000}"/>
    <cellStyle name="Normal 100 2" xfId="5654" xr:uid="{00000000-0005-0000-0000-00007E590000}"/>
    <cellStyle name="Normal 100 3" xfId="5655" xr:uid="{00000000-0005-0000-0000-00007F590000}"/>
    <cellStyle name="Normal 100 4" xfId="5656" xr:uid="{00000000-0005-0000-0000-000080590000}"/>
    <cellStyle name="Normal 100 5" xfId="6522" xr:uid="{00000000-0005-0000-0000-000081590000}"/>
    <cellStyle name="Normal 100 6" xfId="29497" xr:uid="{00000000-0005-0000-0000-000082590000}"/>
    <cellStyle name="Normal 101" xfId="1395" xr:uid="{00000000-0005-0000-0000-000083590000}"/>
    <cellStyle name="Normal 101 2" xfId="5657" xr:uid="{00000000-0005-0000-0000-000084590000}"/>
    <cellStyle name="Normal 101 3" xfId="5658" xr:uid="{00000000-0005-0000-0000-000085590000}"/>
    <cellStyle name="Normal 101 4" xfId="5659" xr:uid="{00000000-0005-0000-0000-000086590000}"/>
    <cellStyle name="Normal 101 5" xfId="6523" xr:uid="{00000000-0005-0000-0000-000087590000}"/>
    <cellStyle name="Normal 101 6" xfId="29498" xr:uid="{00000000-0005-0000-0000-000088590000}"/>
    <cellStyle name="Normal 102" xfId="1396" xr:uid="{00000000-0005-0000-0000-000089590000}"/>
    <cellStyle name="Normal 102 2" xfId="6524" xr:uid="{00000000-0005-0000-0000-00008A590000}"/>
    <cellStyle name="Normal 102 3" xfId="29499" xr:uid="{00000000-0005-0000-0000-00008B590000}"/>
    <cellStyle name="Normal 103" xfId="1397" xr:uid="{00000000-0005-0000-0000-00008C590000}"/>
    <cellStyle name="Normal 103 2" xfId="6525" xr:uid="{00000000-0005-0000-0000-00008D590000}"/>
    <cellStyle name="Normal 103 3" xfId="29500" xr:uid="{00000000-0005-0000-0000-00008E590000}"/>
    <cellStyle name="Normal 104" xfId="1398" xr:uid="{00000000-0005-0000-0000-00008F590000}"/>
    <cellStyle name="Normal 104 2" xfId="6526" xr:uid="{00000000-0005-0000-0000-000090590000}"/>
    <cellStyle name="Normal 104 3" xfId="29501" xr:uid="{00000000-0005-0000-0000-000091590000}"/>
    <cellStyle name="Normal 105" xfId="1399" xr:uid="{00000000-0005-0000-0000-000092590000}"/>
    <cellStyle name="Normal 105 2" xfId="6527" xr:uid="{00000000-0005-0000-0000-000093590000}"/>
    <cellStyle name="Normal 105 3" xfId="29502" xr:uid="{00000000-0005-0000-0000-000094590000}"/>
    <cellStyle name="Normal 106" xfId="1400" xr:uid="{00000000-0005-0000-0000-000095590000}"/>
    <cellStyle name="Normal 106 2" xfId="6528" xr:uid="{00000000-0005-0000-0000-000096590000}"/>
    <cellStyle name="Normal 106 3" xfId="29503" xr:uid="{00000000-0005-0000-0000-000097590000}"/>
    <cellStyle name="Normal 107" xfId="1401" xr:uid="{00000000-0005-0000-0000-000098590000}"/>
    <cellStyle name="Normal 107 10" xfId="6529" xr:uid="{00000000-0005-0000-0000-000099590000}"/>
    <cellStyle name="Normal 107 11" xfId="29504" xr:uid="{00000000-0005-0000-0000-00009A590000}"/>
    <cellStyle name="Normal 107 2" xfId="5660" xr:uid="{00000000-0005-0000-0000-00009B590000}"/>
    <cellStyle name="Normal 107 3" xfId="5661" xr:uid="{00000000-0005-0000-0000-00009C590000}"/>
    <cellStyle name="Normal 107 4" xfId="5662" xr:uid="{00000000-0005-0000-0000-00009D590000}"/>
    <cellStyle name="Normal 107 5" xfId="5663" xr:uid="{00000000-0005-0000-0000-00009E590000}"/>
    <cellStyle name="Normal 107 6" xfId="5664" xr:uid="{00000000-0005-0000-0000-00009F590000}"/>
    <cellStyle name="Normal 107 7" xfId="5665" xr:uid="{00000000-0005-0000-0000-0000A0590000}"/>
    <cellStyle name="Normal 107 8" xfId="5666" xr:uid="{00000000-0005-0000-0000-0000A1590000}"/>
    <cellStyle name="Normal 107 9" xfId="5667" xr:uid="{00000000-0005-0000-0000-0000A2590000}"/>
    <cellStyle name="Normal 108" xfId="1402" xr:uid="{00000000-0005-0000-0000-0000A3590000}"/>
    <cellStyle name="Normal 108 10" xfId="6530" xr:uid="{00000000-0005-0000-0000-0000A4590000}"/>
    <cellStyle name="Normal 108 11" xfId="29505" xr:uid="{00000000-0005-0000-0000-0000A5590000}"/>
    <cellStyle name="Normal 108 2" xfId="5668" xr:uid="{00000000-0005-0000-0000-0000A6590000}"/>
    <cellStyle name="Normal 108 3" xfId="5669" xr:uid="{00000000-0005-0000-0000-0000A7590000}"/>
    <cellStyle name="Normal 108 4" xfId="5670" xr:uid="{00000000-0005-0000-0000-0000A8590000}"/>
    <cellStyle name="Normal 108 5" xfId="5671" xr:uid="{00000000-0005-0000-0000-0000A9590000}"/>
    <cellStyle name="Normal 108 6" xfId="5672" xr:uid="{00000000-0005-0000-0000-0000AA590000}"/>
    <cellStyle name="Normal 108 7" xfId="5673" xr:uid="{00000000-0005-0000-0000-0000AB590000}"/>
    <cellStyle name="Normal 108 8" xfId="5674" xr:uid="{00000000-0005-0000-0000-0000AC590000}"/>
    <cellStyle name="Normal 108 9" xfId="5675" xr:uid="{00000000-0005-0000-0000-0000AD590000}"/>
    <cellStyle name="Normal 109" xfId="1403" xr:uid="{00000000-0005-0000-0000-0000AE590000}"/>
    <cellStyle name="Normal 109 10" xfId="6531" xr:uid="{00000000-0005-0000-0000-0000AF590000}"/>
    <cellStyle name="Normal 109 11" xfId="29506" xr:uid="{00000000-0005-0000-0000-0000B0590000}"/>
    <cellStyle name="Normal 109 2" xfId="5676" xr:uid="{00000000-0005-0000-0000-0000B1590000}"/>
    <cellStyle name="Normal 109 3" xfId="5677" xr:uid="{00000000-0005-0000-0000-0000B2590000}"/>
    <cellStyle name="Normal 109 4" xfId="5678" xr:uid="{00000000-0005-0000-0000-0000B3590000}"/>
    <cellStyle name="Normal 109 5" xfId="5679" xr:uid="{00000000-0005-0000-0000-0000B4590000}"/>
    <cellStyle name="Normal 109 6" xfId="5680" xr:uid="{00000000-0005-0000-0000-0000B5590000}"/>
    <cellStyle name="Normal 109 7" xfId="5681" xr:uid="{00000000-0005-0000-0000-0000B6590000}"/>
    <cellStyle name="Normal 109 8" xfId="5682" xr:uid="{00000000-0005-0000-0000-0000B7590000}"/>
    <cellStyle name="Normal 109 9" xfId="5683" xr:uid="{00000000-0005-0000-0000-0000B8590000}"/>
    <cellStyle name="Normal 11" xfId="183" xr:uid="{00000000-0005-0000-0000-0000B9590000}"/>
    <cellStyle name="Normal 11 2" xfId="232" xr:uid="{00000000-0005-0000-0000-0000BA590000}"/>
    <cellStyle name="Normal 110" xfId="1405" xr:uid="{00000000-0005-0000-0000-0000BB590000}"/>
    <cellStyle name="Normal 110 10" xfId="6532" xr:uid="{00000000-0005-0000-0000-0000BC590000}"/>
    <cellStyle name="Normal 110 11" xfId="29507" xr:uid="{00000000-0005-0000-0000-0000BD590000}"/>
    <cellStyle name="Normal 110 2" xfId="5684" xr:uid="{00000000-0005-0000-0000-0000BE590000}"/>
    <cellStyle name="Normal 110 3" xfId="5685" xr:uid="{00000000-0005-0000-0000-0000BF590000}"/>
    <cellStyle name="Normal 110 4" xfId="5686" xr:uid="{00000000-0005-0000-0000-0000C0590000}"/>
    <cellStyle name="Normal 110 5" xfId="5687" xr:uid="{00000000-0005-0000-0000-0000C1590000}"/>
    <cellStyle name="Normal 110 6" xfId="5688" xr:uid="{00000000-0005-0000-0000-0000C2590000}"/>
    <cellStyle name="Normal 110 7" xfId="5689" xr:uid="{00000000-0005-0000-0000-0000C3590000}"/>
    <cellStyle name="Normal 110 8" xfId="5690" xr:uid="{00000000-0005-0000-0000-0000C4590000}"/>
    <cellStyle name="Normal 110 9" xfId="5691" xr:uid="{00000000-0005-0000-0000-0000C5590000}"/>
    <cellStyle name="Normal 111" xfId="1406" xr:uid="{00000000-0005-0000-0000-0000C6590000}"/>
    <cellStyle name="Normal 111 2" xfId="6533" xr:uid="{00000000-0005-0000-0000-0000C7590000}"/>
    <cellStyle name="Normal 111 3" xfId="29508" xr:uid="{00000000-0005-0000-0000-0000C8590000}"/>
    <cellStyle name="Normal 112" xfId="1407" xr:uid="{00000000-0005-0000-0000-0000C9590000}"/>
    <cellStyle name="Normal 112 10" xfId="5692" xr:uid="{00000000-0005-0000-0000-0000CA590000}"/>
    <cellStyle name="Normal 112 11" xfId="5693" xr:uid="{00000000-0005-0000-0000-0000CB590000}"/>
    <cellStyle name="Normal 112 12" xfId="5694" xr:uid="{00000000-0005-0000-0000-0000CC590000}"/>
    <cellStyle name="Normal 112 13" xfId="5695" xr:uid="{00000000-0005-0000-0000-0000CD590000}"/>
    <cellStyle name="Normal 112 14" xfId="5696" xr:uid="{00000000-0005-0000-0000-0000CE590000}"/>
    <cellStyle name="Normal 112 15" xfId="5697" xr:uid="{00000000-0005-0000-0000-0000CF590000}"/>
    <cellStyle name="Normal 112 16" xfId="5698" xr:uid="{00000000-0005-0000-0000-0000D0590000}"/>
    <cellStyle name="Normal 112 17" xfId="5699" xr:uid="{00000000-0005-0000-0000-0000D1590000}"/>
    <cellStyle name="Normal 112 18" xfId="5700" xr:uid="{00000000-0005-0000-0000-0000D2590000}"/>
    <cellStyle name="Normal 112 2" xfId="5701" xr:uid="{00000000-0005-0000-0000-0000D3590000}"/>
    <cellStyle name="Normal 112 3" xfId="5702" xr:uid="{00000000-0005-0000-0000-0000D4590000}"/>
    <cellStyle name="Normal 112 4" xfId="5703" xr:uid="{00000000-0005-0000-0000-0000D5590000}"/>
    <cellStyle name="Normal 112 5" xfId="5704" xr:uid="{00000000-0005-0000-0000-0000D6590000}"/>
    <cellStyle name="Normal 112 6" xfId="5705" xr:uid="{00000000-0005-0000-0000-0000D7590000}"/>
    <cellStyle name="Normal 112 7" xfId="5706" xr:uid="{00000000-0005-0000-0000-0000D8590000}"/>
    <cellStyle name="Normal 112 8" xfId="5707" xr:uid="{00000000-0005-0000-0000-0000D9590000}"/>
    <cellStyle name="Normal 112 9" xfId="5708" xr:uid="{00000000-0005-0000-0000-0000DA590000}"/>
    <cellStyle name="Normal 113" xfId="1408" xr:uid="{00000000-0005-0000-0000-0000DB590000}"/>
    <cellStyle name="Normal 113 2" xfId="6534" xr:uid="{00000000-0005-0000-0000-0000DC590000}"/>
    <cellStyle name="Normal 113 3" xfId="29509" xr:uid="{00000000-0005-0000-0000-0000DD590000}"/>
    <cellStyle name="Normal 114" xfId="1409" xr:uid="{00000000-0005-0000-0000-0000DE590000}"/>
    <cellStyle name="Normal 114 2" xfId="6535" xr:uid="{00000000-0005-0000-0000-0000DF590000}"/>
    <cellStyle name="Normal 114 3" xfId="29510" xr:uid="{00000000-0005-0000-0000-0000E0590000}"/>
    <cellStyle name="Normal 115" xfId="1410" xr:uid="{00000000-0005-0000-0000-0000E1590000}"/>
    <cellStyle name="Normal 115 2" xfId="6536" xr:uid="{00000000-0005-0000-0000-0000E2590000}"/>
    <cellStyle name="Normal 115 3" xfId="29511" xr:uid="{00000000-0005-0000-0000-0000E3590000}"/>
    <cellStyle name="Normal 116" xfId="1411" xr:uid="{00000000-0005-0000-0000-0000E4590000}"/>
    <cellStyle name="Normal 116 2" xfId="6537" xr:uid="{00000000-0005-0000-0000-0000E5590000}"/>
    <cellStyle name="Normal 116 3" xfId="29512" xr:uid="{00000000-0005-0000-0000-0000E6590000}"/>
    <cellStyle name="Normal 117" xfId="1412" xr:uid="{00000000-0005-0000-0000-0000E7590000}"/>
    <cellStyle name="Normal 117 2" xfId="6538" xr:uid="{00000000-0005-0000-0000-0000E8590000}"/>
    <cellStyle name="Normal 117 3" xfId="29513" xr:uid="{00000000-0005-0000-0000-0000E9590000}"/>
    <cellStyle name="Normal 118" xfId="1413" xr:uid="{00000000-0005-0000-0000-0000EA590000}"/>
    <cellStyle name="Normal 118 2" xfId="6539" xr:uid="{00000000-0005-0000-0000-0000EB590000}"/>
    <cellStyle name="Normal 118 3" xfId="29514" xr:uid="{00000000-0005-0000-0000-0000EC590000}"/>
    <cellStyle name="Normal 119" xfId="1414" xr:uid="{00000000-0005-0000-0000-0000ED590000}"/>
    <cellStyle name="Normal 119 10" xfId="6540" xr:uid="{00000000-0005-0000-0000-0000EE590000}"/>
    <cellStyle name="Normal 119 11" xfId="29515" xr:uid="{00000000-0005-0000-0000-0000EF590000}"/>
    <cellStyle name="Normal 119 2" xfId="5709" xr:uid="{00000000-0005-0000-0000-0000F0590000}"/>
    <cellStyle name="Normal 119 3" xfId="5710" xr:uid="{00000000-0005-0000-0000-0000F1590000}"/>
    <cellStyle name="Normal 119 4" xfId="5711" xr:uid="{00000000-0005-0000-0000-0000F2590000}"/>
    <cellStyle name="Normal 119 5" xfId="5712" xr:uid="{00000000-0005-0000-0000-0000F3590000}"/>
    <cellStyle name="Normal 119 6" xfId="5713" xr:uid="{00000000-0005-0000-0000-0000F4590000}"/>
    <cellStyle name="Normal 119 7" xfId="5714" xr:uid="{00000000-0005-0000-0000-0000F5590000}"/>
    <cellStyle name="Normal 119 8" xfId="5715" xr:uid="{00000000-0005-0000-0000-0000F6590000}"/>
    <cellStyle name="Normal 119 9" xfId="5716" xr:uid="{00000000-0005-0000-0000-0000F7590000}"/>
    <cellStyle name="Normal 12" xfId="223" xr:uid="{00000000-0005-0000-0000-0000F8590000}"/>
    <cellStyle name="Normal 12 10" xfId="20274" xr:uid="{00000000-0005-0000-0000-0000F9590000}"/>
    <cellStyle name="Normal 12 11" xfId="20275" xr:uid="{00000000-0005-0000-0000-0000FA590000}"/>
    <cellStyle name="Normal 12 12" xfId="5717" xr:uid="{00000000-0005-0000-0000-0000FB590000}"/>
    <cellStyle name="Normal 12 2" xfId="238" xr:uid="{00000000-0005-0000-0000-0000FC590000}"/>
    <cellStyle name="Normal 12 2 2" xfId="6599" xr:uid="{00000000-0005-0000-0000-0000FD590000}"/>
    <cellStyle name="Normal 12 3" xfId="348" xr:uid="{00000000-0005-0000-0000-0000FE590000}"/>
    <cellStyle name="Normal 12 3 2" xfId="6600" xr:uid="{00000000-0005-0000-0000-0000FF590000}"/>
    <cellStyle name="Normal 12 4" xfId="20276" xr:uid="{00000000-0005-0000-0000-0000005A0000}"/>
    <cellStyle name="Normal 12 5" xfId="20277" xr:uid="{00000000-0005-0000-0000-0000015A0000}"/>
    <cellStyle name="Normal 12 6" xfId="20278" xr:uid="{00000000-0005-0000-0000-0000025A0000}"/>
    <cellStyle name="Normal 12 7" xfId="20279" xr:uid="{00000000-0005-0000-0000-0000035A0000}"/>
    <cellStyle name="Normal 12 8" xfId="20280" xr:uid="{00000000-0005-0000-0000-0000045A0000}"/>
    <cellStyle name="Normal 12 9" xfId="20281" xr:uid="{00000000-0005-0000-0000-0000055A0000}"/>
    <cellStyle name="Normal 120" xfId="1416" xr:uid="{00000000-0005-0000-0000-0000065A0000}"/>
    <cellStyle name="Normal 120 10" xfId="6541" xr:uid="{00000000-0005-0000-0000-0000075A0000}"/>
    <cellStyle name="Normal 120 11" xfId="29516" xr:uid="{00000000-0005-0000-0000-0000085A0000}"/>
    <cellStyle name="Normal 120 2" xfId="1417" xr:uid="{00000000-0005-0000-0000-0000095A0000}"/>
    <cellStyle name="Normal 120 2 2" xfId="5718" xr:uid="{00000000-0005-0000-0000-00000A5A0000}"/>
    <cellStyle name="Normal 120 3" xfId="5719" xr:uid="{00000000-0005-0000-0000-00000B5A0000}"/>
    <cellStyle name="Normal 120 4" xfId="5720" xr:uid="{00000000-0005-0000-0000-00000C5A0000}"/>
    <cellStyle name="Normal 120 5" xfId="5721" xr:uid="{00000000-0005-0000-0000-00000D5A0000}"/>
    <cellStyle name="Normal 120 6" xfId="5722" xr:uid="{00000000-0005-0000-0000-00000E5A0000}"/>
    <cellStyle name="Normal 120 7" xfId="5723" xr:uid="{00000000-0005-0000-0000-00000F5A0000}"/>
    <cellStyle name="Normal 120 8" xfId="5724" xr:uid="{00000000-0005-0000-0000-0000105A0000}"/>
    <cellStyle name="Normal 120 9" xfId="5725" xr:uid="{00000000-0005-0000-0000-0000115A0000}"/>
    <cellStyle name="Normal 121" xfId="1418" xr:uid="{00000000-0005-0000-0000-0000125A0000}"/>
    <cellStyle name="Normal 121 10" xfId="6542" xr:uid="{00000000-0005-0000-0000-0000135A0000}"/>
    <cellStyle name="Normal 121 11" xfId="29517" xr:uid="{00000000-0005-0000-0000-0000145A0000}"/>
    <cellStyle name="Normal 121 2" xfId="5726" xr:uid="{00000000-0005-0000-0000-0000155A0000}"/>
    <cellStyle name="Normal 121 3" xfId="5727" xr:uid="{00000000-0005-0000-0000-0000165A0000}"/>
    <cellStyle name="Normal 121 4" xfId="5728" xr:uid="{00000000-0005-0000-0000-0000175A0000}"/>
    <cellStyle name="Normal 121 5" xfId="5729" xr:uid="{00000000-0005-0000-0000-0000185A0000}"/>
    <cellStyle name="Normal 121 6" xfId="5730" xr:uid="{00000000-0005-0000-0000-0000195A0000}"/>
    <cellStyle name="Normal 121 7" xfId="5731" xr:uid="{00000000-0005-0000-0000-00001A5A0000}"/>
    <cellStyle name="Normal 121 8" xfId="5732" xr:uid="{00000000-0005-0000-0000-00001B5A0000}"/>
    <cellStyle name="Normal 121 9" xfId="5733" xr:uid="{00000000-0005-0000-0000-00001C5A0000}"/>
    <cellStyle name="Normal 122" xfId="1419" xr:uid="{00000000-0005-0000-0000-00001D5A0000}"/>
    <cellStyle name="Normal 122 2" xfId="5734" xr:uid="{00000000-0005-0000-0000-00001E5A0000}"/>
    <cellStyle name="Normal 122 3" xfId="5735" xr:uid="{00000000-0005-0000-0000-00001F5A0000}"/>
    <cellStyle name="Normal 122 4" xfId="5736" xr:uid="{00000000-0005-0000-0000-0000205A0000}"/>
    <cellStyle name="Normal 122 5" xfId="6543" xr:uid="{00000000-0005-0000-0000-0000215A0000}"/>
    <cellStyle name="Normal 122 6" xfId="29518" xr:uid="{00000000-0005-0000-0000-0000225A0000}"/>
    <cellStyle name="Normal 123" xfId="1420" xr:uid="{00000000-0005-0000-0000-0000235A0000}"/>
    <cellStyle name="Normal 123 2" xfId="5737" xr:uid="{00000000-0005-0000-0000-0000245A0000}"/>
    <cellStyle name="Normal 123 3" xfId="5738" xr:uid="{00000000-0005-0000-0000-0000255A0000}"/>
    <cellStyle name="Normal 123 4" xfId="5739" xr:uid="{00000000-0005-0000-0000-0000265A0000}"/>
    <cellStyle name="Normal 123 5" xfId="6544" xr:uid="{00000000-0005-0000-0000-0000275A0000}"/>
    <cellStyle name="Normal 123 6" xfId="29519" xr:uid="{00000000-0005-0000-0000-0000285A0000}"/>
    <cellStyle name="Normal 124" xfId="1421" xr:uid="{00000000-0005-0000-0000-0000295A0000}"/>
    <cellStyle name="Normal 124 2" xfId="5740" xr:uid="{00000000-0005-0000-0000-00002A5A0000}"/>
    <cellStyle name="Normal 124 3" xfId="5741" xr:uid="{00000000-0005-0000-0000-00002B5A0000}"/>
    <cellStyle name="Normal 124 4" xfId="5742" xr:uid="{00000000-0005-0000-0000-00002C5A0000}"/>
    <cellStyle name="Normal 124 5" xfId="6545" xr:uid="{00000000-0005-0000-0000-00002D5A0000}"/>
    <cellStyle name="Normal 124 6" xfId="29520" xr:uid="{00000000-0005-0000-0000-00002E5A0000}"/>
    <cellStyle name="Normal 125" xfId="1422" xr:uid="{00000000-0005-0000-0000-00002F5A0000}"/>
    <cellStyle name="Normal 125 2" xfId="5743" xr:uid="{00000000-0005-0000-0000-0000305A0000}"/>
    <cellStyle name="Normal 125 3" xfId="5744" xr:uid="{00000000-0005-0000-0000-0000315A0000}"/>
    <cellStyle name="Normal 125 4" xfId="5745" xr:uid="{00000000-0005-0000-0000-0000325A0000}"/>
    <cellStyle name="Normal 125 5" xfId="6546" xr:uid="{00000000-0005-0000-0000-0000335A0000}"/>
    <cellStyle name="Normal 125 6" xfId="29521" xr:uid="{00000000-0005-0000-0000-0000345A0000}"/>
    <cellStyle name="Normal 126" xfId="1423" xr:uid="{00000000-0005-0000-0000-0000355A0000}"/>
    <cellStyle name="Normal 126 2" xfId="5746" xr:uid="{00000000-0005-0000-0000-0000365A0000}"/>
    <cellStyle name="Normal 126 3" xfId="5747" xr:uid="{00000000-0005-0000-0000-0000375A0000}"/>
    <cellStyle name="Normal 126 4" xfId="5748" xr:uid="{00000000-0005-0000-0000-0000385A0000}"/>
    <cellStyle name="Normal 126 5" xfId="6547" xr:uid="{00000000-0005-0000-0000-0000395A0000}"/>
    <cellStyle name="Normal 126 6" xfId="29522" xr:uid="{00000000-0005-0000-0000-00003A5A0000}"/>
    <cellStyle name="Normal 127" xfId="1424" xr:uid="{00000000-0005-0000-0000-00003B5A0000}"/>
    <cellStyle name="Normal 127 2" xfId="6548" xr:uid="{00000000-0005-0000-0000-00003C5A0000}"/>
    <cellStyle name="Normal 127 3" xfId="29523" xr:uid="{00000000-0005-0000-0000-00003D5A0000}"/>
    <cellStyle name="Normal 128" xfId="1425" xr:uid="{00000000-0005-0000-0000-00003E5A0000}"/>
    <cellStyle name="Normal 128 2" xfId="6549" xr:uid="{00000000-0005-0000-0000-00003F5A0000}"/>
    <cellStyle name="Normal 128 3" xfId="29524" xr:uid="{00000000-0005-0000-0000-0000405A0000}"/>
    <cellStyle name="Normal 129" xfId="1426" xr:uid="{00000000-0005-0000-0000-0000415A0000}"/>
    <cellStyle name="Normal 129 2" xfId="6550" xr:uid="{00000000-0005-0000-0000-0000425A0000}"/>
    <cellStyle name="Normal 129 3" xfId="29525" xr:uid="{00000000-0005-0000-0000-0000435A0000}"/>
    <cellStyle name="Normal 13" xfId="224" xr:uid="{00000000-0005-0000-0000-0000445A0000}"/>
    <cellStyle name="Normal 13 2" xfId="13" xr:uid="{00000000-0005-0000-0000-0000455A0000}"/>
    <cellStyle name="Normal 13 2 2" xfId="3589" xr:uid="{00000000-0005-0000-0000-0000465A0000}"/>
    <cellStyle name="Normal 13 2 2 2" xfId="6601" xr:uid="{00000000-0005-0000-0000-0000475A0000}"/>
    <cellStyle name="Normal 13 2 3" xfId="239" xr:uid="{00000000-0005-0000-0000-0000485A0000}"/>
    <cellStyle name="Normal 13 3" xfId="349" xr:uid="{00000000-0005-0000-0000-0000495A0000}"/>
    <cellStyle name="Normal 13 3 10" xfId="25694" xr:uid="{00000000-0005-0000-0000-00004A5A0000}"/>
    <cellStyle name="Normal 13 3 2" xfId="3590" xr:uid="{00000000-0005-0000-0000-00004B5A0000}"/>
    <cellStyle name="Normal 13 3 2 2" xfId="4829" xr:uid="{00000000-0005-0000-0000-00004C5A0000}"/>
    <cellStyle name="Normal 13 3 2 2 2" xfId="5139" xr:uid="{00000000-0005-0000-0000-00004D5A0000}"/>
    <cellStyle name="Normal 13 3 2 2 2 2" xfId="5541" xr:uid="{00000000-0005-0000-0000-00004E5A0000}"/>
    <cellStyle name="Normal 13 3 2 2 2 2 2" xfId="24080" xr:uid="{00000000-0005-0000-0000-00004F5A0000}"/>
    <cellStyle name="Normal 13 3 2 2 2 2 2 2" xfId="25625" xr:uid="{00000000-0005-0000-0000-0000505A0000}"/>
    <cellStyle name="Normal 13 3 2 2 2 2 2 2 2" xfId="28712" xr:uid="{00000000-0005-0000-0000-0000515A0000}"/>
    <cellStyle name="Normal 13 3 2 2 2 2 2 3" xfId="27173" xr:uid="{00000000-0005-0000-0000-0000525A0000}"/>
    <cellStyle name="Normal 13 3 2 2 2 2 3" xfId="24352" xr:uid="{00000000-0005-0000-0000-0000535A0000}"/>
    <cellStyle name="Normal 13 3 2 2 2 2 3 2" xfId="27439" xr:uid="{00000000-0005-0000-0000-0000545A0000}"/>
    <cellStyle name="Normal 13 3 2 2 2 2 4" xfId="25896" xr:uid="{00000000-0005-0000-0000-0000555A0000}"/>
    <cellStyle name="Normal 13 3 2 2 2 3" xfId="23860" xr:uid="{00000000-0005-0000-0000-0000565A0000}"/>
    <cellStyle name="Normal 13 3 2 2 2 3 2" xfId="25493" xr:uid="{00000000-0005-0000-0000-0000575A0000}"/>
    <cellStyle name="Normal 13 3 2 2 2 3 2 2" xfId="28580" xr:uid="{00000000-0005-0000-0000-0000585A0000}"/>
    <cellStyle name="Normal 13 3 2 2 2 3 3" xfId="27041" xr:uid="{00000000-0005-0000-0000-0000595A0000}"/>
    <cellStyle name="Normal 13 3 2 2 2 4" xfId="24219" xr:uid="{00000000-0005-0000-0000-00005A5A0000}"/>
    <cellStyle name="Normal 13 3 2 2 2 4 2" xfId="27307" xr:uid="{00000000-0005-0000-0000-00005B5A0000}"/>
    <cellStyle name="Normal 13 3 2 2 2 5" xfId="25763" xr:uid="{00000000-0005-0000-0000-00005C5A0000}"/>
    <cellStyle name="Normal 13 3 2 2 3" xfId="5242" xr:uid="{00000000-0005-0000-0000-00005D5A0000}"/>
    <cellStyle name="Normal 13 3 2 2 3 2" xfId="23936" xr:uid="{00000000-0005-0000-0000-00005E5A0000}"/>
    <cellStyle name="Normal 13 3 2 2 3 2 2" xfId="25559" xr:uid="{00000000-0005-0000-0000-00005F5A0000}"/>
    <cellStyle name="Normal 13 3 2 2 3 2 2 2" xfId="28646" xr:uid="{00000000-0005-0000-0000-0000605A0000}"/>
    <cellStyle name="Normal 13 3 2 2 3 2 3" xfId="27107" xr:uid="{00000000-0005-0000-0000-0000615A0000}"/>
    <cellStyle name="Normal 13 3 2 2 3 3" xfId="24286" xr:uid="{00000000-0005-0000-0000-0000625A0000}"/>
    <cellStyle name="Normal 13 3 2 2 3 3 2" xfId="27373" xr:uid="{00000000-0005-0000-0000-0000635A0000}"/>
    <cellStyle name="Normal 13 3 2 2 3 4" xfId="25830" xr:uid="{00000000-0005-0000-0000-0000645A0000}"/>
    <cellStyle name="Normal 13 3 2 2 4" xfId="23565" xr:uid="{00000000-0005-0000-0000-0000655A0000}"/>
    <cellStyle name="Normal 13 3 2 2 4 2" xfId="25427" xr:uid="{00000000-0005-0000-0000-0000665A0000}"/>
    <cellStyle name="Normal 13 3 2 2 4 2 2" xfId="28514" xr:uid="{00000000-0005-0000-0000-0000675A0000}"/>
    <cellStyle name="Normal 13 3 2 2 4 3" xfId="26975" xr:uid="{00000000-0005-0000-0000-0000685A0000}"/>
    <cellStyle name="Normal 13 3 2 2 5" xfId="23095" xr:uid="{00000000-0005-0000-0000-0000695A0000}"/>
    <cellStyle name="Normal 13 3 2 2 5 2" xfId="25021" xr:uid="{00000000-0005-0000-0000-00006A5A0000}"/>
    <cellStyle name="Normal 13 3 2 2 5 2 2" xfId="28108" xr:uid="{00000000-0005-0000-0000-00006B5A0000}"/>
    <cellStyle name="Normal 13 3 2 2 5 3" xfId="26569" xr:uid="{00000000-0005-0000-0000-00006C5A0000}"/>
    <cellStyle name="Normal 13 3 2 2 6" xfId="24153" xr:uid="{00000000-0005-0000-0000-00006D5A0000}"/>
    <cellStyle name="Normal 13 3 2 2 6 2" xfId="27241" xr:uid="{00000000-0005-0000-0000-00006E5A0000}"/>
    <cellStyle name="Normal 13 3 2 2 7" xfId="25696" xr:uid="{00000000-0005-0000-0000-00006F5A0000}"/>
    <cellStyle name="Normal 13 3 2 3" xfId="4830" xr:uid="{00000000-0005-0000-0000-0000705A0000}"/>
    <cellStyle name="Normal 13 3 2 3 2" xfId="5140" xr:uid="{00000000-0005-0000-0000-0000715A0000}"/>
    <cellStyle name="Normal 13 3 2 3 2 2" xfId="5542" xr:uid="{00000000-0005-0000-0000-0000725A0000}"/>
    <cellStyle name="Normal 13 3 2 3 2 2 2" xfId="24081" xr:uid="{00000000-0005-0000-0000-0000735A0000}"/>
    <cellStyle name="Normal 13 3 2 3 2 2 2 2" xfId="25626" xr:uid="{00000000-0005-0000-0000-0000745A0000}"/>
    <cellStyle name="Normal 13 3 2 3 2 2 2 2 2" xfId="28713" xr:uid="{00000000-0005-0000-0000-0000755A0000}"/>
    <cellStyle name="Normal 13 3 2 3 2 2 2 3" xfId="27174" xr:uid="{00000000-0005-0000-0000-0000765A0000}"/>
    <cellStyle name="Normal 13 3 2 3 2 2 3" xfId="24353" xr:uid="{00000000-0005-0000-0000-0000775A0000}"/>
    <cellStyle name="Normal 13 3 2 3 2 2 3 2" xfId="27440" xr:uid="{00000000-0005-0000-0000-0000785A0000}"/>
    <cellStyle name="Normal 13 3 2 3 2 2 4" xfId="25897" xr:uid="{00000000-0005-0000-0000-0000795A0000}"/>
    <cellStyle name="Normal 13 3 2 3 2 3" xfId="23861" xr:uid="{00000000-0005-0000-0000-00007A5A0000}"/>
    <cellStyle name="Normal 13 3 2 3 2 3 2" xfId="25494" xr:uid="{00000000-0005-0000-0000-00007B5A0000}"/>
    <cellStyle name="Normal 13 3 2 3 2 3 2 2" xfId="28581" xr:uid="{00000000-0005-0000-0000-00007C5A0000}"/>
    <cellStyle name="Normal 13 3 2 3 2 3 3" xfId="27042" xr:uid="{00000000-0005-0000-0000-00007D5A0000}"/>
    <cellStyle name="Normal 13 3 2 3 2 4" xfId="24220" xr:uid="{00000000-0005-0000-0000-00007E5A0000}"/>
    <cellStyle name="Normal 13 3 2 3 2 4 2" xfId="27308" xr:uid="{00000000-0005-0000-0000-00007F5A0000}"/>
    <cellStyle name="Normal 13 3 2 3 2 5" xfId="25764" xr:uid="{00000000-0005-0000-0000-0000805A0000}"/>
    <cellStyle name="Normal 13 3 2 3 3" xfId="5243" xr:uid="{00000000-0005-0000-0000-0000815A0000}"/>
    <cellStyle name="Normal 13 3 2 3 3 2" xfId="23937" xr:uid="{00000000-0005-0000-0000-0000825A0000}"/>
    <cellStyle name="Normal 13 3 2 3 3 2 2" xfId="25560" xr:uid="{00000000-0005-0000-0000-0000835A0000}"/>
    <cellStyle name="Normal 13 3 2 3 3 2 2 2" xfId="28647" xr:uid="{00000000-0005-0000-0000-0000845A0000}"/>
    <cellStyle name="Normal 13 3 2 3 3 2 3" xfId="27108" xr:uid="{00000000-0005-0000-0000-0000855A0000}"/>
    <cellStyle name="Normal 13 3 2 3 3 3" xfId="24287" xr:uid="{00000000-0005-0000-0000-0000865A0000}"/>
    <cellStyle name="Normal 13 3 2 3 3 3 2" xfId="27374" xr:uid="{00000000-0005-0000-0000-0000875A0000}"/>
    <cellStyle name="Normal 13 3 2 3 3 4" xfId="25831" xr:uid="{00000000-0005-0000-0000-0000885A0000}"/>
    <cellStyle name="Normal 13 3 2 3 4" xfId="23566" xr:uid="{00000000-0005-0000-0000-0000895A0000}"/>
    <cellStyle name="Normal 13 3 2 3 4 2" xfId="25428" xr:uid="{00000000-0005-0000-0000-00008A5A0000}"/>
    <cellStyle name="Normal 13 3 2 3 4 2 2" xfId="28515" xr:uid="{00000000-0005-0000-0000-00008B5A0000}"/>
    <cellStyle name="Normal 13 3 2 3 4 3" xfId="26976" xr:uid="{00000000-0005-0000-0000-00008C5A0000}"/>
    <cellStyle name="Normal 13 3 2 3 5" xfId="23073" xr:uid="{00000000-0005-0000-0000-00008D5A0000}"/>
    <cellStyle name="Normal 13 3 2 3 5 2" xfId="24999" xr:uid="{00000000-0005-0000-0000-00008E5A0000}"/>
    <cellStyle name="Normal 13 3 2 3 5 2 2" xfId="28086" xr:uid="{00000000-0005-0000-0000-00008F5A0000}"/>
    <cellStyle name="Normal 13 3 2 3 5 3" xfId="26547" xr:uid="{00000000-0005-0000-0000-0000905A0000}"/>
    <cellStyle name="Normal 13 3 2 3 6" xfId="24154" xr:uid="{00000000-0005-0000-0000-0000915A0000}"/>
    <cellStyle name="Normal 13 3 2 3 6 2" xfId="27242" xr:uid="{00000000-0005-0000-0000-0000925A0000}"/>
    <cellStyle name="Normal 13 3 2 3 7" xfId="25697" xr:uid="{00000000-0005-0000-0000-0000935A0000}"/>
    <cellStyle name="Normal 13 3 2 4" xfId="5138" xr:uid="{00000000-0005-0000-0000-0000945A0000}"/>
    <cellStyle name="Normal 13 3 2 4 2" xfId="5540" xr:uid="{00000000-0005-0000-0000-0000955A0000}"/>
    <cellStyle name="Normal 13 3 2 4 2 2" xfId="24079" xr:uid="{00000000-0005-0000-0000-0000965A0000}"/>
    <cellStyle name="Normal 13 3 2 4 2 2 2" xfId="25624" xr:uid="{00000000-0005-0000-0000-0000975A0000}"/>
    <cellStyle name="Normal 13 3 2 4 2 2 2 2" xfId="28711" xr:uid="{00000000-0005-0000-0000-0000985A0000}"/>
    <cellStyle name="Normal 13 3 2 4 2 2 3" xfId="27172" xr:uid="{00000000-0005-0000-0000-0000995A0000}"/>
    <cellStyle name="Normal 13 3 2 4 2 3" xfId="24351" xr:uid="{00000000-0005-0000-0000-00009A5A0000}"/>
    <cellStyle name="Normal 13 3 2 4 2 3 2" xfId="27438" xr:uid="{00000000-0005-0000-0000-00009B5A0000}"/>
    <cellStyle name="Normal 13 3 2 4 2 4" xfId="25895" xr:uid="{00000000-0005-0000-0000-00009C5A0000}"/>
    <cellStyle name="Normal 13 3 2 4 3" xfId="23859" xr:uid="{00000000-0005-0000-0000-00009D5A0000}"/>
    <cellStyle name="Normal 13 3 2 4 3 2" xfId="25492" xr:uid="{00000000-0005-0000-0000-00009E5A0000}"/>
    <cellStyle name="Normal 13 3 2 4 3 2 2" xfId="28579" xr:uid="{00000000-0005-0000-0000-00009F5A0000}"/>
    <cellStyle name="Normal 13 3 2 4 3 3" xfId="27040" xr:uid="{00000000-0005-0000-0000-0000A05A0000}"/>
    <cellStyle name="Normal 13 3 2 4 4" xfId="24218" xr:uid="{00000000-0005-0000-0000-0000A15A0000}"/>
    <cellStyle name="Normal 13 3 2 4 4 2" xfId="27306" xr:uid="{00000000-0005-0000-0000-0000A25A0000}"/>
    <cellStyle name="Normal 13 3 2 4 5" xfId="25762" xr:uid="{00000000-0005-0000-0000-0000A35A0000}"/>
    <cellStyle name="Normal 13 3 2 5" xfId="5241" xr:uid="{00000000-0005-0000-0000-0000A45A0000}"/>
    <cellStyle name="Normal 13 3 2 5 2" xfId="23935" xr:uid="{00000000-0005-0000-0000-0000A55A0000}"/>
    <cellStyle name="Normal 13 3 2 5 2 2" xfId="25558" xr:uid="{00000000-0005-0000-0000-0000A65A0000}"/>
    <cellStyle name="Normal 13 3 2 5 2 2 2" xfId="28645" xr:uid="{00000000-0005-0000-0000-0000A75A0000}"/>
    <cellStyle name="Normal 13 3 2 5 2 3" xfId="27106" xr:uid="{00000000-0005-0000-0000-0000A85A0000}"/>
    <cellStyle name="Normal 13 3 2 5 3" xfId="24285" xr:uid="{00000000-0005-0000-0000-0000A95A0000}"/>
    <cellStyle name="Normal 13 3 2 5 3 2" xfId="27372" xr:uid="{00000000-0005-0000-0000-0000AA5A0000}"/>
    <cellStyle name="Normal 13 3 2 5 4" xfId="25829" xr:uid="{00000000-0005-0000-0000-0000AB5A0000}"/>
    <cellStyle name="Normal 13 3 2 6" xfId="23564" xr:uid="{00000000-0005-0000-0000-0000AC5A0000}"/>
    <cellStyle name="Normal 13 3 2 6 2" xfId="25426" xr:uid="{00000000-0005-0000-0000-0000AD5A0000}"/>
    <cellStyle name="Normal 13 3 2 6 2 2" xfId="28513" xr:uid="{00000000-0005-0000-0000-0000AE5A0000}"/>
    <cellStyle name="Normal 13 3 2 6 3" xfId="26974" xr:uid="{00000000-0005-0000-0000-0000AF5A0000}"/>
    <cellStyle name="Normal 13 3 2 7" xfId="23050" xr:uid="{00000000-0005-0000-0000-0000B05A0000}"/>
    <cellStyle name="Normal 13 3 2 7 2" xfId="24977" xr:uid="{00000000-0005-0000-0000-0000B15A0000}"/>
    <cellStyle name="Normal 13 3 2 7 2 2" xfId="28064" xr:uid="{00000000-0005-0000-0000-0000B25A0000}"/>
    <cellStyle name="Normal 13 3 2 7 3" xfId="26525" xr:uid="{00000000-0005-0000-0000-0000B35A0000}"/>
    <cellStyle name="Normal 13 3 2 8" xfId="24152" xr:uid="{00000000-0005-0000-0000-0000B45A0000}"/>
    <cellStyle name="Normal 13 3 2 8 2" xfId="27240" xr:uid="{00000000-0005-0000-0000-0000B55A0000}"/>
    <cellStyle name="Normal 13 3 2 9" xfId="25695" xr:uid="{00000000-0005-0000-0000-0000B65A0000}"/>
    <cellStyle name="Normal 13 3 3" xfId="4831" xr:uid="{00000000-0005-0000-0000-0000B75A0000}"/>
    <cellStyle name="Normal 13 3 3 2" xfId="5141" xr:uid="{00000000-0005-0000-0000-0000B85A0000}"/>
    <cellStyle name="Normal 13 3 3 2 2" xfId="5543" xr:uid="{00000000-0005-0000-0000-0000B95A0000}"/>
    <cellStyle name="Normal 13 3 3 2 2 2" xfId="24082" xr:uid="{00000000-0005-0000-0000-0000BA5A0000}"/>
    <cellStyle name="Normal 13 3 3 2 2 2 2" xfId="25627" xr:uid="{00000000-0005-0000-0000-0000BB5A0000}"/>
    <cellStyle name="Normal 13 3 3 2 2 2 2 2" xfId="28714" xr:uid="{00000000-0005-0000-0000-0000BC5A0000}"/>
    <cellStyle name="Normal 13 3 3 2 2 2 3" xfId="27175" xr:uid="{00000000-0005-0000-0000-0000BD5A0000}"/>
    <cellStyle name="Normal 13 3 3 2 2 3" xfId="24354" xr:uid="{00000000-0005-0000-0000-0000BE5A0000}"/>
    <cellStyle name="Normal 13 3 3 2 2 3 2" xfId="27441" xr:uid="{00000000-0005-0000-0000-0000BF5A0000}"/>
    <cellStyle name="Normal 13 3 3 2 2 4" xfId="25898" xr:uid="{00000000-0005-0000-0000-0000C05A0000}"/>
    <cellStyle name="Normal 13 3 3 2 3" xfId="23862" xr:uid="{00000000-0005-0000-0000-0000C15A0000}"/>
    <cellStyle name="Normal 13 3 3 2 3 2" xfId="25495" xr:uid="{00000000-0005-0000-0000-0000C25A0000}"/>
    <cellStyle name="Normal 13 3 3 2 3 2 2" xfId="28582" xr:uid="{00000000-0005-0000-0000-0000C35A0000}"/>
    <cellStyle name="Normal 13 3 3 2 3 3" xfId="27043" xr:uid="{00000000-0005-0000-0000-0000C45A0000}"/>
    <cellStyle name="Normal 13 3 3 2 4" xfId="24221" xr:uid="{00000000-0005-0000-0000-0000C55A0000}"/>
    <cellStyle name="Normal 13 3 3 2 4 2" xfId="27309" xr:uid="{00000000-0005-0000-0000-0000C65A0000}"/>
    <cellStyle name="Normal 13 3 3 2 5" xfId="25765" xr:uid="{00000000-0005-0000-0000-0000C75A0000}"/>
    <cellStyle name="Normal 13 3 3 3" xfId="5244" xr:uid="{00000000-0005-0000-0000-0000C85A0000}"/>
    <cellStyle name="Normal 13 3 3 3 2" xfId="23938" xr:uid="{00000000-0005-0000-0000-0000C95A0000}"/>
    <cellStyle name="Normal 13 3 3 3 2 2" xfId="25561" xr:uid="{00000000-0005-0000-0000-0000CA5A0000}"/>
    <cellStyle name="Normal 13 3 3 3 2 2 2" xfId="28648" xr:uid="{00000000-0005-0000-0000-0000CB5A0000}"/>
    <cellStyle name="Normal 13 3 3 3 2 3" xfId="27109" xr:uid="{00000000-0005-0000-0000-0000CC5A0000}"/>
    <cellStyle name="Normal 13 3 3 3 3" xfId="24288" xr:uid="{00000000-0005-0000-0000-0000CD5A0000}"/>
    <cellStyle name="Normal 13 3 3 3 3 2" xfId="27375" xr:uid="{00000000-0005-0000-0000-0000CE5A0000}"/>
    <cellStyle name="Normal 13 3 3 3 4" xfId="25832" xr:uid="{00000000-0005-0000-0000-0000CF5A0000}"/>
    <cellStyle name="Normal 13 3 3 4" xfId="23567" xr:uid="{00000000-0005-0000-0000-0000D05A0000}"/>
    <cellStyle name="Normal 13 3 3 4 2" xfId="25429" xr:uid="{00000000-0005-0000-0000-0000D15A0000}"/>
    <cellStyle name="Normal 13 3 3 4 2 2" xfId="28516" xr:uid="{00000000-0005-0000-0000-0000D25A0000}"/>
    <cellStyle name="Normal 13 3 3 4 3" xfId="26977" xr:uid="{00000000-0005-0000-0000-0000D35A0000}"/>
    <cellStyle name="Normal 13 3 3 5" xfId="23086" xr:uid="{00000000-0005-0000-0000-0000D45A0000}"/>
    <cellStyle name="Normal 13 3 3 5 2" xfId="25012" xr:uid="{00000000-0005-0000-0000-0000D55A0000}"/>
    <cellStyle name="Normal 13 3 3 5 2 2" xfId="28099" xr:uid="{00000000-0005-0000-0000-0000D65A0000}"/>
    <cellStyle name="Normal 13 3 3 5 3" xfId="26560" xr:uid="{00000000-0005-0000-0000-0000D75A0000}"/>
    <cellStyle name="Normal 13 3 3 6" xfId="24155" xr:uid="{00000000-0005-0000-0000-0000D85A0000}"/>
    <cellStyle name="Normal 13 3 3 6 2" xfId="27243" xr:uid="{00000000-0005-0000-0000-0000D95A0000}"/>
    <cellStyle name="Normal 13 3 3 7" xfId="25698" xr:uid="{00000000-0005-0000-0000-0000DA5A0000}"/>
    <cellStyle name="Normal 13 3 4" xfId="4832" xr:uid="{00000000-0005-0000-0000-0000DB5A0000}"/>
    <cellStyle name="Normal 13 3 4 2" xfId="5142" xr:uid="{00000000-0005-0000-0000-0000DC5A0000}"/>
    <cellStyle name="Normal 13 3 4 2 2" xfId="5544" xr:uid="{00000000-0005-0000-0000-0000DD5A0000}"/>
    <cellStyle name="Normal 13 3 4 2 2 2" xfId="24083" xr:uid="{00000000-0005-0000-0000-0000DE5A0000}"/>
    <cellStyle name="Normal 13 3 4 2 2 2 2" xfId="25628" xr:uid="{00000000-0005-0000-0000-0000DF5A0000}"/>
    <cellStyle name="Normal 13 3 4 2 2 2 2 2" xfId="28715" xr:uid="{00000000-0005-0000-0000-0000E05A0000}"/>
    <cellStyle name="Normal 13 3 4 2 2 2 3" xfId="27176" xr:uid="{00000000-0005-0000-0000-0000E15A0000}"/>
    <cellStyle name="Normal 13 3 4 2 2 3" xfId="24355" xr:uid="{00000000-0005-0000-0000-0000E25A0000}"/>
    <cellStyle name="Normal 13 3 4 2 2 3 2" xfId="27442" xr:uid="{00000000-0005-0000-0000-0000E35A0000}"/>
    <cellStyle name="Normal 13 3 4 2 2 4" xfId="25899" xr:uid="{00000000-0005-0000-0000-0000E45A0000}"/>
    <cellStyle name="Normal 13 3 4 2 3" xfId="23863" xr:uid="{00000000-0005-0000-0000-0000E55A0000}"/>
    <cellStyle name="Normal 13 3 4 2 3 2" xfId="25496" xr:uid="{00000000-0005-0000-0000-0000E65A0000}"/>
    <cellStyle name="Normal 13 3 4 2 3 2 2" xfId="28583" xr:uid="{00000000-0005-0000-0000-0000E75A0000}"/>
    <cellStyle name="Normal 13 3 4 2 3 3" xfId="27044" xr:uid="{00000000-0005-0000-0000-0000E85A0000}"/>
    <cellStyle name="Normal 13 3 4 2 4" xfId="24222" xr:uid="{00000000-0005-0000-0000-0000E95A0000}"/>
    <cellStyle name="Normal 13 3 4 2 4 2" xfId="27310" xr:uid="{00000000-0005-0000-0000-0000EA5A0000}"/>
    <cellStyle name="Normal 13 3 4 2 5" xfId="25766" xr:uid="{00000000-0005-0000-0000-0000EB5A0000}"/>
    <cellStyle name="Normal 13 3 4 3" xfId="5245" xr:uid="{00000000-0005-0000-0000-0000EC5A0000}"/>
    <cellStyle name="Normal 13 3 4 3 2" xfId="23939" xr:uid="{00000000-0005-0000-0000-0000ED5A0000}"/>
    <cellStyle name="Normal 13 3 4 3 2 2" xfId="25562" xr:uid="{00000000-0005-0000-0000-0000EE5A0000}"/>
    <cellStyle name="Normal 13 3 4 3 2 2 2" xfId="28649" xr:uid="{00000000-0005-0000-0000-0000EF5A0000}"/>
    <cellStyle name="Normal 13 3 4 3 2 3" xfId="27110" xr:uid="{00000000-0005-0000-0000-0000F05A0000}"/>
    <cellStyle name="Normal 13 3 4 3 3" xfId="24289" xr:uid="{00000000-0005-0000-0000-0000F15A0000}"/>
    <cellStyle name="Normal 13 3 4 3 3 2" xfId="27376" xr:uid="{00000000-0005-0000-0000-0000F25A0000}"/>
    <cellStyle name="Normal 13 3 4 3 4" xfId="25833" xr:uid="{00000000-0005-0000-0000-0000F35A0000}"/>
    <cellStyle name="Normal 13 3 4 4" xfId="23568" xr:uid="{00000000-0005-0000-0000-0000F45A0000}"/>
    <cellStyle name="Normal 13 3 4 4 2" xfId="25430" xr:uid="{00000000-0005-0000-0000-0000F55A0000}"/>
    <cellStyle name="Normal 13 3 4 4 2 2" xfId="28517" xr:uid="{00000000-0005-0000-0000-0000F65A0000}"/>
    <cellStyle name="Normal 13 3 4 4 3" xfId="26978" xr:uid="{00000000-0005-0000-0000-0000F75A0000}"/>
    <cellStyle name="Normal 13 3 4 5" xfId="23064" xr:uid="{00000000-0005-0000-0000-0000F85A0000}"/>
    <cellStyle name="Normal 13 3 4 5 2" xfId="24990" xr:uid="{00000000-0005-0000-0000-0000F95A0000}"/>
    <cellStyle name="Normal 13 3 4 5 2 2" xfId="28077" xr:uid="{00000000-0005-0000-0000-0000FA5A0000}"/>
    <cellStyle name="Normal 13 3 4 5 3" xfId="26538" xr:uid="{00000000-0005-0000-0000-0000FB5A0000}"/>
    <cellStyle name="Normal 13 3 4 6" xfId="24156" xr:uid="{00000000-0005-0000-0000-0000FC5A0000}"/>
    <cellStyle name="Normal 13 3 4 6 2" xfId="27244" xr:uid="{00000000-0005-0000-0000-0000FD5A0000}"/>
    <cellStyle name="Normal 13 3 4 7" xfId="25699" xr:uid="{00000000-0005-0000-0000-0000FE5A0000}"/>
    <cellStyle name="Normal 13 3 5" xfId="5137" xr:uid="{00000000-0005-0000-0000-0000FF5A0000}"/>
    <cellStyle name="Normal 13 3 5 2" xfId="5539" xr:uid="{00000000-0005-0000-0000-0000005B0000}"/>
    <cellStyle name="Normal 13 3 5 2 2" xfId="24078" xr:uid="{00000000-0005-0000-0000-0000015B0000}"/>
    <cellStyle name="Normal 13 3 5 2 2 2" xfId="25623" xr:uid="{00000000-0005-0000-0000-0000025B0000}"/>
    <cellStyle name="Normal 13 3 5 2 2 2 2" xfId="28710" xr:uid="{00000000-0005-0000-0000-0000035B0000}"/>
    <cellStyle name="Normal 13 3 5 2 2 3" xfId="27171" xr:uid="{00000000-0005-0000-0000-0000045B0000}"/>
    <cellStyle name="Normal 13 3 5 2 3" xfId="24350" xr:uid="{00000000-0005-0000-0000-0000055B0000}"/>
    <cellStyle name="Normal 13 3 5 2 3 2" xfId="27437" xr:uid="{00000000-0005-0000-0000-0000065B0000}"/>
    <cellStyle name="Normal 13 3 5 2 4" xfId="25894" xr:uid="{00000000-0005-0000-0000-0000075B0000}"/>
    <cellStyle name="Normal 13 3 5 3" xfId="23858" xr:uid="{00000000-0005-0000-0000-0000085B0000}"/>
    <cellStyle name="Normal 13 3 5 3 2" xfId="25491" xr:uid="{00000000-0005-0000-0000-0000095B0000}"/>
    <cellStyle name="Normal 13 3 5 3 2 2" xfId="28578" xr:uid="{00000000-0005-0000-0000-00000A5B0000}"/>
    <cellStyle name="Normal 13 3 5 3 3" xfId="27039" xr:uid="{00000000-0005-0000-0000-00000B5B0000}"/>
    <cellStyle name="Normal 13 3 5 4" xfId="23116" xr:uid="{00000000-0005-0000-0000-00000C5B0000}"/>
    <cellStyle name="Normal 13 3 5 4 2" xfId="25030" xr:uid="{00000000-0005-0000-0000-00000D5B0000}"/>
    <cellStyle name="Normal 13 3 5 4 2 2" xfId="28117" xr:uid="{00000000-0005-0000-0000-00000E5B0000}"/>
    <cellStyle name="Normal 13 3 5 4 3" xfId="26578" xr:uid="{00000000-0005-0000-0000-00000F5B0000}"/>
    <cellStyle name="Normal 13 3 5 5" xfId="24217" xr:uid="{00000000-0005-0000-0000-0000105B0000}"/>
    <cellStyle name="Normal 13 3 5 5 2" xfId="27305" xr:uid="{00000000-0005-0000-0000-0000115B0000}"/>
    <cellStyle name="Normal 13 3 5 6" xfId="25761" xr:uid="{00000000-0005-0000-0000-0000125B0000}"/>
    <cellStyle name="Normal 13 3 6" xfId="5240" xr:uid="{00000000-0005-0000-0000-0000135B0000}"/>
    <cellStyle name="Normal 13 3 6 2" xfId="23934" xr:uid="{00000000-0005-0000-0000-0000145B0000}"/>
    <cellStyle name="Normal 13 3 6 2 2" xfId="25557" xr:uid="{00000000-0005-0000-0000-0000155B0000}"/>
    <cellStyle name="Normal 13 3 6 2 2 2" xfId="28644" xr:uid="{00000000-0005-0000-0000-0000165B0000}"/>
    <cellStyle name="Normal 13 3 6 2 3" xfId="27105" xr:uid="{00000000-0005-0000-0000-0000175B0000}"/>
    <cellStyle name="Normal 13 3 6 3" xfId="24284" xr:uid="{00000000-0005-0000-0000-0000185B0000}"/>
    <cellStyle name="Normal 13 3 6 3 2" xfId="27371" xr:uid="{00000000-0005-0000-0000-0000195B0000}"/>
    <cellStyle name="Normal 13 3 6 4" xfId="25828" xr:uid="{00000000-0005-0000-0000-00001A5B0000}"/>
    <cellStyle name="Normal 13 3 7" xfId="20282" xr:uid="{00000000-0005-0000-0000-00001B5B0000}"/>
    <cellStyle name="Normal 13 3 7 2" xfId="23563" xr:uid="{00000000-0005-0000-0000-00001C5B0000}"/>
    <cellStyle name="Normal 13 3 7 2 2" xfId="25425" xr:uid="{00000000-0005-0000-0000-00001D5B0000}"/>
    <cellStyle name="Normal 13 3 7 2 2 2" xfId="28512" xr:uid="{00000000-0005-0000-0000-00001E5B0000}"/>
    <cellStyle name="Normal 13 3 7 2 3" xfId="26973" xr:uid="{00000000-0005-0000-0000-00001F5B0000}"/>
    <cellStyle name="Normal 13 3 8" xfId="23039" xr:uid="{00000000-0005-0000-0000-0000205B0000}"/>
    <cellStyle name="Normal 13 3 8 2" xfId="24968" xr:uid="{00000000-0005-0000-0000-0000215B0000}"/>
    <cellStyle name="Normal 13 3 8 2 2" xfId="28055" xr:uid="{00000000-0005-0000-0000-0000225B0000}"/>
    <cellStyle name="Normal 13 3 8 3" xfId="26516" xr:uid="{00000000-0005-0000-0000-0000235B0000}"/>
    <cellStyle name="Normal 13 3 9" xfId="24151" xr:uid="{00000000-0005-0000-0000-0000245B0000}"/>
    <cellStyle name="Normal 13 3 9 2" xfId="27239" xr:uid="{00000000-0005-0000-0000-0000255B0000}"/>
    <cellStyle name="Normal 13 4" xfId="5749" xr:uid="{00000000-0005-0000-0000-0000265B0000}"/>
    <cellStyle name="Normal 130" xfId="1428" xr:uid="{00000000-0005-0000-0000-0000275B0000}"/>
    <cellStyle name="Normal 130 2" xfId="6551" xr:uid="{00000000-0005-0000-0000-0000285B0000}"/>
    <cellStyle name="Normal 130 3" xfId="29526" xr:uid="{00000000-0005-0000-0000-0000295B0000}"/>
    <cellStyle name="Normal 131" xfId="1429" xr:uid="{00000000-0005-0000-0000-00002A5B0000}"/>
    <cellStyle name="Normal 131 2" xfId="6552" xr:uid="{00000000-0005-0000-0000-00002B5B0000}"/>
    <cellStyle name="Normal 131 3" xfId="29527" xr:uid="{00000000-0005-0000-0000-00002C5B0000}"/>
    <cellStyle name="Normal 132" xfId="1430" xr:uid="{00000000-0005-0000-0000-00002D5B0000}"/>
    <cellStyle name="Normal 132 2" xfId="6553" xr:uid="{00000000-0005-0000-0000-00002E5B0000}"/>
    <cellStyle name="Normal 132 3" xfId="29528" xr:uid="{00000000-0005-0000-0000-00002F5B0000}"/>
    <cellStyle name="Normal 133" xfId="1431" xr:uid="{00000000-0005-0000-0000-0000305B0000}"/>
    <cellStyle name="Normal 133 10" xfId="5750" xr:uid="{00000000-0005-0000-0000-0000315B0000}"/>
    <cellStyle name="Normal 133 11" xfId="5751" xr:uid="{00000000-0005-0000-0000-0000325B0000}"/>
    <cellStyle name="Normal 133 12" xfId="5752" xr:uid="{00000000-0005-0000-0000-0000335B0000}"/>
    <cellStyle name="Normal 133 13" xfId="5753" xr:uid="{00000000-0005-0000-0000-0000345B0000}"/>
    <cellStyle name="Normal 133 14" xfId="5754" xr:uid="{00000000-0005-0000-0000-0000355B0000}"/>
    <cellStyle name="Normal 133 15" xfId="5755" xr:uid="{00000000-0005-0000-0000-0000365B0000}"/>
    <cellStyle name="Normal 133 16" xfId="6554" xr:uid="{00000000-0005-0000-0000-0000375B0000}"/>
    <cellStyle name="Normal 133 17" xfId="29529" xr:uid="{00000000-0005-0000-0000-0000385B0000}"/>
    <cellStyle name="Normal 133 2" xfId="5756" xr:uid="{00000000-0005-0000-0000-0000395B0000}"/>
    <cellStyle name="Normal 133 3" xfId="5757" xr:uid="{00000000-0005-0000-0000-00003A5B0000}"/>
    <cellStyle name="Normal 133 4" xfId="5758" xr:uid="{00000000-0005-0000-0000-00003B5B0000}"/>
    <cellStyle name="Normal 133 5" xfId="5759" xr:uid="{00000000-0005-0000-0000-00003C5B0000}"/>
    <cellStyle name="Normal 133 6" xfId="5760" xr:uid="{00000000-0005-0000-0000-00003D5B0000}"/>
    <cellStyle name="Normal 133 7" xfId="5761" xr:uid="{00000000-0005-0000-0000-00003E5B0000}"/>
    <cellStyle name="Normal 133 8" xfId="5762" xr:uid="{00000000-0005-0000-0000-00003F5B0000}"/>
    <cellStyle name="Normal 133 9" xfId="5763" xr:uid="{00000000-0005-0000-0000-0000405B0000}"/>
    <cellStyle name="Normal 134" xfId="1432" xr:uid="{00000000-0005-0000-0000-0000415B0000}"/>
    <cellStyle name="Normal 134 2" xfId="6555" xr:uid="{00000000-0005-0000-0000-0000425B0000}"/>
    <cellStyle name="Normal 134 3" xfId="29530" xr:uid="{00000000-0005-0000-0000-0000435B0000}"/>
    <cellStyle name="Normal 135" xfId="1433" xr:uid="{00000000-0005-0000-0000-0000445B0000}"/>
    <cellStyle name="Normal 135 2" xfId="6556" xr:uid="{00000000-0005-0000-0000-0000455B0000}"/>
    <cellStyle name="Normal 135 3" xfId="29531" xr:uid="{00000000-0005-0000-0000-0000465B0000}"/>
    <cellStyle name="Normal 136" xfId="1434" xr:uid="{00000000-0005-0000-0000-0000475B0000}"/>
    <cellStyle name="Normal 136 2" xfId="6557" xr:uid="{00000000-0005-0000-0000-0000485B0000}"/>
    <cellStyle name="Normal 136 3" xfId="29532" xr:uid="{00000000-0005-0000-0000-0000495B0000}"/>
    <cellStyle name="Normal 137" xfId="1435" xr:uid="{00000000-0005-0000-0000-00004A5B0000}"/>
    <cellStyle name="Normal 137 2" xfId="5764" xr:uid="{00000000-0005-0000-0000-00004B5B0000}"/>
    <cellStyle name="Normal 137 3" xfId="6558" xr:uid="{00000000-0005-0000-0000-00004C5B0000}"/>
    <cellStyle name="Normal 137 4" xfId="29533" xr:uid="{00000000-0005-0000-0000-00004D5B0000}"/>
    <cellStyle name="Normal 138" xfId="1436" xr:uid="{00000000-0005-0000-0000-00004E5B0000}"/>
    <cellStyle name="Normal 138 10" xfId="5766" xr:uid="{00000000-0005-0000-0000-00004F5B0000}"/>
    <cellStyle name="Normal 138 11" xfId="5767" xr:uid="{00000000-0005-0000-0000-0000505B0000}"/>
    <cellStyle name="Normal 138 12" xfId="5768" xr:uid="{00000000-0005-0000-0000-0000515B0000}"/>
    <cellStyle name="Normal 138 13" xfId="5769" xr:uid="{00000000-0005-0000-0000-0000525B0000}"/>
    <cellStyle name="Normal 138 14" xfId="5770" xr:uid="{00000000-0005-0000-0000-0000535B0000}"/>
    <cellStyle name="Normal 138 15" xfId="5765" xr:uid="{00000000-0005-0000-0000-0000545B0000}"/>
    <cellStyle name="Normal 138 2" xfId="5771" xr:uid="{00000000-0005-0000-0000-0000555B0000}"/>
    <cellStyle name="Normal 138 3" xfId="5772" xr:uid="{00000000-0005-0000-0000-0000565B0000}"/>
    <cellStyle name="Normal 138 4" xfId="5773" xr:uid="{00000000-0005-0000-0000-0000575B0000}"/>
    <cellStyle name="Normal 138 5" xfId="5774" xr:uid="{00000000-0005-0000-0000-0000585B0000}"/>
    <cellStyle name="Normal 138 6" xfId="5775" xr:uid="{00000000-0005-0000-0000-0000595B0000}"/>
    <cellStyle name="Normal 138 7" xfId="5776" xr:uid="{00000000-0005-0000-0000-00005A5B0000}"/>
    <cellStyle name="Normal 138 8" xfId="5777" xr:uid="{00000000-0005-0000-0000-00005B5B0000}"/>
    <cellStyle name="Normal 138 9" xfId="5778" xr:uid="{00000000-0005-0000-0000-00005C5B0000}"/>
    <cellStyle name="Normal 139" xfId="1437" xr:uid="{00000000-0005-0000-0000-00005D5B0000}"/>
    <cellStyle name="Normal 139 2" xfId="6559" xr:uid="{00000000-0005-0000-0000-00005E5B0000}"/>
    <cellStyle name="Normal 139 3" xfId="29534" xr:uid="{00000000-0005-0000-0000-00005F5B0000}"/>
    <cellStyle name="Normal 14" xfId="225" xr:uid="{00000000-0005-0000-0000-0000605B0000}"/>
    <cellStyle name="Normal 14 10" xfId="4833" xr:uid="{00000000-0005-0000-0000-0000615B0000}"/>
    <cellStyle name="Normal 14 10 2" xfId="28874" xr:uid="{00000000-0005-0000-0000-0000625B0000}"/>
    <cellStyle name="Normal 14 11" xfId="4121" xr:uid="{00000000-0005-0000-0000-0000635B0000}"/>
    <cellStyle name="Normal 14 12" xfId="28790" xr:uid="{00000000-0005-0000-0000-0000645B0000}"/>
    <cellStyle name="Normal 14 2" xfId="243" xr:uid="{00000000-0005-0000-0000-0000655B0000}"/>
    <cellStyle name="Normal 14 2 10" xfId="28875" xr:uid="{00000000-0005-0000-0000-0000665B0000}"/>
    <cellStyle name="Normal 14 2 2" xfId="3592" xr:uid="{00000000-0005-0000-0000-0000675B0000}"/>
    <cellStyle name="Normal 14 2 2 2" xfId="4836" xr:uid="{00000000-0005-0000-0000-0000685B0000}"/>
    <cellStyle name="Normal 14 2 2 2 2" xfId="4837" xr:uid="{00000000-0005-0000-0000-0000695B0000}"/>
    <cellStyle name="Normal 14 2 2 2 2 2" xfId="5250" xr:uid="{00000000-0005-0000-0000-00006A5B0000}"/>
    <cellStyle name="Normal 14 2 2 2 2 2 2" xfId="29169" xr:uid="{00000000-0005-0000-0000-00006B5B0000}"/>
    <cellStyle name="Normal 14 2 2 2 2 3" xfId="23573" xr:uid="{00000000-0005-0000-0000-00006C5B0000}"/>
    <cellStyle name="Normal 14 2 2 2 2 3 2" xfId="30068" xr:uid="{00000000-0005-0000-0000-00006D5B0000}"/>
    <cellStyle name="Normal 14 2 2 2 2 4" xfId="28878" xr:uid="{00000000-0005-0000-0000-00006E5B0000}"/>
    <cellStyle name="Normal 14 2 2 2 3" xfId="4838" xr:uid="{00000000-0005-0000-0000-00006F5B0000}"/>
    <cellStyle name="Normal 14 2 2 2 3 2" xfId="5251" xr:uid="{00000000-0005-0000-0000-0000705B0000}"/>
    <cellStyle name="Normal 14 2 2 2 3 2 2" xfId="29170" xr:uid="{00000000-0005-0000-0000-0000715B0000}"/>
    <cellStyle name="Normal 14 2 2 2 3 3" xfId="23574" xr:uid="{00000000-0005-0000-0000-0000725B0000}"/>
    <cellStyle name="Normal 14 2 2 2 3 3 2" xfId="30069" xr:uid="{00000000-0005-0000-0000-0000735B0000}"/>
    <cellStyle name="Normal 14 2 2 2 3 4" xfId="28879" xr:uid="{00000000-0005-0000-0000-0000745B0000}"/>
    <cellStyle name="Normal 14 2 2 2 4" xfId="5249" xr:uid="{00000000-0005-0000-0000-0000755B0000}"/>
    <cellStyle name="Normal 14 2 2 2 4 2" xfId="23943" xr:uid="{00000000-0005-0000-0000-0000765B0000}"/>
    <cellStyle name="Normal 14 2 2 2 4 2 2" xfId="30324" xr:uid="{00000000-0005-0000-0000-0000775B0000}"/>
    <cellStyle name="Normal 14 2 2 2 4 3" xfId="29168" xr:uid="{00000000-0005-0000-0000-0000785B0000}"/>
    <cellStyle name="Normal 14 2 2 2 5" xfId="23572" xr:uid="{00000000-0005-0000-0000-0000795B0000}"/>
    <cellStyle name="Normal 14 2 2 2 5 2" xfId="30067" xr:uid="{00000000-0005-0000-0000-00007A5B0000}"/>
    <cellStyle name="Normal 14 2 2 2 6" xfId="28877" xr:uid="{00000000-0005-0000-0000-00007B5B0000}"/>
    <cellStyle name="Normal 14 2 2 3" xfId="4839" xr:uid="{00000000-0005-0000-0000-00007C5B0000}"/>
    <cellStyle name="Normal 14 2 2 3 2" xfId="5252" xr:uid="{00000000-0005-0000-0000-00007D5B0000}"/>
    <cellStyle name="Normal 14 2 2 3 2 2" xfId="29171" xr:uid="{00000000-0005-0000-0000-00007E5B0000}"/>
    <cellStyle name="Normal 14 2 2 3 3" xfId="23575" xr:uid="{00000000-0005-0000-0000-00007F5B0000}"/>
    <cellStyle name="Normal 14 2 2 3 3 2" xfId="30070" xr:uid="{00000000-0005-0000-0000-0000805B0000}"/>
    <cellStyle name="Normal 14 2 2 3 4" xfId="28880" xr:uid="{00000000-0005-0000-0000-0000815B0000}"/>
    <cellStyle name="Normal 14 2 2 4" xfId="4840" xr:uid="{00000000-0005-0000-0000-0000825B0000}"/>
    <cellStyle name="Normal 14 2 2 4 2" xfId="5253" xr:uid="{00000000-0005-0000-0000-0000835B0000}"/>
    <cellStyle name="Normal 14 2 2 4 2 2" xfId="29172" xr:uid="{00000000-0005-0000-0000-0000845B0000}"/>
    <cellStyle name="Normal 14 2 2 4 3" xfId="23576" xr:uid="{00000000-0005-0000-0000-0000855B0000}"/>
    <cellStyle name="Normal 14 2 2 4 3 2" xfId="30071" xr:uid="{00000000-0005-0000-0000-0000865B0000}"/>
    <cellStyle name="Normal 14 2 2 4 4" xfId="28881" xr:uid="{00000000-0005-0000-0000-0000875B0000}"/>
    <cellStyle name="Normal 14 2 2 5" xfId="5248" xr:uid="{00000000-0005-0000-0000-0000885B0000}"/>
    <cellStyle name="Normal 14 2 2 5 2" xfId="23942" xr:uid="{00000000-0005-0000-0000-0000895B0000}"/>
    <cellStyle name="Normal 14 2 2 5 2 2" xfId="30323" xr:uid="{00000000-0005-0000-0000-00008A5B0000}"/>
    <cellStyle name="Normal 14 2 2 5 3" xfId="29167" xr:uid="{00000000-0005-0000-0000-00008B5B0000}"/>
    <cellStyle name="Normal 14 2 2 6" xfId="6602" xr:uid="{00000000-0005-0000-0000-00008C5B0000}"/>
    <cellStyle name="Normal 14 2 2 6 2" xfId="23571" xr:uid="{00000000-0005-0000-0000-00008D5B0000}"/>
    <cellStyle name="Normal 14 2 2 6 2 2" xfId="30066" xr:uid="{00000000-0005-0000-0000-00008E5B0000}"/>
    <cellStyle name="Normal 14 2 2 7" xfId="4835" xr:uid="{00000000-0005-0000-0000-00008F5B0000}"/>
    <cellStyle name="Normal 14 2 2 8" xfId="28876" xr:uid="{00000000-0005-0000-0000-0000905B0000}"/>
    <cellStyle name="Normal 14 2 3" xfId="4841" xr:uid="{00000000-0005-0000-0000-0000915B0000}"/>
    <cellStyle name="Normal 14 2 3 2" xfId="4842" xr:uid="{00000000-0005-0000-0000-0000925B0000}"/>
    <cellStyle name="Normal 14 2 3 2 2" xfId="5255" xr:uid="{00000000-0005-0000-0000-0000935B0000}"/>
    <cellStyle name="Normal 14 2 3 2 2 2" xfId="29174" xr:uid="{00000000-0005-0000-0000-0000945B0000}"/>
    <cellStyle name="Normal 14 2 3 2 3" xfId="23578" xr:uid="{00000000-0005-0000-0000-0000955B0000}"/>
    <cellStyle name="Normal 14 2 3 2 3 2" xfId="30073" xr:uid="{00000000-0005-0000-0000-0000965B0000}"/>
    <cellStyle name="Normal 14 2 3 2 4" xfId="28883" xr:uid="{00000000-0005-0000-0000-0000975B0000}"/>
    <cellStyle name="Normal 14 2 3 3" xfId="4843" xr:uid="{00000000-0005-0000-0000-0000985B0000}"/>
    <cellStyle name="Normal 14 2 3 3 2" xfId="5256" xr:uid="{00000000-0005-0000-0000-0000995B0000}"/>
    <cellStyle name="Normal 14 2 3 3 2 2" xfId="29175" xr:uid="{00000000-0005-0000-0000-00009A5B0000}"/>
    <cellStyle name="Normal 14 2 3 3 3" xfId="23579" xr:uid="{00000000-0005-0000-0000-00009B5B0000}"/>
    <cellStyle name="Normal 14 2 3 3 3 2" xfId="30074" xr:uid="{00000000-0005-0000-0000-00009C5B0000}"/>
    <cellStyle name="Normal 14 2 3 3 4" xfId="28884" xr:uid="{00000000-0005-0000-0000-00009D5B0000}"/>
    <cellStyle name="Normal 14 2 3 4" xfId="5254" xr:uid="{00000000-0005-0000-0000-00009E5B0000}"/>
    <cellStyle name="Normal 14 2 3 4 2" xfId="23944" xr:uid="{00000000-0005-0000-0000-00009F5B0000}"/>
    <cellStyle name="Normal 14 2 3 4 2 2" xfId="30325" xr:uid="{00000000-0005-0000-0000-0000A05B0000}"/>
    <cellStyle name="Normal 14 2 3 4 3" xfId="29173" xr:uid="{00000000-0005-0000-0000-0000A15B0000}"/>
    <cellStyle name="Normal 14 2 3 5" xfId="23577" xr:uid="{00000000-0005-0000-0000-0000A25B0000}"/>
    <cellStyle name="Normal 14 2 3 5 2" xfId="30072" xr:uid="{00000000-0005-0000-0000-0000A35B0000}"/>
    <cellStyle name="Normal 14 2 3 6" xfId="28882" xr:uid="{00000000-0005-0000-0000-0000A45B0000}"/>
    <cellStyle name="Normal 14 2 4" xfId="4844" xr:uid="{00000000-0005-0000-0000-0000A55B0000}"/>
    <cellStyle name="Normal 14 2 4 2" xfId="4845" xr:uid="{00000000-0005-0000-0000-0000A65B0000}"/>
    <cellStyle name="Normal 14 2 4 2 2" xfId="5258" xr:uid="{00000000-0005-0000-0000-0000A75B0000}"/>
    <cellStyle name="Normal 14 2 4 2 2 2" xfId="29177" xr:uid="{00000000-0005-0000-0000-0000A85B0000}"/>
    <cellStyle name="Normal 14 2 4 2 3" xfId="23581" xr:uid="{00000000-0005-0000-0000-0000A95B0000}"/>
    <cellStyle name="Normal 14 2 4 2 3 2" xfId="30076" xr:uid="{00000000-0005-0000-0000-0000AA5B0000}"/>
    <cellStyle name="Normal 14 2 4 2 4" xfId="28886" xr:uid="{00000000-0005-0000-0000-0000AB5B0000}"/>
    <cellStyle name="Normal 14 2 4 3" xfId="4846" xr:uid="{00000000-0005-0000-0000-0000AC5B0000}"/>
    <cellStyle name="Normal 14 2 4 3 2" xfId="5259" xr:uid="{00000000-0005-0000-0000-0000AD5B0000}"/>
    <cellStyle name="Normal 14 2 4 3 2 2" xfId="29178" xr:uid="{00000000-0005-0000-0000-0000AE5B0000}"/>
    <cellStyle name="Normal 14 2 4 3 3" xfId="23582" xr:uid="{00000000-0005-0000-0000-0000AF5B0000}"/>
    <cellStyle name="Normal 14 2 4 3 3 2" xfId="30077" xr:uid="{00000000-0005-0000-0000-0000B05B0000}"/>
    <cellStyle name="Normal 14 2 4 3 4" xfId="28887" xr:uid="{00000000-0005-0000-0000-0000B15B0000}"/>
    <cellStyle name="Normal 14 2 4 4" xfId="5257" xr:uid="{00000000-0005-0000-0000-0000B25B0000}"/>
    <cellStyle name="Normal 14 2 4 4 2" xfId="29176" xr:uid="{00000000-0005-0000-0000-0000B35B0000}"/>
    <cellStyle name="Normal 14 2 4 5" xfId="23580" xr:uid="{00000000-0005-0000-0000-0000B45B0000}"/>
    <cellStyle name="Normal 14 2 4 5 2" xfId="30075" xr:uid="{00000000-0005-0000-0000-0000B55B0000}"/>
    <cellStyle name="Normal 14 2 4 6" xfId="28885" xr:uid="{00000000-0005-0000-0000-0000B65B0000}"/>
    <cellStyle name="Normal 14 2 5" xfId="4847" xr:uid="{00000000-0005-0000-0000-0000B75B0000}"/>
    <cellStyle name="Normal 14 2 5 2" xfId="5260" xr:uid="{00000000-0005-0000-0000-0000B85B0000}"/>
    <cellStyle name="Normal 14 2 5 2 2" xfId="29179" xr:uid="{00000000-0005-0000-0000-0000B95B0000}"/>
    <cellStyle name="Normal 14 2 5 3" xfId="23583" xr:uid="{00000000-0005-0000-0000-0000BA5B0000}"/>
    <cellStyle name="Normal 14 2 5 3 2" xfId="30078" xr:uid="{00000000-0005-0000-0000-0000BB5B0000}"/>
    <cellStyle name="Normal 14 2 5 4" xfId="28888" xr:uid="{00000000-0005-0000-0000-0000BC5B0000}"/>
    <cellStyle name="Normal 14 2 6" xfId="4848" xr:uid="{00000000-0005-0000-0000-0000BD5B0000}"/>
    <cellStyle name="Normal 14 2 6 2" xfId="5261" xr:uid="{00000000-0005-0000-0000-0000BE5B0000}"/>
    <cellStyle name="Normal 14 2 6 2 2" xfId="29180" xr:uid="{00000000-0005-0000-0000-0000BF5B0000}"/>
    <cellStyle name="Normal 14 2 6 3" xfId="23584" xr:uid="{00000000-0005-0000-0000-0000C05B0000}"/>
    <cellStyle name="Normal 14 2 6 3 2" xfId="30079" xr:uid="{00000000-0005-0000-0000-0000C15B0000}"/>
    <cellStyle name="Normal 14 2 6 4" xfId="28889" xr:uid="{00000000-0005-0000-0000-0000C25B0000}"/>
    <cellStyle name="Normal 14 2 7" xfId="5247" xr:uid="{00000000-0005-0000-0000-0000C35B0000}"/>
    <cellStyle name="Normal 14 2 7 2" xfId="23941" xr:uid="{00000000-0005-0000-0000-0000C45B0000}"/>
    <cellStyle name="Normal 14 2 7 2 2" xfId="30322" xr:uid="{00000000-0005-0000-0000-0000C55B0000}"/>
    <cellStyle name="Normal 14 2 7 3" xfId="29166" xr:uid="{00000000-0005-0000-0000-0000C65B0000}"/>
    <cellStyle name="Normal 14 2 8" xfId="23570" xr:uid="{00000000-0005-0000-0000-0000C75B0000}"/>
    <cellStyle name="Normal 14 2 8 2" xfId="30065" xr:uid="{00000000-0005-0000-0000-0000C85B0000}"/>
    <cellStyle name="Normal 14 2 9" xfId="4834" xr:uid="{00000000-0005-0000-0000-0000C95B0000}"/>
    <cellStyle name="Normal 14 3" xfId="350" xr:uid="{00000000-0005-0000-0000-0000CA5B0000}"/>
    <cellStyle name="Normal 14 3 2" xfId="3593" xr:uid="{00000000-0005-0000-0000-0000CB5B0000}"/>
    <cellStyle name="Normal 14 3 2 2" xfId="5610" xr:uid="{00000000-0005-0000-0000-0000CC5B0000}"/>
    <cellStyle name="Normal 14 4" xfId="3591" xr:uid="{00000000-0005-0000-0000-0000CD5B0000}"/>
    <cellStyle name="Normal 14 4 2" xfId="6444" xr:uid="{00000000-0005-0000-0000-0000CE5B0000}"/>
    <cellStyle name="Normal 14 4 2 2" xfId="29424" xr:uid="{00000000-0005-0000-0000-0000CF5B0000}"/>
    <cellStyle name="Normal 14 5" xfId="4084" xr:uid="{00000000-0005-0000-0000-0000D05B0000}"/>
    <cellStyle name="Normal 14 5 2" xfId="4850" xr:uid="{00000000-0005-0000-0000-0000D15B0000}"/>
    <cellStyle name="Normal 14 5 2 2" xfId="5263" xr:uid="{00000000-0005-0000-0000-0000D25B0000}"/>
    <cellStyle name="Normal 14 5 2 2 2" xfId="29182" xr:uid="{00000000-0005-0000-0000-0000D35B0000}"/>
    <cellStyle name="Normal 14 5 2 3" xfId="23586" xr:uid="{00000000-0005-0000-0000-0000D45B0000}"/>
    <cellStyle name="Normal 14 5 2 3 2" xfId="30081" xr:uid="{00000000-0005-0000-0000-0000D55B0000}"/>
    <cellStyle name="Normal 14 5 2 4" xfId="28891" xr:uid="{00000000-0005-0000-0000-0000D65B0000}"/>
    <cellStyle name="Normal 14 5 3" xfId="4851" xr:uid="{00000000-0005-0000-0000-0000D75B0000}"/>
    <cellStyle name="Normal 14 5 3 2" xfId="5264" xr:uid="{00000000-0005-0000-0000-0000D85B0000}"/>
    <cellStyle name="Normal 14 5 3 2 2" xfId="29183" xr:uid="{00000000-0005-0000-0000-0000D95B0000}"/>
    <cellStyle name="Normal 14 5 3 3" xfId="23587" xr:uid="{00000000-0005-0000-0000-0000DA5B0000}"/>
    <cellStyle name="Normal 14 5 3 3 2" xfId="30082" xr:uid="{00000000-0005-0000-0000-0000DB5B0000}"/>
    <cellStyle name="Normal 14 5 3 4" xfId="28892" xr:uid="{00000000-0005-0000-0000-0000DC5B0000}"/>
    <cellStyle name="Normal 14 5 4" xfId="5262" xr:uid="{00000000-0005-0000-0000-0000DD5B0000}"/>
    <cellStyle name="Normal 14 5 4 2" xfId="23945" xr:uid="{00000000-0005-0000-0000-0000DE5B0000}"/>
    <cellStyle name="Normal 14 5 4 2 2" xfId="30326" xr:uid="{00000000-0005-0000-0000-0000DF5B0000}"/>
    <cellStyle name="Normal 14 5 4 3" xfId="29181" xr:uid="{00000000-0005-0000-0000-0000E05B0000}"/>
    <cellStyle name="Normal 14 5 5" xfId="22572" xr:uid="{00000000-0005-0000-0000-0000E15B0000}"/>
    <cellStyle name="Normal 14 5 5 2" xfId="23585" xr:uid="{00000000-0005-0000-0000-0000E25B0000}"/>
    <cellStyle name="Normal 14 5 5 2 2" xfId="30080" xr:uid="{00000000-0005-0000-0000-0000E35B0000}"/>
    <cellStyle name="Normal 14 5 6" xfId="4849" xr:uid="{00000000-0005-0000-0000-0000E45B0000}"/>
    <cellStyle name="Normal 14 5 7" xfId="28890" xr:uid="{00000000-0005-0000-0000-0000E55B0000}"/>
    <cellStyle name="Normal 14 6" xfId="4094" xr:uid="{00000000-0005-0000-0000-0000E65B0000}"/>
    <cellStyle name="Normal 14 6 2" xfId="5265" xr:uid="{00000000-0005-0000-0000-0000E75B0000}"/>
    <cellStyle name="Normal 14 6 2 2" xfId="29184" xr:uid="{00000000-0005-0000-0000-0000E85B0000}"/>
    <cellStyle name="Normal 14 6 3" xfId="23588" xr:uid="{00000000-0005-0000-0000-0000E95B0000}"/>
    <cellStyle name="Normal 14 6 3 2" xfId="30083" xr:uid="{00000000-0005-0000-0000-0000EA5B0000}"/>
    <cellStyle name="Normal 14 6 4" xfId="4852" xr:uid="{00000000-0005-0000-0000-0000EB5B0000}"/>
    <cellStyle name="Normal 14 6 5" xfId="28893" xr:uid="{00000000-0005-0000-0000-0000EC5B0000}"/>
    <cellStyle name="Normal 14 7" xfId="4100" xr:uid="{00000000-0005-0000-0000-0000ED5B0000}"/>
    <cellStyle name="Normal 14 7 2" xfId="5266" xr:uid="{00000000-0005-0000-0000-0000EE5B0000}"/>
    <cellStyle name="Normal 14 7 2 2" xfId="29185" xr:uid="{00000000-0005-0000-0000-0000EF5B0000}"/>
    <cellStyle name="Normal 14 7 3" xfId="23589" xr:uid="{00000000-0005-0000-0000-0000F05B0000}"/>
    <cellStyle name="Normal 14 7 3 2" xfId="30084" xr:uid="{00000000-0005-0000-0000-0000F15B0000}"/>
    <cellStyle name="Normal 14 7 4" xfId="4853" xr:uid="{00000000-0005-0000-0000-0000F25B0000}"/>
    <cellStyle name="Normal 14 7 5" xfId="28894" xr:uid="{00000000-0005-0000-0000-0000F35B0000}"/>
    <cellStyle name="Normal 14 8" xfId="4106" xr:uid="{00000000-0005-0000-0000-0000F45B0000}"/>
    <cellStyle name="Normal 14 8 2" xfId="23940" xr:uid="{00000000-0005-0000-0000-0000F55B0000}"/>
    <cellStyle name="Normal 14 8 2 2" xfId="30321" xr:uid="{00000000-0005-0000-0000-0000F65B0000}"/>
    <cellStyle name="Normal 14 8 3" xfId="5246" xr:uid="{00000000-0005-0000-0000-0000F75B0000}"/>
    <cellStyle name="Normal 14 8 4" xfId="29165" xr:uid="{00000000-0005-0000-0000-0000F85B0000}"/>
    <cellStyle name="Normal 14 9" xfId="5602" xr:uid="{00000000-0005-0000-0000-0000F95B0000}"/>
    <cellStyle name="Normal 14 9 2" xfId="23569" xr:uid="{00000000-0005-0000-0000-0000FA5B0000}"/>
    <cellStyle name="Normal 14 9 2 2" xfId="30064" xr:uid="{00000000-0005-0000-0000-0000FB5B0000}"/>
    <cellStyle name="Normal 140" xfId="1439" xr:uid="{00000000-0005-0000-0000-0000FC5B0000}"/>
    <cellStyle name="Normal 140 2" xfId="6560" xr:uid="{00000000-0005-0000-0000-0000FD5B0000}"/>
    <cellStyle name="Normal 140 3" xfId="29535" xr:uid="{00000000-0005-0000-0000-0000FE5B0000}"/>
    <cellStyle name="Normal 141" xfId="1440" xr:uid="{00000000-0005-0000-0000-0000FF5B0000}"/>
    <cellStyle name="Normal 141 2" xfId="6561" xr:uid="{00000000-0005-0000-0000-0000005C0000}"/>
    <cellStyle name="Normal 141 3" xfId="29536" xr:uid="{00000000-0005-0000-0000-0000015C0000}"/>
    <cellStyle name="Normal 142" xfId="1441" xr:uid="{00000000-0005-0000-0000-0000025C0000}"/>
    <cellStyle name="Normal 142 2" xfId="6562" xr:uid="{00000000-0005-0000-0000-0000035C0000}"/>
    <cellStyle name="Normal 142 3" xfId="29537" xr:uid="{00000000-0005-0000-0000-0000045C0000}"/>
    <cellStyle name="Normal 143" xfId="1442" xr:uid="{00000000-0005-0000-0000-0000055C0000}"/>
    <cellStyle name="Normal 143 2" xfId="6563" xr:uid="{00000000-0005-0000-0000-0000065C0000}"/>
    <cellStyle name="Normal 143 3" xfId="29538" xr:uid="{00000000-0005-0000-0000-0000075C0000}"/>
    <cellStyle name="Normal 144" xfId="1443" xr:uid="{00000000-0005-0000-0000-0000085C0000}"/>
    <cellStyle name="Normal 144 2" xfId="5779" xr:uid="{00000000-0005-0000-0000-0000095C0000}"/>
    <cellStyle name="Normal 144 3" xfId="5780" xr:uid="{00000000-0005-0000-0000-00000A5C0000}"/>
    <cellStyle name="Normal 144 4" xfId="5781" xr:uid="{00000000-0005-0000-0000-00000B5C0000}"/>
    <cellStyle name="Normal 144 5" xfId="5782" xr:uid="{00000000-0005-0000-0000-00000C5C0000}"/>
    <cellStyle name="Normal 144 6" xfId="6564" xr:uid="{00000000-0005-0000-0000-00000D5C0000}"/>
    <cellStyle name="Normal 144 7" xfId="29539" xr:uid="{00000000-0005-0000-0000-00000E5C0000}"/>
    <cellStyle name="Normal 145" xfId="1444" xr:uid="{00000000-0005-0000-0000-00000F5C0000}"/>
    <cellStyle name="Normal 145 2" xfId="5783" xr:uid="{00000000-0005-0000-0000-0000105C0000}"/>
    <cellStyle name="Normal 145 3" xfId="5784" xr:uid="{00000000-0005-0000-0000-0000115C0000}"/>
    <cellStyle name="Normal 145 4" xfId="5785" xr:uid="{00000000-0005-0000-0000-0000125C0000}"/>
    <cellStyle name="Normal 145 5" xfId="5786" xr:uid="{00000000-0005-0000-0000-0000135C0000}"/>
    <cellStyle name="Normal 145 6" xfId="6565" xr:uid="{00000000-0005-0000-0000-0000145C0000}"/>
    <cellStyle name="Normal 145 7" xfId="29540" xr:uid="{00000000-0005-0000-0000-0000155C0000}"/>
    <cellStyle name="Normal 146" xfId="1445" xr:uid="{00000000-0005-0000-0000-0000165C0000}"/>
    <cellStyle name="Normal 146 2" xfId="5787" xr:uid="{00000000-0005-0000-0000-0000175C0000}"/>
    <cellStyle name="Normal 146 3" xfId="5788" xr:uid="{00000000-0005-0000-0000-0000185C0000}"/>
    <cellStyle name="Normal 146 4" xfId="5789" xr:uid="{00000000-0005-0000-0000-0000195C0000}"/>
    <cellStyle name="Normal 146 5" xfId="5790" xr:uid="{00000000-0005-0000-0000-00001A5C0000}"/>
    <cellStyle name="Normal 146 6" xfId="6566" xr:uid="{00000000-0005-0000-0000-00001B5C0000}"/>
    <cellStyle name="Normal 146 7" xfId="29541" xr:uid="{00000000-0005-0000-0000-00001C5C0000}"/>
    <cellStyle name="Normal 147" xfId="1446" xr:uid="{00000000-0005-0000-0000-00001D5C0000}"/>
    <cellStyle name="Normal 147 2" xfId="5791" xr:uid="{00000000-0005-0000-0000-00001E5C0000}"/>
    <cellStyle name="Normal 147 3" xfId="5792" xr:uid="{00000000-0005-0000-0000-00001F5C0000}"/>
    <cellStyle name="Normal 147 4" xfId="5793" xr:uid="{00000000-0005-0000-0000-0000205C0000}"/>
    <cellStyle name="Normal 147 5" xfId="5794" xr:uid="{00000000-0005-0000-0000-0000215C0000}"/>
    <cellStyle name="Normal 147 6" xfId="6567" xr:uid="{00000000-0005-0000-0000-0000225C0000}"/>
    <cellStyle name="Normal 147 7" xfId="29542" xr:uid="{00000000-0005-0000-0000-0000235C0000}"/>
    <cellStyle name="Normal 148" xfId="1447" xr:uid="{00000000-0005-0000-0000-0000245C0000}"/>
    <cellStyle name="Normal 148 2" xfId="5795" xr:uid="{00000000-0005-0000-0000-0000255C0000}"/>
    <cellStyle name="Normal 148 3" xfId="5796" xr:uid="{00000000-0005-0000-0000-0000265C0000}"/>
    <cellStyle name="Normal 148 4" xfId="5797" xr:uid="{00000000-0005-0000-0000-0000275C0000}"/>
    <cellStyle name="Normal 148 5" xfId="5798" xr:uid="{00000000-0005-0000-0000-0000285C0000}"/>
    <cellStyle name="Normal 148 6" xfId="6568" xr:uid="{00000000-0005-0000-0000-0000295C0000}"/>
    <cellStyle name="Normal 148 7" xfId="29543" xr:uid="{00000000-0005-0000-0000-00002A5C0000}"/>
    <cellStyle name="Normal 149" xfId="1448" xr:uid="{00000000-0005-0000-0000-00002B5C0000}"/>
    <cellStyle name="Normal 149 2" xfId="5799" xr:uid="{00000000-0005-0000-0000-00002C5C0000}"/>
    <cellStyle name="Normal 149 3" xfId="5800" xr:uid="{00000000-0005-0000-0000-00002D5C0000}"/>
    <cellStyle name="Normal 149 4" xfId="5801" xr:uid="{00000000-0005-0000-0000-00002E5C0000}"/>
    <cellStyle name="Normal 149 5" xfId="5802" xr:uid="{00000000-0005-0000-0000-00002F5C0000}"/>
    <cellStyle name="Normal 149 6" xfId="6569" xr:uid="{00000000-0005-0000-0000-0000305C0000}"/>
    <cellStyle name="Normal 149 7" xfId="29544" xr:uid="{00000000-0005-0000-0000-0000315C0000}"/>
    <cellStyle name="Normal 15" xfId="229" xr:uid="{00000000-0005-0000-0000-0000325C0000}"/>
    <cellStyle name="Normal 15 2" xfId="247" xr:uid="{00000000-0005-0000-0000-0000335C0000}"/>
    <cellStyle name="Normal 15 2 2" xfId="3594" xr:uid="{00000000-0005-0000-0000-0000345C0000}"/>
    <cellStyle name="Normal 15 2 2 2" xfId="6635" xr:uid="{00000000-0005-0000-0000-0000355C0000}"/>
    <cellStyle name="Normal 15 2 2 3" xfId="29574" xr:uid="{00000000-0005-0000-0000-0000365C0000}"/>
    <cellStyle name="Normal 15 2 3" xfId="6603" xr:uid="{00000000-0005-0000-0000-0000375C0000}"/>
    <cellStyle name="Normal 15 2 3 2" xfId="29565" xr:uid="{00000000-0005-0000-0000-0000385C0000}"/>
    <cellStyle name="Normal 15 2 4" xfId="5611" xr:uid="{00000000-0005-0000-0000-0000395C0000}"/>
    <cellStyle name="Normal 15 3" xfId="20283" xr:uid="{00000000-0005-0000-0000-00003A5C0000}"/>
    <cellStyle name="Normal 15 3 2" xfId="22507" xr:uid="{00000000-0005-0000-0000-00003B5C0000}"/>
    <cellStyle name="Normal 15 3 2 2" xfId="22561" xr:uid="{00000000-0005-0000-0000-00003C5C0000}"/>
    <cellStyle name="Normal 15 3 2 2 2" xfId="22802" xr:uid="{00000000-0005-0000-0000-00003D5C0000}"/>
    <cellStyle name="Normal 15 3 2 2 2 2" xfId="23022" xr:uid="{00000000-0005-0000-0000-00003E5C0000}"/>
    <cellStyle name="Normal 15 3 2 2 2 2 2" xfId="23282" xr:uid="{00000000-0005-0000-0000-00003F5C0000}"/>
    <cellStyle name="Normal 15 3 2 2 2 2 2 2" xfId="25180" xr:uid="{00000000-0005-0000-0000-0000405C0000}"/>
    <cellStyle name="Normal 15 3 2 2 2 2 2 2 2" xfId="28267" xr:uid="{00000000-0005-0000-0000-0000415C0000}"/>
    <cellStyle name="Normal 15 3 2 2 2 2 2 3" xfId="26728" xr:uid="{00000000-0005-0000-0000-0000425C0000}"/>
    <cellStyle name="Normal 15 3 2 2 2 2 3" xfId="24956" xr:uid="{00000000-0005-0000-0000-0000435C0000}"/>
    <cellStyle name="Normal 15 3 2 2 2 2 3 2" xfId="28043" xr:uid="{00000000-0005-0000-0000-0000445C0000}"/>
    <cellStyle name="Normal 15 3 2 2 2 2 4" xfId="26504" xr:uid="{00000000-0005-0000-0000-0000455C0000}"/>
    <cellStyle name="Normal 15 3 2 2 2 3" xfId="23281" xr:uid="{00000000-0005-0000-0000-0000465C0000}"/>
    <cellStyle name="Normal 15 3 2 2 2 3 2" xfId="25179" xr:uid="{00000000-0005-0000-0000-0000475C0000}"/>
    <cellStyle name="Normal 15 3 2 2 2 3 2 2" xfId="28266" xr:uid="{00000000-0005-0000-0000-0000485C0000}"/>
    <cellStyle name="Normal 15 3 2 2 2 3 3" xfId="26727" xr:uid="{00000000-0005-0000-0000-0000495C0000}"/>
    <cellStyle name="Normal 15 3 2 2 2 4" xfId="24740" xr:uid="{00000000-0005-0000-0000-00004A5C0000}"/>
    <cellStyle name="Normal 15 3 2 2 2 4 2" xfId="27827" xr:uid="{00000000-0005-0000-0000-00004B5C0000}"/>
    <cellStyle name="Normal 15 3 2 2 2 5" xfId="26288" xr:uid="{00000000-0005-0000-0000-00004C5C0000}"/>
    <cellStyle name="Normal 15 3 2 2 3" xfId="22914" xr:uid="{00000000-0005-0000-0000-00004D5C0000}"/>
    <cellStyle name="Normal 15 3 2 2 3 2" xfId="23283" xr:uid="{00000000-0005-0000-0000-00004E5C0000}"/>
    <cellStyle name="Normal 15 3 2 2 3 2 2" xfId="25181" xr:uid="{00000000-0005-0000-0000-00004F5C0000}"/>
    <cellStyle name="Normal 15 3 2 2 3 2 2 2" xfId="28268" xr:uid="{00000000-0005-0000-0000-0000505C0000}"/>
    <cellStyle name="Normal 15 3 2 2 3 2 3" xfId="26729" xr:uid="{00000000-0005-0000-0000-0000515C0000}"/>
    <cellStyle name="Normal 15 3 2 2 3 3" xfId="24848" xr:uid="{00000000-0005-0000-0000-0000525C0000}"/>
    <cellStyle name="Normal 15 3 2 2 3 3 2" xfId="27935" xr:uid="{00000000-0005-0000-0000-0000535C0000}"/>
    <cellStyle name="Normal 15 3 2 2 3 4" xfId="26396" xr:uid="{00000000-0005-0000-0000-0000545C0000}"/>
    <cellStyle name="Normal 15 3 2 2 4" xfId="22694" xr:uid="{00000000-0005-0000-0000-0000555C0000}"/>
    <cellStyle name="Normal 15 3 2 2 4 2" xfId="24632" xr:uid="{00000000-0005-0000-0000-0000565C0000}"/>
    <cellStyle name="Normal 15 3 2 2 4 2 2" xfId="27719" xr:uid="{00000000-0005-0000-0000-0000575C0000}"/>
    <cellStyle name="Normal 15 3 2 2 4 3" xfId="26180" xr:uid="{00000000-0005-0000-0000-0000585C0000}"/>
    <cellStyle name="Normal 15 3 2 2 5" xfId="23280" xr:uid="{00000000-0005-0000-0000-0000595C0000}"/>
    <cellStyle name="Normal 15 3 2 2 5 2" xfId="25178" xr:uid="{00000000-0005-0000-0000-00005A5C0000}"/>
    <cellStyle name="Normal 15 3 2 2 5 2 2" xfId="28265" xr:uid="{00000000-0005-0000-0000-00005B5C0000}"/>
    <cellStyle name="Normal 15 3 2 2 5 3" xfId="26726" xr:uid="{00000000-0005-0000-0000-00005C5C0000}"/>
    <cellStyle name="Normal 15 3 2 2 6" xfId="24507" xr:uid="{00000000-0005-0000-0000-00005D5C0000}"/>
    <cellStyle name="Normal 15 3 2 2 6 2" xfId="27594" xr:uid="{00000000-0005-0000-0000-00005E5C0000}"/>
    <cellStyle name="Normal 15 3 2 2 7" xfId="26055" xr:uid="{00000000-0005-0000-0000-00005F5C0000}"/>
    <cellStyle name="Normal 15 3 2 3" xfId="22748" xr:uid="{00000000-0005-0000-0000-0000605C0000}"/>
    <cellStyle name="Normal 15 3 2 3 2" xfId="22968" xr:uid="{00000000-0005-0000-0000-0000615C0000}"/>
    <cellStyle name="Normal 15 3 2 3 2 2" xfId="23285" xr:uid="{00000000-0005-0000-0000-0000625C0000}"/>
    <cellStyle name="Normal 15 3 2 3 2 2 2" xfId="25183" xr:uid="{00000000-0005-0000-0000-0000635C0000}"/>
    <cellStyle name="Normal 15 3 2 3 2 2 2 2" xfId="28270" xr:uid="{00000000-0005-0000-0000-0000645C0000}"/>
    <cellStyle name="Normal 15 3 2 3 2 2 3" xfId="26731" xr:uid="{00000000-0005-0000-0000-0000655C0000}"/>
    <cellStyle name="Normal 15 3 2 3 2 3" xfId="24902" xr:uid="{00000000-0005-0000-0000-0000665C0000}"/>
    <cellStyle name="Normal 15 3 2 3 2 3 2" xfId="27989" xr:uid="{00000000-0005-0000-0000-0000675C0000}"/>
    <cellStyle name="Normal 15 3 2 3 2 4" xfId="26450" xr:uid="{00000000-0005-0000-0000-0000685C0000}"/>
    <cellStyle name="Normal 15 3 2 3 3" xfId="23284" xr:uid="{00000000-0005-0000-0000-0000695C0000}"/>
    <cellStyle name="Normal 15 3 2 3 3 2" xfId="25182" xr:uid="{00000000-0005-0000-0000-00006A5C0000}"/>
    <cellStyle name="Normal 15 3 2 3 3 2 2" xfId="28269" xr:uid="{00000000-0005-0000-0000-00006B5C0000}"/>
    <cellStyle name="Normal 15 3 2 3 3 3" xfId="26730" xr:uid="{00000000-0005-0000-0000-00006C5C0000}"/>
    <cellStyle name="Normal 15 3 2 3 4" xfId="24686" xr:uid="{00000000-0005-0000-0000-00006D5C0000}"/>
    <cellStyle name="Normal 15 3 2 3 4 2" xfId="27773" xr:uid="{00000000-0005-0000-0000-00006E5C0000}"/>
    <cellStyle name="Normal 15 3 2 3 5" xfId="26234" xr:uid="{00000000-0005-0000-0000-00006F5C0000}"/>
    <cellStyle name="Normal 15 3 2 4" xfId="22860" xr:uid="{00000000-0005-0000-0000-0000705C0000}"/>
    <cellStyle name="Normal 15 3 2 4 2" xfId="23286" xr:uid="{00000000-0005-0000-0000-0000715C0000}"/>
    <cellStyle name="Normal 15 3 2 4 2 2" xfId="25184" xr:uid="{00000000-0005-0000-0000-0000725C0000}"/>
    <cellStyle name="Normal 15 3 2 4 2 2 2" xfId="28271" xr:uid="{00000000-0005-0000-0000-0000735C0000}"/>
    <cellStyle name="Normal 15 3 2 4 2 3" xfId="26732" xr:uid="{00000000-0005-0000-0000-0000745C0000}"/>
    <cellStyle name="Normal 15 3 2 4 3" xfId="24794" xr:uid="{00000000-0005-0000-0000-0000755C0000}"/>
    <cellStyle name="Normal 15 3 2 4 3 2" xfId="27881" xr:uid="{00000000-0005-0000-0000-0000765C0000}"/>
    <cellStyle name="Normal 15 3 2 4 4" xfId="26342" xr:uid="{00000000-0005-0000-0000-0000775C0000}"/>
    <cellStyle name="Normal 15 3 2 5" xfId="22640" xr:uid="{00000000-0005-0000-0000-0000785C0000}"/>
    <cellStyle name="Normal 15 3 2 5 2" xfId="24578" xr:uid="{00000000-0005-0000-0000-0000795C0000}"/>
    <cellStyle name="Normal 15 3 2 5 2 2" xfId="27665" xr:uid="{00000000-0005-0000-0000-00007A5C0000}"/>
    <cellStyle name="Normal 15 3 2 5 3" xfId="26126" xr:uid="{00000000-0005-0000-0000-00007B5C0000}"/>
    <cellStyle name="Normal 15 3 2 6" xfId="23279" xr:uid="{00000000-0005-0000-0000-00007C5C0000}"/>
    <cellStyle name="Normal 15 3 2 6 2" xfId="25177" xr:uid="{00000000-0005-0000-0000-00007D5C0000}"/>
    <cellStyle name="Normal 15 3 2 6 2 2" xfId="28264" xr:uid="{00000000-0005-0000-0000-00007E5C0000}"/>
    <cellStyle name="Normal 15 3 2 6 3" xfId="26725" xr:uid="{00000000-0005-0000-0000-00007F5C0000}"/>
    <cellStyle name="Normal 15 3 2 7" xfId="24453" xr:uid="{00000000-0005-0000-0000-0000805C0000}"/>
    <cellStyle name="Normal 15 3 2 7 2" xfId="27540" xr:uid="{00000000-0005-0000-0000-0000815C0000}"/>
    <cellStyle name="Normal 15 3 2 8" xfId="26001" xr:uid="{00000000-0005-0000-0000-0000825C0000}"/>
    <cellStyle name="Normal 15 3 3" xfId="22534" xr:uid="{00000000-0005-0000-0000-0000835C0000}"/>
    <cellStyle name="Normal 15 3 3 2" xfId="22775" xr:uid="{00000000-0005-0000-0000-0000845C0000}"/>
    <cellStyle name="Normal 15 3 3 2 2" xfId="22995" xr:uid="{00000000-0005-0000-0000-0000855C0000}"/>
    <cellStyle name="Normal 15 3 3 2 2 2" xfId="23289" xr:uid="{00000000-0005-0000-0000-0000865C0000}"/>
    <cellStyle name="Normal 15 3 3 2 2 2 2" xfId="25187" xr:uid="{00000000-0005-0000-0000-0000875C0000}"/>
    <cellStyle name="Normal 15 3 3 2 2 2 2 2" xfId="28274" xr:uid="{00000000-0005-0000-0000-0000885C0000}"/>
    <cellStyle name="Normal 15 3 3 2 2 2 3" xfId="26735" xr:uid="{00000000-0005-0000-0000-0000895C0000}"/>
    <cellStyle name="Normal 15 3 3 2 2 3" xfId="24929" xr:uid="{00000000-0005-0000-0000-00008A5C0000}"/>
    <cellStyle name="Normal 15 3 3 2 2 3 2" xfId="28016" xr:uid="{00000000-0005-0000-0000-00008B5C0000}"/>
    <cellStyle name="Normal 15 3 3 2 2 4" xfId="26477" xr:uid="{00000000-0005-0000-0000-00008C5C0000}"/>
    <cellStyle name="Normal 15 3 3 2 3" xfId="23288" xr:uid="{00000000-0005-0000-0000-00008D5C0000}"/>
    <cellStyle name="Normal 15 3 3 2 3 2" xfId="25186" xr:uid="{00000000-0005-0000-0000-00008E5C0000}"/>
    <cellStyle name="Normal 15 3 3 2 3 2 2" xfId="28273" xr:uid="{00000000-0005-0000-0000-00008F5C0000}"/>
    <cellStyle name="Normal 15 3 3 2 3 3" xfId="26734" xr:uid="{00000000-0005-0000-0000-0000905C0000}"/>
    <cellStyle name="Normal 15 3 3 2 4" xfId="24713" xr:uid="{00000000-0005-0000-0000-0000915C0000}"/>
    <cellStyle name="Normal 15 3 3 2 4 2" xfId="27800" xr:uid="{00000000-0005-0000-0000-0000925C0000}"/>
    <cellStyle name="Normal 15 3 3 2 5" xfId="26261" xr:uid="{00000000-0005-0000-0000-0000935C0000}"/>
    <cellStyle name="Normal 15 3 3 3" xfId="22887" xr:uid="{00000000-0005-0000-0000-0000945C0000}"/>
    <cellStyle name="Normal 15 3 3 3 2" xfId="23290" xr:uid="{00000000-0005-0000-0000-0000955C0000}"/>
    <cellStyle name="Normal 15 3 3 3 2 2" xfId="25188" xr:uid="{00000000-0005-0000-0000-0000965C0000}"/>
    <cellStyle name="Normal 15 3 3 3 2 2 2" xfId="28275" xr:uid="{00000000-0005-0000-0000-0000975C0000}"/>
    <cellStyle name="Normal 15 3 3 3 2 3" xfId="26736" xr:uid="{00000000-0005-0000-0000-0000985C0000}"/>
    <cellStyle name="Normal 15 3 3 3 3" xfId="24821" xr:uid="{00000000-0005-0000-0000-0000995C0000}"/>
    <cellStyle name="Normal 15 3 3 3 3 2" xfId="27908" xr:uid="{00000000-0005-0000-0000-00009A5C0000}"/>
    <cellStyle name="Normal 15 3 3 3 4" xfId="26369" xr:uid="{00000000-0005-0000-0000-00009B5C0000}"/>
    <cellStyle name="Normal 15 3 3 4" xfId="22667" xr:uid="{00000000-0005-0000-0000-00009C5C0000}"/>
    <cellStyle name="Normal 15 3 3 4 2" xfId="24605" xr:uid="{00000000-0005-0000-0000-00009D5C0000}"/>
    <cellStyle name="Normal 15 3 3 4 2 2" xfId="27692" xr:uid="{00000000-0005-0000-0000-00009E5C0000}"/>
    <cellStyle name="Normal 15 3 3 4 3" xfId="26153" xr:uid="{00000000-0005-0000-0000-00009F5C0000}"/>
    <cellStyle name="Normal 15 3 3 5" xfId="23287" xr:uid="{00000000-0005-0000-0000-0000A05C0000}"/>
    <cellStyle name="Normal 15 3 3 5 2" xfId="25185" xr:uid="{00000000-0005-0000-0000-0000A15C0000}"/>
    <cellStyle name="Normal 15 3 3 5 2 2" xfId="28272" xr:uid="{00000000-0005-0000-0000-0000A25C0000}"/>
    <cellStyle name="Normal 15 3 3 5 3" xfId="26733" xr:uid="{00000000-0005-0000-0000-0000A35C0000}"/>
    <cellStyle name="Normal 15 3 3 6" xfId="24480" xr:uid="{00000000-0005-0000-0000-0000A45C0000}"/>
    <cellStyle name="Normal 15 3 3 6 2" xfId="27567" xr:uid="{00000000-0005-0000-0000-0000A55C0000}"/>
    <cellStyle name="Normal 15 3 3 7" xfId="26028" xr:uid="{00000000-0005-0000-0000-0000A65C0000}"/>
    <cellStyle name="Normal 15 3 4" xfId="22721" xr:uid="{00000000-0005-0000-0000-0000A75C0000}"/>
    <cellStyle name="Normal 15 3 4 2" xfId="22941" xr:uid="{00000000-0005-0000-0000-0000A85C0000}"/>
    <cellStyle name="Normal 15 3 4 2 2" xfId="23292" xr:uid="{00000000-0005-0000-0000-0000A95C0000}"/>
    <cellStyle name="Normal 15 3 4 2 2 2" xfId="25190" xr:uid="{00000000-0005-0000-0000-0000AA5C0000}"/>
    <cellStyle name="Normal 15 3 4 2 2 2 2" xfId="28277" xr:uid="{00000000-0005-0000-0000-0000AB5C0000}"/>
    <cellStyle name="Normal 15 3 4 2 2 3" xfId="26738" xr:uid="{00000000-0005-0000-0000-0000AC5C0000}"/>
    <cellStyle name="Normal 15 3 4 2 3" xfId="24875" xr:uid="{00000000-0005-0000-0000-0000AD5C0000}"/>
    <cellStyle name="Normal 15 3 4 2 3 2" xfId="27962" xr:uid="{00000000-0005-0000-0000-0000AE5C0000}"/>
    <cellStyle name="Normal 15 3 4 2 4" xfId="26423" xr:uid="{00000000-0005-0000-0000-0000AF5C0000}"/>
    <cellStyle name="Normal 15 3 4 3" xfId="23291" xr:uid="{00000000-0005-0000-0000-0000B05C0000}"/>
    <cellStyle name="Normal 15 3 4 3 2" xfId="25189" xr:uid="{00000000-0005-0000-0000-0000B15C0000}"/>
    <cellStyle name="Normal 15 3 4 3 2 2" xfId="28276" xr:uid="{00000000-0005-0000-0000-0000B25C0000}"/>
    <cellStyle name="Normal 15 3 4 3 3" xfId="26737" xr:uid="{00000000-0005-0000-0000-0000B35C0000}"/>
    <cellStyle name="Normal 15 3 4 4" xfId="24659" xr:uid="{00000000-0005-0000-0000-0000B45C0000}"/>
    <cellStyle name="Normal 15 3 4 4 2" xfId="27746" xr:uid="{00000000-0005-0000-0000-0000B55C0000}"/>
    <cellStyle name="Normal 15 3 4 5" xfId="26207" xr:uid="{00000000-0005-0000-0000-0000B65C0000}"/>
    <cellStyle name="Normal 15 3 5" xfId="22833" xr:uid="{00000000-0005-0000-0000-0000B75C0000}"/>
    <cellStyle name="Normal 15 3 5 2" xfId="23293" xr:uid="{00000000-0005-0000-0000-0000B85C0000}"/>
    <cellStyle name="Normal 15 3 5 2 2" xfId="25191" xr:uid="{00000000-0005-0000-0000-0000B95C0000}"/>
    <cellStyle name="Normal 15 3 5 2 2 2" xfId="28278" xr:uid="{00000000-0005-0000-0000-0000BA5C0000}"/>
    <cellStyle name="Normal 15 3 5 2 3" xfId="26739" xr:uid="{00000000-0005-0000-0000-0000BB5C0000}"/>
    <cellStyle name="Normal 15 3 5 3" xfId="24767" xr:uid="{00000000-0005-0000-0000-0000BC5C0000}"/>
    <cellStyle name="Normal 15 3 5 3 2" xfId="27854" xr:uid="{00000000-0005-0000-0000-0000BD5C0000}"/>
    <cellStyle name="Normal 15 3 5 4" xfId="26315" xr:uid="{00000000-0005-0000-0000-0000BE5C0000}"/>
    <cellStyle name="Normal 15 3 6" xfId="22613" xr:uid="{00000000-0005-0000-0000-0000BF5C0000}"/>
    <cellStyle name="Normal 15 3 6 2" xfId="24551" xr:uid="{00000000-0005-0000-0000-0000C05C0000}"/>
    <cellStyle name="Normal 15 3 6 2 2" xfId="27638" xr:uid="{00000000-0005-0000-0000-0000C15C0000}"/>
    <cellStyle name="Normal 15 3 6 3" xfId="26099" xr:uid="{00000000-0005-0000-0000-0000C25C0000}"/>
    <cellStyle name="Normal 15 3 7" xfId="23278" xr:uid="{00000000-0005-0000-0000-0000C35C0000}"/>
    <cellStyle name="Normal 15 3 7 2" xfId="25176" xr:uid="{00000000-0005-0000-0000-0000C45C0000}"/>
    <cellStyle name="Normal 15 3 7 2 2" xfId="28263" xr:uid="{00000000-0005-0000-0000-0000C55C0000}"/>
    <cellStyle name="Normal 15 3 7 3" xfId="26724" xr:uid="{00000000-0005-0000-0000-0000C65C0000}"/>
    <cellStyle name="Normal 15 3 8" xfId="24426" xr:uid="{00000000-0005-0000-0000-0000C75C0000}"/>
    <cellStyle name="Normal 15 3 8 2" xfId="27513" xr:uid="{00000000-0005-0000-0000-0000C85C0000}"/>
    <cellStyle name="Normal 15 3 9" xfId="25974" xr:uid="{00000000-0005-0000-0000-0000C95C0000}"/>
    <cellStyle name="Normal 15 4" xfId="6445" xr:uid="{00000000-0005-0000-0000-0000CA5C0000}"/>
    <cellStyle name="Normal 15 4 2" xfId="29425" xr:uid="{00000000-0005-0000-0000-0000CB5C0000}"/>
    <cellStyle name="Normal 15 5" xfId="22578" xr:uid="{00000000-0005-0000-0000-0000CC5C0000}"/>
    <cellStyle name="Normal 150" xfId="1450" xr:uid="{00000000-0005-0000-0000-0000CD5C0000}"/>
    <cellStyle name="Normal 150 2" xfId="5803" xr:uid="{00000000-0005-0000-0000-0000CE5C0000}"/>
    <cellStyle name="Normal 150 3" xfId="5804" xr:uid="{00000000-0005-0000-0000-0000CF5C0000}"/>
    <cellStyle name="Normal 150 4" xfId="5805" xr:uid="{00000000-0005-0000-0000-0000D05C0000}"/>
    <cellStyle name="Normal 150 5" xfId="5806" xr:uid="{00000000-0005-0000-0000-0000D15C0000}"/>
    <cellStyle name="Normal 150 6" xfId="6570" xr:uid="{00000000-0005-0000-0000-0000D25C0000}"/>
    <cellStyle name="Normal 150 7" xfId="29545" xr:uid="{00000000-0005-0000-0000-0000D35C0000}"/>
    <cellStyle name="Normal 151" xfId="1451" xr:uid="{00000000-0005-0000-0000-0000D45C0000}"/>
    <cellStyle name="Normal 151 10" xfId="5807" xr:uid="{00000000-0005-0000-0000-0000D55C0000}"/>
    <cellStyle name="Normal 151 11" xfId="6571" xr:uid="{00000000-0005-0000-0000-0000D65C0000}"/>
    <cellStyle name="Normal 151 12" xfId="29546" xr:uid="{00000000-0005-0000-0000-0000D75C0000}"/>
    <cellStyle name="Normal 151 2" xfId="5808" xr:uid="{00000000-0005-0000-0000-0000D85C0000}"/>
    <cellStyle name="Normal 151 3" xfId="5809" xr:uid="{00000000-0005-0000-0000-0000D95C0000}"/>
    <cellStyle name="Normal 151 4" xfId="5810" xr:uid="{00000000-0005-0000-0000-0000DA5C0000}"/>
    <cellStyle name="Normal 151 5" xfId="5811" xr:uid="{00000000-0005-0000-0000-0000DB5C0000}"/>
    <cellStyle name="Normal 151 6" xfId="5812" xr:uid="{00000000-0005-0000-0000-0000DC5C0000}"/>
    <cellStyle name="Normal 151 7" xfId="5813" xr:uid="{00000000-0005-0000-0000-0000DD5C0000}"/>
    <cellStyle name="Normal 151 8" xfId="5814" xr:uid="{00000000-0005-0000-0000-0000DE5C0000}"/>
    <cellStyle name="Normal 151 9" xfId="5815" xr:uid="{00000000-0005-0000-0000-0000DF5C0000}"/>
    <cellStyle name="Normal 152" xfId="1452" xr:uid="{00000000-0005-0000-0000-0000E05C0000}"/>
    <cellStyle name="Normal 152 10" xfId="5816" xr:uid="{00000000-0005-0000-0000-0000E15C0000}"/>
    <cellStyle name="Normal 152 11" xfId="6572" xr:uid="{00000000-0005-0000-0000-0000E25C0000}"/>
    <cellStyle name="Normal 152 12" xfId="29547" xr:uid="{00000000-0005-0000-0000-0000E35C0000}"/>
    <cellStyle name="Normal 152 2" xfId="5817" xr:uid="{00000000-0005-0000-0000-0000E45C0000}"/>
    <cellStyle name="Normal 152 3" xfId="5818" xr:uid="{00000000-0005-0000-0000-0000E55C0000}"/>
    <cellStyle name="Normal 152 4" xfId="5819" xr:uid="{00000000-0005-0000-0000-0000E65C0000}"/>
    <cellStyle name="Normal 152 5" xfId="5820" xr:uid="{00000000-0005-0000-0000-0000E75C0000}"/>
    <cellStyle name="Normal 152 6" xfId="5821" xr:uid="{00000000-0005-0000-0000-0000E85C0000}"/>
    <cellStyle name="Normal 152 7" xfId="5822" xr:uid="{00000000-0005-0000-0000-0000E95C0000}"/>
    <cellStyle name="Normal 152 8" xfId="5823" xr:uid="{00000000-0005-0000-0000-0000EA5C0000}"/>
    <cellStyle name="Normal 152 9" xfId="5824" xr:uid="{00000000-0005-0000-0000-0000EB5C0000}"/>
    <cellStyle name="Normal 153" xfId="1453" xr:uid="{00000000-0005-0000-0000-0000EC5C0000}"/>
    <cellStyle name="Normal 153 2" xfId="5825" xr:uid="{00000000-0005-0000-0000-0000ED5C0000}"/>
    <cellStyle name="Normal 153 3" xfId="5826" xr:uid="{00000000-0005-0000-0000-0000EE5C0000}"/>
    <cellStyle name="Normal 153 4" xfId="5827" xr:uid="{00000000-0005-0000-0000-0000EF5C0000}"/>
    <cellStyle name="Normal 153 5" xfId="5828" xr:uid="{00000000-0005-0000-0000-0000F05C0000}"/>
    <cellStyle name="Normal 153 6" xfId="6573" xr:uid="{00000000-0005-0000-0000-0000F15C0000}"/>
    <cellStyle name="Normal 153 7" xfId="29548" xr:uid="{00000000-0005-0000-0000-0000F25C0000}"/>
    <cellStyle name="Normal 154" xfId="1454" xr:uid="{00000000-0005-0000-0000-0000F35C0000}"/>
    <cellStyle name="Normal 154 2" xfId="6574" xr:uid="{00000000-0005-0000-0000-0000F45C0000}"/>
    <cellStyle name="Normal 154 3" xfId="29549" xr:uid="{00000000-0005-0000-0000-0000F55C0000}"/>
    <cellStyle name="Normal 155" xfId="1455" xr:uid="{00000000-0005-0000-0000-0000F65C0000}"/>
    <cellStyle name="Normal 155 2" xfId="6575" xr:uid="{00000000-0005-0000-0000-0000F75C0000}"/>
    <cellStyle name="Normal 155 3" xfId="29550" xr:uid="{00000000-0005-0000-0000-0000F85C0000}"/>
    <cellStyle name="Normal 156" xfId="1456" xr:uid="{00000000-0005-0000-0000-0000F95C0000}"/>
    <cellStyle name="Normal 156 2" xfId="6576" xr:uid="{00000000-0005-0000-0000-0000FA5C0000}"/>
    <cellStyle name="Normal 156 3" xfId="29551" xr:uid="{00000000-0005-0000-0000-0000FB5C0000}"/>
    <cellStyle name="Normal 157" xfId="1457" xr:uid="{00000000-0005-0000-0000-0000FC5C0000}"/>
    <cellStyle name="Normal 157 2" xfId="6577" xr:uid="{00000000-0005-0000-0000-0000FD5C0000}"/>
    <cellStyle name="Normal 158" xfId="1458" xr:uid="{00000000-0005-0000-0000-0000FE5C0000}"/>
    <cellStyle name="Normal 158 2" xfId="6578" xr:uid="{00000000-0005-0000-0000-0000FF5C0000}"/>
    <cellStyle name="Normal 159" xfId="1459" xr:uid="{00000000-0005-0000-0000-0000005D0000}"/>
    <cellStyle name="Normal 159 10" xfId="5830" xr:uid="{00000000-0005-0000-0000-0000015D0000}"/>
    <cellStyle name="Normal 159 11" xfId="5829" xr:uid="{00000000-0005-0000-0000-0000025D0000}"/>
    <cellStyle name="Normal 159 2" xfId="5831" xr:uid="{00000000-0005-0000-0000-0000035D0000}"/>
    <cellStyle name="Normal 159 3" xfId="5832" xr:uid="{00000000-0005-0000-0000-0000045D0000}"/>
    <cellStyle name="Normal 159 4" xfId="5833" xr:uid="{00000000-0005-0000-0000-0000055D0000}"/>
    <cellStyle name="Normal 159 5" xfId="5834" xr:uid="{00000000-0005-0000-0000-0000065D0000}"/>
    <cellStyle name="Normal 159 6" xfId="5835" xr:uid="{00000000-0005-0000-0000-0000075D0000}"/>
    <cellStyle name="Normal 159 7" xfId="5836" xr:uid="{00000000-0005-0000-0000-0000085D0000}"/>
    <cellStyle name="Normal 159 8" xfId="5837" xr:uid="{00000000-0005-0000-0000-0000095D0000}"/>
    <cellStyle name="Normal 159 9" xfId="5838" xr:uid="{00000000-0005-0000-0000-00000A5D0000}"/>
    <cellStyle name="Normal 16" xfId="230" xr:uid="{00000000-0005-0000-0000-00000B5D0000}"/>
    <cellStyle name="Normal 16 2" xfId="248" xr:uid="{00000000-0005-0000-0000-00000C5D0000}"/>
    <cellStyle name="Normal 16 2 2" xfId="3595" xr:uid="{00000000-0005-0000-0000-00000D5D0000}"/>
    <cellStyle name="Normal 16 2 2 2" xfId="4856" xr:uid="{00000000-0005-0000-0000-00000E5D0000}"/>
    <cellStyle name="Normal 16 2 2 2 2" xfId="5269" xr:uid="{00000000-0005-0000-0000-00000F5D0000}"/>
    <cellStyle name="Normal 16 2 2 2 2 2" xfId="29188" xr:uid="{00000000-0005-0000-0000-0000105D0000}"/>
    <cellStyle name="Normal 16 2 2 2 3" xfId="23592" xr:uid="{00000000-0005-0000-0000-0000115D0000}"/>
    <cellStyle name="Normal 16 2 2 2 3 2" xfId="30087" xr:uid="{00000000-0005-0000-0000-0000125D0000}"/>
    <cellStyle name="Normal 16 2 2 2 4" xfId="28897" xr:uid="{00000000-0005-0000-0000-0000135D0000}"/>
    <cellStyle name="Normal 16 2 2 3" xfId="4857" xr:uid="{00000000-0005-0000-0000-0000145D0000}"/>
    <cellStyle name="Normal 16 2 2 3 2" xfId="5270" xr:uid="{00000000-0005-0000-0000-0000155D0000}"/>
    <cellStyle name="Normal 16 2 2 3 2 2" xfId="29189" xr:uid="{00000000-0005-0000-0000-0000165D0000}"/>
    <cellStyle name="Normal 16 2 2 3 3" xfId="23593" xr:uid="{00000000-0005-0000-0000-0000175D0000}"/>
    <cellStyle name="Normal 16 2 2 3 3 2" xfId="30088" xr:uid="{00000000-0005-0000-0000-0000185D0000}"/>
    <cellStyle name="Normal 16 2 2 3 4" xfId="28898" xr:uid="{00000000-0005-0000-0000-0000195D0000}"/>
    <cellStyle name="Normal 16 2 2 4" xfId="5268" xr:uid="{00000000-0005-0000-0000-00001A5D0000}"/>
    <cellStyle name="Normal 16 2 2 4 2" xfId="23947" xr:uid="{00000000-0005-0000-0000-00001B5D0000}"/>
    <cellStyle name="Normal 16 2 2 4 2 2" xfId="30328" xr:uid="{00000000-0005-0000-0000-00001C5D0000}"/>
    <cellStyle name="Normal 16 2 2 4 3" xfId="29187" xr:uid="{00000000-0005-0000-0000-00001D5D0000}"/>
    <cellStyle name="Normal 16 2 2 5" xfId="6604" xr:uid="{00000000-0005-0000-0000-00001E5D0000}"/>
    <cellStyle name="Normal 16 2 2 5 2" xfId="23591" xr:uid="{00000000-0005-0000-0000-00001F5D0000}"/>
    <cellStyle name="Normal 16 2 2 5 2 2" xfId="30086" xr:uid="{00000000-0005-0000-0000-0000205D0000}"/>
    <cellStyle name="Normal 16 2 2 6" xfId="4855" xr:uid="{00000000-0005-0000-0000-0000215D0000}"/>
    <cellStyle name="Normal 16 2 2 7" xfId="28896" xr:uid="{00000000-0005-0000-0000-0000225D0000}"/>
    <cellStyle name="Normal 16 2 3" xfId="4858" xr:uid="{00000000-0005-0000-0000-0000235D0000}"/>
    <cellStyle name="Normal 16 2 3 2" xfId="4859" xr:uid="{00000000-0005-0000-0000-0000245D0000}"/>
    <cellStyle name="Normal 16 2 3 2 2" xfId="5272" xr:uid="{00000000-0005-0000-0000-0000255D0000}"/>
    <cellStyle name="Normal 16 2 3 2 2 2" xfId="29191" xr:uid="{00000000-0005-0000-0000-0000265D0000}"/>
    <cellStyle name="Normal 16 2 3 2 3" xfId="23595" xr:uid="{00000000-0005-0000-0000-0000275D0000}"/>
    <cellStyle name="Normal 16 2 3 2 3 2" xfId="30090" xr:uid="{00000000-0005-0000-0000-0000285D0000}"/>
    <cellStyle name="Normal 16 2 3 2 4" xfId="28900" xr:uid="{00000000-0005-0000-0000-0000295D0000}"/>
    <cellStyle name="Normal 16 2 3 3" xfId="4860" xr:uid="{00000000-0005-0000-0000-00002A5D0000}"/>
    <cellStyle name="Normal 16 2 3 3 2" xfId="5273" xr:uid="{00000000-0005-0000-0000-00002B5D0000}"/>
    <cellStyle name="Normal 16 2 3 3 2 2" xfId="29192" xr:uid="{00000000-0005-0000-0000-00002C5D0000}"/>
    <cellStyle name="Normal 16 2 3 3 3" xfId="23596" xr:uid="{00000000-0005-0000-0000-00002D5D0000}"/>
    <cellStyle name="Normal 16 2 3 3 3 2" xfId="30091" xr:uid="{00000000-0005-0000-0000-00002E5D0000}"/>
    <cellStyle name="Normal 16 2 3 3 4" xfId="28901" xr:uid="{00000000-0005-0000-0000-00002F5D0000}"/>
    <cellStyle name="Normal 16 2 3 4" xfId="5271" xr:uid="{00000000-0005-0000-0000-0000305D0000}"/>
    <cellStyle name="Normal 16 2 3 4 2" xfId="29190" xr:uid="{00000000-0005-0000-0000-0000315D0000}"/>
    <cellStyle name="Normal 16 2 3 5" xfId="23594" xr:uid="{00000000-0005-0000-0000-0000325D0000}"/>
    <cellStyle name="Normal 16 2 3 5 2" xfId="30089" xr:uid="{00000000-0005-0000-0000-0000335D0000}"/>
    <cellStyle name="Normal 16 2 3 6" xfId="28899" xr:uid="{00000000-0005-0000-0000-0000345D0000}"/>
    <cellStyle name="Normal 16 2 4" xfId="4861" xr:uid="{00000000-0005-0000-0000-0000355D0000}"/>
    <cellStyle name="Normal 16 2 4 2" xfId="5274" xr:uid="{00000000-0005-0000-0000-0000365D0000}"/>
    <cellStyle name="Normal 16 2 4 2 2" xfId="29193" xr:uid="{00000000-0005-0000-0000-0000375D0000}"/>
    <cellStyle name="Normal 16 2 4 3" xfId="23597" xr:uid="{00000000-0005-0000-0000-0000385D0000}"/>
    <cellStyle name="Normal 16 2 4 3 2" xfId="30092" xr:uid="{00000000-0005-0000-0000-0000395D0000}"/>
    <cellStyle name="Normal 16 2 4 4" xfId="28902" xr:uid="{00000000-0005-0000-0000-00003A5D0000}"/>
    <cellStyle name="Normal 16 2 5" xfId="4862" xr:uid="{00000000-0005-0000-0000-00003B5D0000}"/>
    <cellStyle name="Normal 16 2 5 2" xfId="5275" xr:uid="{00000000-0005-0000-0000-00003C5D0000}"/>
    <cellStyle name="Normal 16 2 5 2 2" xfId="29194" xr:uid="{00000000-0005-0000-0000-00003D5D0000}"/>
    <cellStyle name="Normal 16 2 5 3" xfId="23598" xr:uid="{00000000-0005-0000-0000-00003E5D0000}"/>
    <cellStyle name="Normal 16 2 5 3 2" xfId="30093" xr:uid="{00000000-0005-0000-0000-00003F5D0000}"/>
    <cellStyle name="Normal 16 2 5 4" xfId="28903" xr:uid="{00000000-0005-0000-0000-0000405D0000}"/>
    <cellStyle name="Normal 16 2 6" xfId="5267" xr:uid="{00000000-0005-0000-0000-0000415D0000}"/>
    <cellStyle name="Normal 16 2 6 2" xfId="23946" xr:uid="{00000000-0005-0000-0000-0000425D0000}"/>
    <cellStyle name="Normal 16 2 6 2 2" xfId="30327" xr:uid="{00000000-0005-0000-0000-0000435D0000}"/>
    <cellStyle name="Normal 16 2 6 3" xfId="29186" xr:uid="{00000000-0005-0000-0000-0000445D0000}"/>
    <cellStyle name="Normal 16 2 7" xfId="5612" xr:uid="{00000000-0005-0000-0000-0000455D0000}"/>
    <cellStyle name="Normal 16 2 7 2" xfId="23590" xr:uid="{00000000-0005-0000-0000-0000465D0000}"/>
    <cellStyle name="Normal 16 2 7 2 2" xfId="30085" xr:uid="{00000000-0005-0000-0000-0000475D0000}"/>
    <cellStyle name="Normal 16 2 8" xfId="4854" xr:uid="{00000000-0005-0000-0000-0000485D0000}"/>
    <cellStyle name="Normal 16 2 9" xfId="28895" xr:uid="{00000000-0005-0000-0000-0000495D0000}"/>
    <cellStyle name="Normal 16 3" xfId="351" xr:uid="{00000000-0005-0000-0000-00004A5D0000}"/>
    <cellStyle name="Normal 16 3 2" xfId="6446" xr:uid="{00000000-0005-0000-0000-00004B5D0000}"/>
    <cellStyle name="Normal 16 3 3" xfId="29426" xr:uid="{00000000-0005-0000-0000-00004C5D0000}"/>
    <cellStyle name="Normal 160" xfId="1461" xr:uid="{00000000-0005-0000-0000-00004D5D0000}"/>
    <cellStyle name="Normal 160 2" xfId="6629" xr:uid="{00000000-0005-0000-0000-00004E5D0000}"/>
    <cellStyle name="Normal 160 3" xfId="29568" xr:uid="{00000000-0005-0000-0000-00004F5D0000}"/>
    <cellStyle name="Normal 161" xfId="1462" xr:uid="{00000000-0005-0000-0000-0000505D0000}"/>
    <cellStyle name="Normal 161 10" xfId="5840" xr:uid="{00000000-0005-0000-0000-0000515D0000}"/>
    <cellStyle name="Normal 161 11" xfId="5839" xr:uid="{00000000-0005-0000-0000-0000525D0000}"/>
    <cellStyle name="Normal 161 2" xfId="5841" xr:uid="{00000000-0005-0000-0000-0000535D0000}"/>
    <cellStyle name="Normal 161 3" xfId="5842" xr:uid="{00000000-0005-0000-0000-0000545D0000}"/>
    <cellStyle name="Normal 161 4" xfId="5843" xr:uid="{00000000-0005-0000-0000-0000555D0000}"/>
    <cellStyle name="Normal 161 5" xfId="5844" xr:uid="{00000000-0005-0000-0000-0000565D0000}"/>
    <cellStyle name="Normal 161 6" xfId="5845" xr:uid="{00000000-0005-0000-0000-0000575D0000}"/>
    <cellStyle name="Normal 161 7" xfId="5846" xr:uid="{00000000-0005-0000-0000-0000585D0000}"/>
    <cellStyle name="Normal 161 8" xfId="5847" xr:uid="{00000000-0005-0000-0000-0000595D0000}"/>
    <cellStyle name="Normal 161 9" xfId="5848" xr:uid="{00000000-0005-0000-0000-00005A5D0000}"/>
    <cellStyle name="Normal 162" xfId="1463" xr:uid="{00000000-0005-0000-0000-00005B5D0000}"/>
    <cellStyle name="Normal 162 10" xfId="5850" xr:uid="{00000000-0005-0000-0000-00005C5D0000}"/>
    <cellStyle name="Normal 162 11" xfId="5849" xr:uid="{00000000-0005-0000-0000-00005D5D0000}"/>
    <cellStyle name="Normal 162 2" xfId="5851" xr:uid="{00000000-0005-0000-0000-00005E5D0000}"/>
    <cellStyle name="Normal 162 3" xfId="5852" xr:uid="{00000000-0005-0000-0000-00005F5D0000}"/>
    <cellStyle name="Normal 162 4" xfId="5853" xr:uid="{00000000-0005-0000-0000-0000605D0000}"/>
    <cellStyle name="Normal 162 5" xfId="5854" xr:uid="{00000000-0005-0000-0000-0000615D0000}"/>
    <cellStyle name="Normal 162 6" xfId="5855" xr:uid="{00000000-0005-0000-0000-0000625D0000}"/>
    <cellStyle name="Normal 162 7" xfId="5856" xr:uid="{00000000-0005-0000-0000-0000635D0000}"/>
    <cellStyle name="Normal 162 8" xfId="5857" xr:uid="{00000000-0005-0000-0000-0000645D0000}"/>
    <cellStyle name="Normal 162 9" xfId="5858" xr:uid="{00000000-0005-0000-0000-0000655D0000}"/>
    <cellStyle name="Normal 163" xfId="1464" xr:uid="{00000000-0005-0000-0000-0000665D0000}"/>
    <cellStyle name="Normal 163 10" xfId="5860" xr:uid="{00000000-0005-0000-0000-0000675D0000}"/>
    <cellStyle name="Normal 163 11" xfId="5859" xr:uid="{00000000-0005-0000-0000-0000685D0000}"/>
    <cellStyle name="Normal 163 2" xfId="5861" xr:uid="{00000000-0005-0000-0000-0000695D0000}"/>
    <cellStyle name="Normal 163 3" xfId="5862" xr:uid="{00000000-0005-0000-0000-00006A5D0000}"/>
    <cellStyle name="Normal 163 4" xfId="5863" xr:uid="{00000000-0005-0000-0000-00006B5D0000}"/>
    <cellStyle name="Normal 163 5" xfId="5864" xr:uid="{00000000-0005-0000-0000-00006C5D0000}"/>
    <cellStyle name="Normal 163 6" xfId="5865" xr:uid="{00000000-0005-0000-0000-00006D5D0000}"/>
    <cellStyle name="Normal 163 7" xfId="5866" xr:uid="{00000000-0005-0000-0000-00006E5D0000}"/>
    <cellStyle name="Normal 163 8" xfId="5867" xr:uid="{00000000-0005-0000-0000-00006F5D0000}"/>
    <cellStyle name="Normal 163 9" xfId="5868" xr:uid="{00000000-0005-0000-0000-0000705D0000}"/>
    <cellStyle name="Normal 164" xfId="1465" xr:uid="{00000000-0005-0000-0000-0000715D0000}"/>
    <cellStyle name="Normal 164 2" xfId="5869" xr:uid="{00000000-0005-0000-0000-0000725D0000}"/>
    <cellStyle name="Normal 164 3" xfId="5870" xr:uid="{00000000-0005-0000-0000-0000735D0000}"/>
    <cellStyle name="Normal 164 4" xfId="5871" xr:uid="{00000000-0005-0000-0000-0000745D0000}"/>
    <cellStyle name="Normal 164 5" xfId="5872" xr:uid="{00000000-0005-0000-0000-0000755D0000}"/>
    <cellStyle name="Normal 164 6" xfId="5873" xr:uid="{00000000-0005-0000-0000-0000765D0000}"/>
    <cellStyle name="Normal 164 7" xfId="6630" xr:uid="{00000000-0005-0000-0000-0000775D0000}"/>
    <cellStyle name="Normal 164 8" xfId="29569" xr:uid="{00000000-0005-0000-0000-0000785D0000}"/>
    <cellStyle name="Normal 165" xfId="1466" xr:uid="{00000000-0005-0000-0000-0000795D0000}"/>
    <cellStyle name="Normal 165 2" xfId="5874" xr:uid="{00000000-0005-0000-0000-00007A5D0000}"/>
    <cellStyle name="Normal 165 3" xfId="5875" xr:uid="{00000000-0005-0000-0000-00007B5D0000}"/>
    <cellStyle name="Normal 165 4" xfId="5876" xr:uid="{00000000-0005-0000-0000-00007C5D0000}"/>
    <cellStyle name="Normal 165 5" xfId="5877" xr:uid="{00000000-0005-0000-0000-00007D5D0000}"/>
    <cellStyle name="Normal 165 6" xfId="5878" xr:uid="{00000000-0005-0000-0000-00007E5D0000}"/>
    <cellStyle name="Normal 165 7" xfId="6631" xr:uid="{00000000-0005-0000-0000-00007F5D0000}"/>
    <cellStyle name="Normal 165 8" xfId="29570" xr:uid="{00000000-0005-0000-0000-0000805D0000}"/>
    <cellStyle name="Normal 166" xfId="1467" xr:uid="{00000000-0005-0000-0000-0000815D0000}"/>
    <cellStyle name="Normal 166 2" xfId="5879" xr:uid="{00000000-0005-0000-0000-0000825D0000}"/>
    <cellStyle name="Normal 166 3" xfId="5880" xr:uid="{00000000-0005-0000-0000-0000835D0000}"/>
    <cellStyle name="Normal 166 4" xfId="5881" xr:uid="{00000000-0005-0000-0000-0000845D0000}"/>
    <cellStyle name="Normal 166 5" xfId="5882" xr:uid="{00000000-0005-0000-0000-0000855D0000}"/>
    <cellStyle name="Normal 166 6" xfId="5883" xr:uid="{00000000-0005-0000-0000-0000865D0000}"/>
    <cellStyle name="Normal 166 7" xfId="6632" xr:uid="{00000000-0005-0000-0000-0000875D0000}"/>
    <cellStyle name="Normal 166 8" xfId="29571" xr:uid="{00000000-0005-0000-0000-0000885D0000}"/>
    <cellStyle name="Normal 167" xfId="1468" xr:uid="{00000000-0005-0000-0000-0000895D0000}"/>
    <cellStyle name="Normal 167 2" xfId="5884" xr:uid="{00000000-0005-0000-0000-00008A5D0000}"/>
    <cellStyle name="Normal 167 3" xfId="5885" xr:uid="{00000000-0005-0000-0000-00008B5D0000}"/>
    <cellStyle name="Normal 167 4" xfId="5886" xr:uid="{00000000-0005-0000-0000-00008C5D0000}"/>
    <cellStyle name="Normal 167 5" xfId="5887" xr:uid="{00000000-0005-0000-0000-00008D5D0000}"/>
    <cellStyle name="Normal 167 6" xfId="5888" xr:uid="{00000000-0005-0000-0000-00008E5D0000}"/>
    <cellStyle name="Normal 167 7" xfId="6633" xr:uid="{00000000-0005-0000-0000-00008F5D0000}"/>
    <cellStyle name="Normal 167 8" xfId="29572" xr:uid="{00000000-0005-0000-0000-0000905D0000}"/>
    <cellStyle name="Normal 168" xfId="1469" xr:uid="{00000000-0005-0000-0000-0000915D0000}"/>
    <cellStyle name="Normal 168 2" xfId="5889" xr:uid="{00000000-0005-0000-0000-0000925D0000}"/>
    <cellStyle name="Normal 168 3" xfId="5890" xr:uid="{00000000-0005-0000-0000-0000935D0000}"/>
    <cellStyle name="Normal 168 4" xfId="5891" xr:uid="{00000000-0005-0000-0000-0000945D0000}"/>
    <cellStyle name="Normal 168 5" xfId="5892" xr:uid="{00000000-0005-0000-0000-0000955D0000}"/>
    <cellStyle name="Normal 168 6" xfId="5893" xr:uid="{00000000-0005-0000-0000-0000965D0000}"/>
    <cellStyle name="Normal 168 7" xfId="6634" xr:uid="{00000000-0005-0000-0000-0000975D0000}"/>
    <cellStyle name="Normal 168 8" xfId="29573" xr:uid="{00000000-0005-0000-0000-0000985D0000}"/>
    <cellStyle name="Normal 169" xfId="1470" xr:uid="{00000000-0005-0000-0000-0000995D0000}"/>
    <cellStyle name="Normal 169 2" xfId="22402" xr:uid="{00000000-0005-0000-0000-00009A5D0000}"/>
    <cellStyle name="Normal 169 3" xfId="29587" xr:uid="{00000000-0005-0000-0000-00009B5D0000}"/>
    <cellStyle name="Normal 17" xfId="231" xr:uid="{00000000-0005-0000-0000-00009C5D0000}"/>
    <cellStyle name="Normal 17 10" xfId="4863" xr:uid="{00000000-0005-0000-0000-00009D5D0000}"/>
    <cellStyle name="Normal 17 10 2" xfId="28904" xr:uid="{00000000-0005-0000-0000-00009E5D0000}"/>
    <cellStyle name="Normal 17 11" xfId="4112" xr:uid="{00000000-0005-0000-0000-00009F5D0000}"/>
    <cellStyle name="Normal 17 12" xfId="28781" xr:uid="{00000000-0005-0000-0000-0000A05D0000}"/>
    <cellStyle name="Normal 17 2" xfId="352" xr:uid="{00000000-0005-0000-0000-0000A15D0000}"/>
    <cellStyle name="Normal 17 2 10" xfId="28905" xr:uid="{00000000-0005-0000-0000-0000A25D0000}"/>
    <cellStyle name="Normal 17 2 2" xfId="3597" xr:uid="{00000000-0005-0000-0000-0000A35D0000}"/>
    <cellStyle name="Normal 17 2 2 2" xfId="4866" xr:uid="{00000000-0005-0000-0000-0000A45D0000}"/>
    <cellStyle name="Normal 17 2 2 2 2" xfId="4867" xr:uid="{00000000-0005-0000-0000-0000A55D0000}"/>
    <cellStyle name="Normal 17 2 2 2 2 2" xfId="5280" xr:uid="{00000000-0005-0000-0000-0000A65D0000}"/>
    <cellStyle name="Normal 17 2 2 2 2 2 2" xfId="23023" xr:uid="{00000000-0005-0000-0000-0000A75D0000}"/>
    <cellStyle name="Normal 17 2 2 2 2 2 2 2" xfId="23295" xr:uid="{00000000-0005-0000-0000-0000A85D0000}"/>
    <cellStyle name="Normal 17 2 2 2 2 2 2 2 2" xfId="25193" xr:uid="{00000000-0005-0000-0000-0000A95D0000}"/>
    <cellStyle name="Normal 17 2 2 2 2 2 2 2 2 2" xfId="28280" xr:uid="{00000000-0005-0000-0000-0000AA5D0000}"/>
    <cellStyle name="Normal 17 2 2 2 2 2 2 2 3" xfId="26741" xr:uid="{00000000-0005-0000-0000-0000AB5D0000}"/>
    <cellStyle name="Normal 17 2 2 2 2 2 2 3" xfId="24957" xr:uid="{00000000-0005-0000-0000-0000AC5D0000}"/>
    <cellStyle name="Normal 17 2 2 2 2 2 2 3 2" xfId="28044" xr:uid="{00000000-0005-0000-0000-0000AD5D0000}"/>
    <cellStyle name="Normal 17 2 2 2 2 2 2 4" xfId="26505" xr:uid="{00000000-0005-0000-0000-0000AE5D0000}"/>
    <cellStyle name="Normal 17 2 2 2 2 2 3" xfId="22803" xr:uid="{00000000-0005-0000-0000-0000AF5D0000}"/>
    <cellStyle name="Normal 17 2 2 2 2 2 3 2" xfId="23952" xr:uid="{00000000-0005-0000-0000-0000B05D0000}"/>
    <cellStyle name="Normal 17 2 2 2 2 2 3 2 2" xfId="30333" xr:uid="{00000000-0005-0000-0000-0000B15D0000}"/>
    <cellStyle name="Normal 17 2 2 2 2 2 3 3" xfId="24741" xr:uid="{00000000-0005-0000-0000-0000B25D0000}"/>
    <cellStyle name="Normal 17 2 2 2 2 2 3 3 2" xfId="27828" xr:uid="{00000000-0005-0000-0000-0000B35D0000}"/>
    <cellStyle name="Normal 17 2 2 2 2 2 3 4" xfId="26289" xr:uid="{00000000-0005-0000-0000-0000B45D0000}"/>
    <cellStyle name="Normal 17 2 2 2 2 2 4" xfId="23294" xr:uid="{00000000-0005-0000-0000-0000B55D0000}"/>
    <cellStyle name="Normal 17 2 2 2 2 2 4 2" xfId="25192" xr:uid="{00000000-0005-0000-0000-0000B65D0000}"/>
    <cellStyle name="Normal 17 2 2 2 2 2 4 2 2" xfId="28279" xr:uid="{00000000-0005-0000-0000-0000B75D0000}"/>
    <cellStyle name="Normal 17 2 2 2 2 2 4 3" xfId="26740" xr:uid="{00000000-0005-0000-0000-0000B85D0000}"/>
    <cellStyle name="Normal 17 2 2 2 2 2 5" xfId="29199" xr:uid="{00000000-0005-0000-0000-0000B95D0000}"/>
    <cellStyle name="Normal 17 2 2 2 2 3" xfId="22915" xr:uid="{00000000-0005-0000-0000-0000BA5D0000}"/>
    <cellStyle name="Normal 17 2 2 2 2 3 2" xfId="23296" xr:uid="{00000000-0005-0000-0000-0000BB5D0000}"/>
    <cellStyle name="Normal 17 2 2 2 2 3 2 2" xfId="25194" xr:uid="{00000000-0005-0000-0000-0000BC5D0000}"/>
    <cellStyle name="Normal 17 2 2 2 2 3 2 2 2" xfId="28281" xr:uid="{00000000-0005-0000-0000-0000BD5D0000}"/>
    <cellStyle name="Normal 17 2 2 2 2 3 2 3" xfId="26742" xr:uid="{00000000-0005-0000-0000-0000BE5D0000}"/>
    <cellStyle name="Normal 17 2 2 2 2 3 3" xfId="24849" xr:uid="{00000000-0005-0000-0000-0000BF5D0000}"/>
    <cellStyle name="Normal 17 2 2 2 2 3 3 2" xfId="27936" xr:uid="{00000000-0005-0000-0000-0000C05D0000}"/>
    <cellStyle name="Normal 17 2 2 2 2 3 4" xfId="26397" xr:uid="{00000000-0005-0000-0000-0000C15D0000}"/>
    <cellStyle name="Normal 17 2 2 2 2 4" xfId="22695" xr:uid="{00000000-0005-0000-0000-0000C25D0000}"/>
    <cellStyle name="Normal 17 2 2 2 2 4 2" xfId="23603" xr:uid="{00000000-0005-0000-0000-0000C35D0000}"/>
    <cellStyle name="Normal 17 2 2 2 2 4 2 2" xfId="30098" xr:uid="{00000000-0005-0000-0000-0000C45D0000}"/>
    <cellStyle name="Normal 17 2 2 2 2 4 3" xfId="24633" xr:uid="{00000000-0005-0000-0000-0000C55D0000}"/>
    <cellStyle name="Normal 17 2 2 2 2 4 3 2" xfId="27720" xr:uid="{00000000-0005-0000-0000-0000C65D0000}"/>
    <cellStyle name="Normal 17 2 2 2 2 4 4" xfId="26181" xr:uid="{00000000-0005-0000-0000-0000C75D0000}"/>
    <cellStyle name="Normal 17 2 2 2 2 5" xfId="22562" xr:uid="{00000000-0005-0000-0000-0000C85D0000}"/>
    <cellStyle name="Normal 17 2 2 2 2 5 2" xfId="24508" xr:uid="{00000000-0005-0000-0000-0000C95D0000}"/>
    <cellStyle name="Normal 17 2 2 2 2 5 2 2" xfId="27595" xr:uid="{00000000-0005-0000-0000-0000CA5D0000}"/>
    <cellStyle name="Normal 17 2 2 2 2 5 3" xfId="26056" xr:uid="{00000000-0005-0000-0000-0000CB5D0000}"/>
    <cellStyle name="Normal 17 2 2 2 2 6" xfId="28908" xr:uid="{00000000-0005-0000-0000-0000CC5D0000}"/>
    <cellStyle name="Normal 17 2 2 2 3" xfId="4868" xr:uid="{00000000-0005-0000-0000-0000CD5D0000}"/>
    <cellStyle name="Normal 17 2 2 2 3 2" xfId="5281" xr:uid="{00000000-0005-0000-0000-0000CE5D0000}"/>
    <cellStyle name="Normal 17 2 2 2 3 2 2" xfId="22969" xr:uid="{00000000-0005-0000-0000-0000CF5D0000}"/>
    <cellStyle name="Normal 17 2 2 2 3 2 2 2" xfId="23953" xr:uid="{00000000-0005-0000-0000-0000D05D0000}"/>
    <cellStyle name="Normal 17 2 2 2 3 2 2 2 2" xfId="30334" xr:uid="{00000000-0005-0000-0000-0000D15D0000}"/>
    <cellStyle name="Normal 17 2 2 2 3 2 2 3" xfId="24903" xr:uid="{00000000-0005-0000-0000-0000D25D0000}"/>
    <cellStyle name="Normal 17 2 2 2 3 2 2 3 2" xfId="27990" xr:uid="{00000000-0005-0000-0000-0000D35D0000}"/>
    <cellStyle name="Normal 17 2 2 2 3 2 2 4" xfId="26451" xr:uid="{00000000-0005-0000-0000-0000D45D0000}"/>
    <cellStyle name="Normal 17 2 2 2 3 2 3" xfId="23297" xr:uid="{00000000-0005-0000-0000-0000D55D0000}"/>
    <cellStyle name="Normal 17 2 2 2 3 2 3 2" xfId="25195" xr:uid="{00000000-0005-0000-0000-0000D65D0000}"/>
    <cellStyle name="Normal 17 2 2 2 3 2 3 2 2" xfId="28282" xr:uid="{00000000-0005-0000-0000-0000D75D0000}"/>
    <cellStyle name="Normal 17 2 2 2 3 2 3 3" xfId="26743" xr:uid="{00000000-0005-0000-0000-0000D85D0000}"/>
    <cellStyle name="Normal 17 2 2 2 3 2 4" xfId="29200" xr:uid="{00000000-0005-0000-0000-0000D95D0000}"/>
    <cellStyle name="Normal 17 2 2 2 3 3" xfId="22749" xr:uid="{00000000-0005-0000-0000-0000DA5D0000}"/>
    <cellStyle name="Normal 17 2 2 2 3 3 2" xfId="23604" xr:uid="{00000000-0005-0000-0000-0000DB5D0000}"/>
    <cellStyle name="Normal 17 2 2 2 3 3 2 2" xfId="30099" xr:uid="{00000000-0005-0000-0000-0000DC5D0000}"/>
    <cellStyle name="Normal 17 2 2 2 3 3 3" xfId="24687" xr:uid="{00000000-0005-0000-0000-0000DD5D0000}"/>
    <cellStyle name="Normal 17 2 2 2 3 3 3 2" xfId="27774" xr:uid="{00000000-0005-0000-0000-0000DE5D0000}"/>
    <cellStyle name="Normal 17 2 2 2 3 3 4" xfId="26235" xr:uid="{00000000-0005-0000-0000-0000DF5D0000}"/>
    <cellStyle name="Normal 17 2 2 2 3 4" xfId="28909" xr:uid="{00000000-0005-0000-0000-0000E05D0000}"/>
    <cellStyle name="Normal 17 2 2 2 4" xfId="5279" xr:uid="{00000000-0005-0000-0000-0000E15D0000}"/>
    <cellStyle name="Normal 17 2 2 2 4 2" xfId="22861" xr:uid="{00000000-0005-0000-0000-0000E25D0000}"/>
    <cellStyle name="Normal 17 2 2 2 4 2 2" xfId="23951" xr:uid="{00000000-0005-0000-0000-0000E35D0000}"/>
    <cellStyle name="Normal 17 2 2 2 4 2 2 2" xfId="30332" xr:uid="{00000000-0005-0000-0000-0000E45D0000}"/>
    <cellStyle name="Normal 17 2 2 2 4 2 3" xfId="24795" xr:uid="{00000000-0005-0000-0000-0000E55D0000}"/>
    <cellStyle name="Normal 17 2 2 2 4 2 3 2" xfId="27882" xr:uid="{00000000-0005-0000-0000-0000E65D0000}"/>
    <cellStyle name="Normal 17 2 2 2 4 2 4" xfId="26343" xr:uid="{00000000-0005-0000-0000-0000E75D0000}"/>
    <cellStyle name="Normal 17 2 2 2 4 3" xfId="29198" xr:uid="{00000000-0005-0000-0000-0000E85D0000}"/>
    <cellStyle name="Normal 17 2 2 2 5" xfId="22641" xr:uid="{00000000-0005-0000-0000-0000E95D0000}"/>
    <cellStyle name="Normal 17 2 2 2 5 2" xfId="23602" xr:uid="{00000000-0005-0000-0000-0000EA5D0000}"/>
    <cellStyle name="Normal 17 2 2 2 5 2 2" xfId="30097" xr:uid="{00000000-0005-0000-0000-0000EB5D0000}"/>
    <cellStyle name="Normal 17 2 2 2 5 3" xfId="24579" xr:uid="{00000000-0005-0000-0000-0000EC5D0000}"/>
    <cellStyle name="Normal 17 2 2 2 5 3 2" xfId="27666" xr:uid="{00000000-0005-0000-0000-0000ED5D0000}"/>
    <cellStyle name="Normal 17 2 2 2 5 4" xfId="26127" xr:uid="{00000000-0005-0000-0000-0000EE5D0000}"/>
    <cellStyle name="Normal 17 2 2 2 6" xfId="22508" xr:uid="{00000000-0005-0000-0000-0000EF5D0000}"/>
    <cellStyle name="Normal 17 2 2 2 6 2" xfId="24454" xr:uid="{00000000-0005-0000-0000-0000F05D0000}"/>
    <cellStyle name="Normal 17 2 2 2 6 2 2" xfId="27541" xr:uid="{00000000-0005-0000-0000-0000F15D0000}"/>
    <cellStyle name="Normal 17 2 2 2 6 3" xfId="26002" xr:uid="{00000000-0005-0000-0000-0000F25D0000}"/>
    <cellStyle name="Normal 17 2 2 2 7" xfId="28907" xr:uid="{00000000-0005-0000-0000-0000F35D0000}"/>
    <cellStyle name="Normal 17 2 2 3" xfId="4869" xr:uid="{00000000-0005-0000-0000-0000F45D0000}"/>
    <cellStyle name="Normal 17 2 2 3 2" xfId="5282" xr:uid="{00000000-0005-0000-0000-0000F55D0000}"/>
    <cellStyle name="Normal 17 2 2 3 2 2" xfId="22996" xr:uid="{00000000-0005-0000-0000-0000F65D0000}"/>
    <cellStyle name="Normal 17 2 2 3 2 2 2" xfId="23299" xr:uid="{00000000-0005-0000-0000-0000F75D0000}"/>
    <cellStyle name="Normal 17 2 2 3 2 2 2 2" xfId="25197" xr:uid="{00000000-0005-0000-0000-0000F85D0000}"/>
    <cellStyle name="Normal 17 2 2 3 2 2 2 2 2" xfId="28284" xr:uid="{00000000-0005-0000-0000-0000F95D0000}"/>
    <cellStyle name="Normal 17 2 2 3 2 2 2 3" xfId="26745" xr:uid="{00000000-0005-0000-0000-0000FA5D0000}"/>
    <cellStyle name="Normal 17 2 2 3 2 2 3" xfId="24930" xr:uid="{00000000-0005-0000-0000-0000FB5D0000}"/>
    <cellStyle name="Normal 17 2 2 3 2 2 3 2" xfId="28017" xr:uid="{00000000-0005-0000-0000-0000FC5D0000}"/>
    <cellStyle name="Normal 17 2 2 3 2 2 4" xfId="26478" xr:uid="{00000000-0005-0000-0000-0000FD5D0000}"/>
    <cellStyle name="Normal 17 2 2 3 2 3" xfId="22776" xr:uid="{00000000-0005-0000-0000-0000FE5D0000}"/>
    <cellStyle name="Normal 17 2 2 3 2 3 2" xfId="23954" xr:uid="{00000000-0005-0000-0000-0000FF5D0000}"/>
    <cellStyle name="Normal 17 2 2 3 2 3 2 2" xfId="30335" xr:uid="{00000000-0005-0000-0000-0000005E0000}"/>
    <cellStyle name="Normal 17 2 2 3 2 3 3" xfId="24714" xr:uid="{00000000-0005-0000-0000-0000015E0000}"/>
    <cellStyle name="Normal 17 2 2 3 2 3 3 2" xfId="27801" xr:uid="{00000000-0005-0000-0000-0000025E0000}"/>
    <cellStyle name="Normal 17 2 2 3 2 3 4" xfId="26262" xr:uid="{00000000-0005-0000-0000-0000035E0000}"/>
    <cellStyle name="Normal 17 2 2 3 2 4" xfId="23298" xr:uid="{00000000-0005-0000-0000-0000045E0000}"/>
    <cellStyle name="Normal 17 2 2 3 2 4 2" xfId="25196" xr:uid="{00000000-0005-0000-0000-0000055E0000}"/>
    <cellStyle name="Normal 17 2 2 3 2 4 2 2" xfId="28283" xr:uid="{00000000-0005-0000-0000-0000065E0000}"/>
    <cellStyle name="Normal 17 2 2 3 2 4 3" xfId="26744" xr:uid="{00000000-0005-0000-0000-0000075E0000}"/>
    <cellStyle name="Normal 17 2 2 3 2 5" xfId="29201" xr:uid="{00000000-0005-0000-0000-0000085E0000}"/>
    <cellStyle name="Normal 17 2 2 3 3" xfId="22888" xr:uid="{00000000-0005-0000-0000-0000095E0000}"/>
    <cellStyle name="Normal 17 2 2 3 3 2" xfId="23300" xr:uid="{00000000-0005-0000-0000-00000A5E0000}"/>
    <cellStyle name="Normal 17 2 2 3 3 2 2" xfId="25198" xr:uid="{00000000-0005-0000-0000-00000B5E0000}"/>
    <cellStyle name="Normal 17 2 2 3 3 2 2 2" xfId="28285" xr:uid="{00000000-0005-0000-0000-00000C5E0000}"/>
    <cellStyle name="Normal 17 2 2 3 3 2 3" xfId="26746" xr:uid="{00000000-0005-0000-0000-00000D5E0000}"/>
    <cellStyle name="Normal 17 2 2 3 3 3" xfId="24822" xr:uid="{00000000-0005-0000-0000-00000E5E0000}"/>
    <cellStyle name="Normal 17 2 2 3 3 3 2" xfId="27909" xr:uid="{00000000-0005-0000-0000-00000F5E0000}"/>
    <cellStyle name="Normal 17 2 2 3 3 4" xfId="26370" xr:uid="{00000000-0005-0000-0000-0000105E0000}"/>
    <cellStyle name="Normal 17 2 2 3 4" xfId="22668" xr:uid="{00000000-0005-0000-0000-0000115E0000}"/>
    <cellStyle name="Normal 17 2 2 3 4 2" xfId="23605" xr:uid="{00000000-0005-0000-0000-0000125E0000}"/>
    <cellStyle name="Normal 17 2 2 3 4 2 2" xfId="30100" xr:uid="{00000000-0005-0000-0000-0000135E0000}"/>
    <cellStyle name="Normal 17 2 2 3 4 3" xfId="24606" xr:uid="{00000000-0005-0000-0000-0000145E0000}"/>
    <cellStyle name="Normal 17 2 2 3 4 3 2" xfId="27693" xr:uid="{00000000-0005-0000-0000-0000155E0000}"/>
    <cellStyle name="Normal 17 2 2 3 4 4" xfId="26154" xr:uid="{00000000-0005-0000-0000-0000165E0000}"/>
    <cellStyle name="Normal 17 2 2 3 5" xfId="22535" xr:uid="{00000000-0005-0000-0000-0000175E0000}"/>
    <cellStyle name="Normal 17 2 2 3 5 2" xfId="24481" xr:uid="{00000000-0005-0000-0000-0000185E0000}"/>
    <cellStyle name="Normal 17 2 2 3 5 2 2" xfId="27568" xr:uid="{00000000-0005-0000-0000-0000195E0000}"/>
    <cellStyle name="Normal 17 2 2 3 5 3" xfId="26029" xr:uid="{00000000-0005-0000-0000-00001A5E0000}"/>
    <cellStyle name="Normal 17 2 2 3 6" xfId="28910" xr:uid="{00000000-0005-0000-0000-00001B5E0000}"/>
    <cellStyle name="Normal 17 2 2 4" xfId="4870" xr:uid="{00000000-0005-0000-0000-00001C5E0000}"/>
    <cellStyle name="Normal 17 2 2 4 2" xfId="5283" xr:uid="{00000000-0005-0000-0000-00001D5E0000}"/>
    <cellStyle name="Normal 17 2 2 4 2 2" xfId="22942" xr:uid="{00000000-0005-0000-0000-00001E5E0000}"/>
    <cellStyle name="Normal 17 2 2 4 2 2 2" xfId="23955" xr:uid="{00000000-0005-0000-0000-00001F5E0000}"/>
    <cellStyle name="Normal 17 2 2 4 2 2 2 2" xfId="30336" xr:uid="{00000000-0005-0000-0000-0000205E0000}"/>
    <cellStyle name="Normal 17 2 2 4 2 2 3" xfId="24876" xr:uid="{00000000-0005-0000-0000-0000215E0000}"/>
    <cellStyle name="Normal 17 2 2 4 2 2 3 2" xfId="27963" xr:uid="{00000000-0005-0000-0000-0000225E0000}"/>
    <cellStyle name="Normal 17 2 2 4 2 2 4" xfId="26424" xr:uid="{00000000-0005-0000-0000-0000235E0000}"/>
    <cellStyle name="Normal 17 2 2 4 2 3" xfId="23301" xr:uid="{00000000-0005-0000-0000-0000245E0000}"/>
    <cellStyle name="Normal 17 2 2 4 2 3 2" xfId="25199" xr:uid="{00000000-0005-0000-0000-0000255E0000}"/>
    <cellStyle name="Normal 17 2 2 4 2 3 2 2" xfId="28286" xr:uid="{00000000-0005-0000-0000-0000265E0000}"/>
    <cellStyle name="Normal 17 2 2 4 2 3 3" xfId="26747" xr:uid="{00000000-0005-0000-0000-0000275E0000}"/>
    <cellStyle name="Normal 17 2 2 4 2 4" xfId="29202" xr:uid="{00000000-0005-0000-0000-0000285E0000}"/>
    <cellStyle name="Normal 17 2 2 4 3" xfId="22722" xr:uid="{00000000-0005-0000-0000-0000295E0000}"/>
    <cellStyle name="Normal 17 2 2 4 3 2" xfId="23606" xr:uid="{00000000-0005-0000-0000-00002A5E0000}"/>
    <cellStyle name="Normal 17 2 2 4 3 2 2" xfId="30101" xr:uid="{00000000-0005-0000-0000-00002B5E0000}"/>
    <cellStyle name="Normal 17 2 2 4 3 3" xfId="24660" xr:uid="{00000000-0005-0000-0000-00002C5E0000}"/>
    <cellStyle name="Normal 17 2 2 4 3 3 2" xfId="27747" xr:uid="{00000000-0005-0000-0000-00002D5E0000}"/>
    <cellStyle name="Normal 17 2 2 4 3 4" xfId="26208" xr:uid="{00000000-0005-0000-0000-00002E5E0000}"/>
    <cellStyle name="Normal 17 2 2 4 4" xfId="28911" xr:uid="{00000000-0005-0000-0000-00002F5E0000}"/>
    <cellStyle name="Normal 17 2 2 5" xfId="5278" xr:uid="{00000000-0005-0000-0000-0000305E0000}"/>
    <cellStyle name="Normal 17 2 2 5 2" xfId="22834" xr:uid="{00000000-0005-0000-0000-0000315E0000}"/>
    <cellStyle name="Normal 17 2 2 5 2 2" xfId="23950" xr:uid="{00000000-0005-0000-0000-0000325E0000}"/>
    <cellStyle name="Normal 17 2 2 5 2 2 2" xfId="30331" xr:uid="{00000000-0005-0000-0000-0000335E0000}"/>
    <cellStyle name="Normal 17 2 2 5 2 3" xfId="24768" xr:uid="{00000000-0005-0000-0000-0000345E0000}"/>
    <cellStyle name="Normal 17 2 2 5 2 3 2" xfId="27855" xr:uid="{00000000-0005-0000-0000-0000355E0000}"/>
    <cellStyle name="Normal 17 2 2 5 2 4" xfId="26316" xr:uid="{00000000-0005-0000-0000-0000365E0000}"/>
    <cellStyle name="Normal 17 2 2 5 3" xfId="29197" xr:uid="{00000000-0005-0000-0000-0000375E0000}"/>
    <cellStyle name="Normal 17 2 2 6" xfId="22614" xr:uid="{00000000-0005-0000-0000-0000385E0000}"/>
    <cellStyle name="Normal 17 2 2 6 2" xfId="23601" xr:uid="{00000000-0005-0000-0000-0000395E0000}"/>
    <cellStyle name="Normal 17 2 2 6 2 2" xfId="30096" xr:uid="{00000000-0005-0000-0000-00003A5E0000}"/>
    <cellStyle name="Normal 17 2 2 6 3" xfId="24552" xr:uid="{00000000-0005-0000-0000-00003B5E0000}"/>
    <cellStyle name="Normal 17 2 2 6 3 2" xfId="27639" xr:uid="{00000000-0005-0000-0000-00003C5E0000}"/>
    <cellStyle name="Normal 17 2 2 6 4" xfId="26100" xr:uid="{00000000-0005-0000-0000-00003D5E0000}"/>
    <cellStyle name="Normal 17 2 2 7" xfId="20284" xr:uid="{00000000-0005-0000-0000-00003E5E0000}"/>
    <cellStyle name="Normal 17 2 2 7 2" xfId="24427" xr:uid="{00000000-0005-0000-0000-00003F5E0000}"/>
    <cellStyle name="Normal 17 2 2 7 2 2" xfId="27514" xr:uid="{00000000-0005-0000-0000-0000405E0000}"/>
    <cellStyle name="Normal 17 2 2 7 3" xfId="25975" xr:uid="{00000000-0005-0000-0000-0000415E0000}"/>
    <cellStyle name="Normal 17 2 2 8" xfId="4865" xr:uid="{00000000-0005-0000-0000-0000425E0000}"/>
    <cellStyle name="Normal 17 2 2 9" xfId="28906" xr:uid="{00000000-0005-0000-0000-0000435E0000}"/>
    <cellStyle name="Normal 17 2 3" xfId="4871" xr:uid="{00000000-0005-0000-0000-0000445E0000}"/>
    <cellStyle name="Normal 17 2 3 2" xfId="4872" xr:uid="{00000000-0005-0000-0000-0000455E0000}"/>
    <cellStyle name="Normal 17 2 3 2 2" xfId="5285" xr:uid="{00000000-0005-0000-0000-0000465E0000}"/>
    <cellStyle name="Normal 17 2 3 2 2 2" xfId="29204" xr:uid="{00000000-0005-0000-0000-0000475E0000}"/>
    <cellStyle name="Normal 17 2 3 2 3" xfId="23608" xr:uid="{00000000-0005-0000-0000-0000485E0000}"/>
    <cellStyle name="Normal 17 2 3 2 3 2" xfId="30103" xr:uid="{00000000-0005-0000-0000-0000495E0000}"/>
    <cellStyle name="Normal 17 2 3 2 4" xfId="28913" xr:uid="{00000000-0005-0000-0000-00004A5E0000}"/>
    <cellStyle name="Normal 17 2 3 3" xfId="4873" xr:uid="{00000000-0005-0000-0000-00004B5E0000}"/>
    <cellStyle name="Normal 17 2 3 3 2" xfId="5286" xr:uid="{00000000-0005-0000-0000-00004C5E0000}"/>
    <cellStyle name="Normal 17 2 3 3 2 2" xfId="29205" xr:uid="{00000000-0005-0000-0000-00004D5E0000}"/>
    <cellStyle name="Normal 17 2 3 3 3" xfId="23609" xr:uid="{00000000-0005-0000-0000-00004E5E0000}"/>
    <cellStyle name="Normal 17 2 3 3 3 2" xfId="30104" xr:uid="{00000000-0005-0000-0000-00004F5E0000}"/>
    <cellStyle name="Normal 17 2 3 3 4" xfId="28914" xr:uid="{00000000-0005-0000-0000-0000505E0000}"/>
    <cellStyle name="Normal 17 2 3 4" xfId="5284" xr:uid="{00000000-0005-0000-0000-0000515E0000}"/>
    <cellStyle name="Normal 17 2 3 4 2" xfId="23956" xr:uid="{00000000-0005-0000-0000-0000525E0000}"/>
    <cellStyle name="Normal 17 2 3 4 2 2" xfId="30337" xr:uid="{00000000-0005-0000-0000-0000535E0000}"/>
    <cellStyle name="Normal 17 2 3 4 3" xfId="29203" xr:uid="{00000000-0005-0000-0000-0000545E0000}"/>
    <cellStyle name="Normal 17 2 3 5" xfId="6605" xr:uid="{00000000-0005-0000-0000-0000555E0000}"/>
    <cellStyle name="Normal 17 2 3 5 2" xfId="23607" xr:uid="{00000000-0005-0000-0000-0000565E0000}"/>
    <cellStyle name="Normal 17 2 3 5 2 2" xfId="30102" xr:uid="{00000000-0005-0000-0000-0000575E0000}"/>
    <cellStyle name="Normal 17 2 3 6" xfId="28912" xr:uid="{00000000-0005-0000-0000-0000585E0000}"/>
    <cellStyle name="Normal 17 2 4" xfId="4874" xr:uid="{00000000-0005-0000-0000-0000595E0000}"/>
    <cellStyle name="Normal 17 2 4 2" xfId="4875" xr:uid="{00000000-0005-0000-0000-00005A5E0000}"/>
    <cellStyle name="Normal 17 2 4 2 2" xfId="5288" xr:uid="{00000000-0005-0000-0000-00005B5E0000}"/>
    <cellStyle name="Normal 17 2 4 2 2 2" xfId="29207" xr:uid="{00000000-0005-0000-0000-00005C5E0000}"/>
    <cellStyle name="Normal 17 2 4 2 3" xfId="23611" xr:uid="{00000000-0005-0000-0000-00005D5E0000}"/>
    <cellStyle name="Normal 17 2 4 2 3 2" xfId="30106" xr:uid="{00000000-0005-0000-0000-00005E5E0000}"/>
    <cellStyle name="Normal 17 2 4 2 4" xfId="28916" xr:uid="{00000000-0005-0000-0000-00005F5E0000}"/>
    <cellStyle name="Normal 17 2 4 3" xfId="4876" xr:uid="{00000000-0005-0000-0000-0000605E0000}"/>
    <cellStyle name="Normal 17 2 4 3 2" xfId="5289" xr:uid="{00000000-0005-0000-0000-0000615E0000}"/>
    <cellStyle name="Normal 17 2 4 3 2 2" xfId="29208" xr:uid="{00000000-0005-0000-0000-0000625E0000}"/>
    <cellStyle name="Normal 17 2 4 3 3" xfId="23612" xr:uid="{00000000-0005-0000-0000-0000635E0000}"/>
    <cellStyle name="Normal 17 2 4 3 3 2" xfId="30107" xr:uid="{00000000-0005-0000-0000-0000645E0000}"/>
    <cellStyle name="Normal 17 2 4 3 4" xfId="28917" xr:uid="{00000000-0005-0000-0000-0000655E0000}"/>
    <cellStyle name="Normal 17 2 4 4" xfId="5287" xr:uid="{00000000-0005-0000-0000-0000665E0000}"/>
    <cellStyle name="Normal 17 2 4 4 2" xfId="29206" xr:uid="{00000000-0005-0000-0000-0000675E0000}"/>
    <cellStyle name="Normal 17 2 4 5" xfId="23610" xr:uid="{00000000-0005-0000-0000-0000685E0000}"/>
    <cellStyle name="Normal 17 2 4 5 2" xfId="30105" xr:uid="{00000000-0005-0000-0000-0000695E0000}"/>
    <cellStyle name="Normal 17 2 4 6" xfId="28915" xr:uid="{00000000-0005-0000-0000-00006A5E0000}"/>
    <cellStyle name="Normal 17 2 5" xfId="4877" xr:uid="{00000000-0005-0000-0000-00006B5E0000}"/>
    <cellStyle name="Normal 17 2 5 2" xfId="5290" xr:uid="{00000000-0005-0000-0000-00006C5E0000}"/>
    <cellStyle name="Normal 17 2 5 2 2" xfId="29209" xr:uid="{00000000-0005-0000-0000-00006D5E0000}"/>
    <cellStyle name="Normal 17 2 5 3" xfId="23613" xr:uid="{00000000-0005-0000-0000-00006E5E0000}"/>
    <cellStyle name="Normal 17 2 5 3 2" xfId="30108" xr:uid="{00000000-0005-0000-0000-00006F5E0000}"/>
    <cellStyle name="Normal 17 2 5 4" xfId="28918" xr:uid="{00000000-0005-0000-0000-0000705E0000}"/>
    <cellStyle name="Normal 17 2 6" xfId="4878" xr:uid="{00000000-0005-0000-0000-0000715E0000}"/>
    <cellStyle name="Normal 17 2 6 2" xfId="5291" xr:uid="{00000000-0005-0000-0000-0000725E0000}"/>
    <cellStyle name="Normal 17 2 6 2 2" xfId="29210" xr:uid="{00000000-0005-0000-0000-0000735E0000}"/>
    <cellStyle name="Normal 17 2 6 3" xfId="23614" xr:uid="{00000000-0005-0000-0000-0000745E0000}"/>
    <cellStyle name="Normal 17 2 6 3 2" xfId="30109" xr:uid="{00000000-0005-0000-0000-0000755E0000}"/>
    <cellStyle name="Normal 17 2 6 4" xfId="28919" xr:uid="{00000000-0005-0000-0000-0000765E0000}"/>
    <cellStyle name="Normal 17 2 7" xfId="5277" xr:uid="{00000000-0005-0000-0000-0000775E0000}"/>
    <cellStyle name="Normal 17 2 7 2" xfId="23949" xr:uid="{00000000-0005-0000-0000-0000785E0000}"/>
    <cellStyle name="Normal 17 2 7 2 2" xfId="30330" xr:uid="{00000000-0005-0000-0000-0000795E0000}"/>
    <cellStyle name="Normal 17 2 7 3" xfId="29196" xr:uid="{00000000-0005-0000-0000-00007A5E0000}"/>
    <cellStyle name="Normal 17 2 8" xfId="23600" xr:uid="{00000000-0005-0000-0000-00007B5E0000}"/>
    <cellStyle name="Normal 17 2 8 2" xfId="30095" xr:uid="{00000000-0005-0000-0000-00007C5E0000}"/>
    <cellStyle name="Normal 17 2 9" xfId="4864" xr:uid="{00000000-0005-0000-0000-00007D5E0000}"/>
    <cellStyle name="Normal 17 3" xfId="3596" xr:uid="{00000000-0005-0000-0000-00007E5E0000}"/>
    <cellStyle name="Normal 17 3 2" xfId="4880" xr:uid="{00000000-0005-0000-0000-00007F5E0000}"/>
    <cellStyle name="Normal 17 3 2 2" xfId="4881" xr:uid="{00000000-0005-0000-0000-0000805E0000}"/>
    <cellStyle name="Normal 17 3 2 2 2" xfId="5294" xr:uid="{00000000-0005-0000-0000-0000815E0000}"/>
    <cellStyle name="Normal 17 3 2 2 2 2" xfId="23024" xr:uid="{00000000-0005-0000-0000-0000825E0000}"/>
    <cellStyle name="Normal 17 3 2 2 2 2 2" xfId="23303" xr:uid="{00000000-0005-0000-0000-0000835E0000}"/>
    <cellStyle name="Normal 17 3 2 2 2 2 2 2" xfId="25201" xr:uid="{00000000-0005-0000-0000-0000845E0000}"/>
    <cellStyle name="Normal 17 3 2 2 2 2 2 2 2" xfId="28288" xr:uid="{00000000-0005-0000-0000-0000855E0000}"/>
    <cellStyle name="Normal 17 3 2 2 2 2 2 3" xfId="26749" xr:uid="{00000000-0005-0000-0000-0000865E0000}"/>
    <cellStyle name="Normal 17 3 2 2 2 2 3" xfId="24958" xr:uid="{00000000-0005-0000-0000-0000875E0000}"/>
    <cellStyle name="Normal 17 3 2 2 2 2 3 2" xfId="28045" xr:uid="{00000000-0005-0000-0000-0000885E0000}"/>
    <cellStyle name="Normal 17 3 2 2 2 2 4" xfId="26506" xr:uid="{00000000-0005-0000-0000-0000895E0000}"/>
    <cellStyle name="Normal 17 3 2 2 2 3" xfId="22804" xr:uid="{00000000-0005-0000-0000-00008A5E0000}"/>
    <cellStyle name="Normal 17 3 2 2 2 3 2" xfId="23959" xr:uid="{00000000-0005-0000-0000-00008B5E0000}"/>
    <cellStyle name="Normal 17 3 2 2 2 3 2 2" xfId="30340" xr:uid="{00000000-0005-0000-0000-00008C5E0000}"/>
    <cellStyle name="Normal 17 3 2 2 2 3 3" xfId="24742" xr:uid="{00000000-0005-0000-0000-00008D5E0000}"/>
    <cellStyle name="Normal 17 3 2 2 2 3 3 2" xfId="27829" xr:uid="{00000000-0005-0000-0000-00008E5E0000}"/>
    <cellStyle name="Normal 17 3 2 2 2 3 4" xfId="26290" xr:uid="{00000000-0005-0000-0000-00008F5E0000}"/>
    <cellStyle name="Normal 17 3 2 2 2 4" xfId="23302" xr:uid="{00000000-0005-0000-0000-0000905E0000}"/>
    <cellStyle name="Normal 17 3 2 2 2 4 2" xfId="25200" xr:uid="{00000000-0005-0000-0000-0000915E0000}"/>
    <cellStyle name="Normal 17 3 2 2 2 4 2 2" xfId="28287" xr:uid="{00000000-0005-0000-0000-0000925E0000}"/>
    <cellStyle name="Normal 17 3 2 2 2 4 3" xfId="26748" xr:uid="{00000000-0005-0000-0000-0000935E0000}"/>
    <cellStyle name="Normal 17 3 2 2 2 5" xfId="29213" xr:uid="{00000000-0005-0000-0000-0000945E0000}"/>
    <cellStyle name="Normal 17 3 2 2 3" xfId="22916" xr:uid="{00000000-0005-0000-0000-0000955E0000}"/>
    <cellStyle name="Normal 17 3 2 2 3 2" xfId="23304" xr:uid="{00000000-0005-0000-0000-0000965E0000}"/>
    <cellStyle name="Normal 17 3 2 2 3 2 2" xfId="25202" xr:uid="{00000000-0005-0000-0000-0000975E0000}"/>
    <cellStyle name="Normal 17 3 2 2 3 2 2 2" xfId="28289" xr:uid="{00000000-0005-0000-0000-0000985E0000}"/>
    <cellStyle name="Normal 17 3 2 2 3 2 3" xfId="26750" xr:uid="{00000000-0005-0000-0000-0000995E0000}"/>
    <cellStyle name="Normal 17 3 2 2 3 3" xfId="24850" xr:uid="{00000000-0005-0000-0000-00009A5E0000}"/>
    <cellStyle name="Normal 17 3 2 2 3 3 2" xfId="27937" xr:uid="{00000000-0005-0000-0000-00009B5E0000}"/>
    <cellStyle name="Normal 17 3 2 2 3 4" xfId="26398" xr:uid="{00000000-0005-0000-0000-00009C5E0000}"/>
    <cellStyle name="Normal 17 3 2 2 4" xfId="22696" xr:uid="{00000000-0005-0000-0000-00009D5E0000}"/>
    <cellStyle name="Normal 17 3 2 2 4 2" xfId="23617" xr:uid="{00000000-0005-0000-0000-00009E5E0000}"/>
    <cellStyle name="Normal 17 3 2 2 4 2 2" xfId="30112" xr:uid="{00000000-0005-0000-0000-00009F5E0000}"/>
    <cellStyle name="Normal 17 3 2 2 4 3" xfId="24634" xr:uid="{00000000-0005-0000-0000-0000A05E0000}"/>
    <cellStyle name="Normal 17 3 2 2 4 3 2" xfId="27721" xr:uid="{00000000-0005-0000-0000-0000A15E0000}"/>
    <cellStyle name="Normal 17 3 2 2 4 4" xfId="26182" xr:uid="{00000000-0005-0000-0000-0000A25E0000}"/>
    <cellStyle name="Normal 17 3 2 2 5" xfId="22563" xr:uid="{00000000-0005-0000-0000-0000A35E0000}"/>
    <cellStyle name="Normal 17 3 2 2 5 2" xfId="24509" xr:uid="{00000000-0005-0000-0000-0000A45E0000}"/>
    <cellStyle name="Normal 17 3 2 2 5 2 2" xfId="27596" xr:uid="{00000000-0005-0000-0000-0000A55E0000}"/>
    <cellStyle name="Normal 17 3 2 2 5 3" xfId="26057" xr:uid="{00000000-0005-0000-0000-0000A65E0000}"/>
    <cellStyle name="Normal 17 3 2 2 6" xfId="28922" xr:uid="{00000000-0005-0000-0000-0000A75E0000}"/>
    <cellStyle name="Normal 17 3 2 3" xfId="4882" xr:uid="{00000000-0005-0000-0000-0000A85E0000}"/>
    <cellStyle name="Normal 17 3 2 3 2" xfId="5295" xr:uid="{00000000-0005-0000-0000-0000A95E0000}"/>
    <cellStyle name="Normal 17 3 2 3 2 2" xfId="22970" xr:uid="{00000000-0005-0000-0000-0000AA5E0000}"/>
    <cellStyle name="Normal 17 3 2 3 2 2 2" xfId="23960" xr:uid="{00000000-0005-0000-0000-0000AB5E0000}"/>
    <cellStyle name="Normal 17 3 2 3 2 2 2 2" xfId="30341" xr:uid="{00000000-0005-0000-0000-0000AC5E0000}"/>
    <cellStyle name="Normal 17 3 2 3 2 2 3" xfId="24904" xr:uid="{00000000-0005-0000-0000-0000AD5E0000}"/>
    <cellStyle name="Normal 17 3 2 3 2 2 3 2" xfId="27991" xr:uid="{00000000-0005-0000-0000-0000AE5E0000}"/>
    <cellStyle name="Normal 17 3 2 3 2 2 4" xfId="26452" xr:uid="{00000000-0005-0000-0000-0000AF5E0000}"/>
    <cellStyle name="Normal 17 3 2 3 2 3" xfId="23305" xr:uid="{00000000-0005-0000-0000-0000B05E0000}"/>
    <cellStyle name="Normal 17 3 2 3 2 3 2" xfId="25203" xr:uid="{00000000-0005-0000-0000-0000B15E0000}"/>
    <cellStyle name="Normal 17 3 2 3 2 3 2 2" xfId="28290" xr:uid="{00000000-0005-0000-0000-0000B25E0000}"/>
    <cellStyle name="Normal 17 3 2 3 2 3 3" xfId="26751" xr:uid="{00000000-0005-0000-0000-0000B35E0000}"/>
    <cellStyle name="Normal 17 3 2 3 2 4" xfId="29214" xr:uid="{00000000-0005-0000-0000-0000B45E0000}"/>
    <cellStyle name="Normal 17 3 2 3 3" xfId="22750" xr:uid="{00000000-0005-0000-0000-0000B55E0000}"/>
    <cellStyle name="Normal 17 3 2 3 3 2" xfId="23618" xr:uid="{00000000-0005-0000-0000-0000B65E0000}"/>
    <cellStyle name="Normal 17 3 2 3 3 2 2" xfId="30113" xr:uid="{00000000-0005-0000-0000-0000B75E0000}"/>
    <cellStyle name="Normal 17 3 2 3 3 3" xfId="24688" xr:uid="{00000000-0005-0000-0000-0000B85E0000}"/>
    <cellStyle name="Normal 17 3 2 3 3 3 2" xfId="27775" xr:uid="{00000000-0005-0000-0000-0000B95E0000}"/>
    <cellStyle name="Normal 17 3 2 3 3 4" xfId="26236" xr:uid="{00000000-0005-0000-0000-0000BA5E0000}"/>
    <cellStyle name="Normal 17 3 2 3 4" xfId="28923" xr:uid="{00000000-0005-0000-0000-0000BB5E0000}"/>
    <cellStyle name="Normal 17 3 2 4" xfId="5293" xr:uid="{00000000-0005-0000-0000-0000BC5E0000}"/>
    <cellStyle name="Normal 17 3 2 4 2" xfId="22862" xr:uid="{00000000-0005-0000-0000-0000BD5E0000}"/>
    <cellStyle name="Normal 17 3 2 4 2 2" xfId="23958" xr:uid="{00000000-0005-0000-0000-0000BE5E0000}"/>
    <cellStyle name="Normal 17 3 2 4 2 2 2" xfId="30339" xr:uid="{00000000-0005-0000-0000-0000BF5E0000}"/>
    <cellStyle name="Normal 17 3 2 4 2 3" xfId="24796" xr:uid="{00000000-0005-0000-0000-0000C05E0000}"/>
    <cellStyle name="Normal 17 3 2 4 2 3 2" xfId="27883" xr:uid="{00000000-0005-0000-0000-0000C15E0000}"/>
    <cellStyle name="Normal 17 3 2 4 2 4" xfId="26344" xr:uid="{00000000-0005-0000-0000-0000C25E0000}"/>
    <cellStyle name="Normal 17 3 2 4 3" xfId="29212" xr:uid="{00000000-0005-0000-0000-0000C35E0000}"/>
    <cellStyle name="Normal 17 3 2 5" xfId="22642" xr:uid="{00000000-0005-0000-0000-0000C45E0000}"/>
    <cellStyle name="Normal 17 3 2 5 2" xfId="23616" xr:uid="{00000000-0005-0000-0000-0000C55E0000}"/>
    <cellStyle name="Normal 17 3 2 5 2 2" xfId="30111" xr:uid="{00000000-0005-0000-0000-0000C65E0000}"/>
    <cellStyle name="Normal 17 3 2 5 3" xfId="24580" xr:uid="{00000000-0005-0000-0000-0000C75E0000}"/>
    <cellStyle name="Normal 17 3 2 5 3 2" xfId="27667" xr:uid="{00000000-0005-0000-0000-0000C85E0000}"/>
    <cellStyle name="Normal 17 3 2 5 4" xfId="26128" xr:uid="{00000000-0005-0000-0000-0000C95E0000}"/>
    <cellStyle name="Normal 17 3 2 6" xfId="22509" xr:uid="{00000000-0005-0000-0000-0000CA5E0000}"/>
    <cellStyle name="Normal 17 3 2 6 2" xfId="24455" xr:uid="{00000000-0005-0000-0000-0000CB5E0000}"/>
    <cellStyle name="Normal 17 3 2 6 2 2" xfId="27542" xr:uid="{00000000-0005-0000-0000-0000CC5E0000}"/>
    <cellStyle name="Normal 17 3 2 6 3" xfId="26003" xr:uid="{00000000-0005-0000-0000-0000CD5E0000}"/>
    <cellStyle name="Normal 17 3 2 7" xfId="28921" xr:uid="{00000000-0005-0000-0000-0000CE5E0000}"/>
    <cellStyle name="Normal 17 3 3" xfId="4883" xr:uid="{00000000-0005-0000-0000-0000CF5E0000}"/>
    <cellStyle name="Normal 17 3 3 2" xfId="5296" xr:uid="{00000000-0005-0000-0000-0000D05E0000}"/>
    <cellStyle name="Normal 17 3 3 2 2" xfId="22997" xr:uid="{00000000-0005-0000-0000-0000D15E0000}"/>
    <cellStyle name="Normal 17 3 3 2 2 2" xfId="23307" xr:uid="{00000000-0005-0000-0000-0000D25E0000}"/>
    <cellStyle name="Normal 17 3 3 2 2 2 2" xfId="25205" xr:uid="{00000000-0005-0000-0000-0000D35E0000}"/>
    <cellStyle name="Normal 17 3 3 2 2 2 2 2" xfId="28292" xr:uid="{00000000-0005-0000-0000-0000D45E0000}"/>
    <cellStyle name="Normal 17 3 3 2 2 2 3" xfId="26753" xr:uid="{00000000-0005-0000-0000-0000D55E0000}"/>
    <cellStyle name="Normal 17 3 3 2 2 3" xfId="24931" xr:uid="{00000000-0005-0000-0000-0000D65E0000}"/>
    <cellStyle name="Normal 17 3 3 2 2 3 2" xfId="28018" xr:uid="{00000000-0005-0000-0000-0000D75E0000}"/>
    <cellStyle name="Normal 17 3 3 2 2 4" xfId="26479" xr:uid="{00000000-0005-0000-0000-0000D85E0000}"/>
    <cellStyle name="Normal 17 3 3 2 3" xfId="22777" xr:uid="{00000000-0005-0000-0000-0000D95E0000}"/>
    <cellStyle name="Normal 17 3 3 2 3 2" xfId="23961" xr:uid="{00000000-0005-0000-0000-0000DA5E0000}"/>
    <cellStyle name="Normal 17 3 3 2 3 2 2" xfId="30342" xr:uid="{00000000-0005-0000-0000-0000DB5E0000}"/>
    <cellStyle name="Normal 17 3 3 2 3 3" xfId="24715" xr:uid="{00000000-0005-0000-0000-0000DC5E0000}"/>
    <cellStyle name="Normal 17 3 3 2 3 3 2" xfId="27802" xr:uid="{00000000-0005-0000-0000-0000DD5E0000}"/>
    <cellStyle name="Normal 17 3 3 2 3 4" xfId="26263" xr:uid="{00000000-0005-0000-0000-0000DE5E0000}"/>
    <cellStyle name="Normal 17 3 3 2 4" xfId="23306" xr:uid="{00000000-0005-0000-0000-0000DF5E0000}"/>
    <cellStyle name="Normal 17 3 3 2 4 2" xfId="25204" xr:uid="{00000000-0005-0000-0000-0000E05E0000}"/>
    <cellStyle name="Normal 17 3 3 2 4 2 2" xfId="28291" xr:uid="{00000000-0005-0000-0000-0000E15E0000}"/>
    <cellStyle name="Normal 17 3 3 2 4 3" xfId="26752" xr:uid="{00000000-0005-0000-0000-0000E25E0000}"/>
    <cellStyle name="Normal 17 3 3 2 5" xfId="29215" xr:uid="{00000000-0005-0000-0000-0000E35E0000}"/>
    <cellStyle name="Normal 17 3 3 3" xfId="22889" xr:uid="{00000000-0005-0000-0000-0000E45E0000}"/>
    <cellStyle name="Normal 17 3 3 3 2" xfId="23308" xr:uid="{00000000-0005-0000-0000-0000E55E0000}"/>
    <cellStyle name="Normal 17 3 3 3 2 2" xfId="25206" xr:uid="{00000000-0005-0000-0000-0000E65E0000}"/>
    <cellStyle name="Normal 17 3 3 3 2 2 2" xfId="28293" xr:uid="{00000000-0005-0000-0000-0000E75E0000}"/>
    <cellStyle name="Normal 17 3 3 3 2 3" xfId="26754" xr:uid="{00000000-0005-0000-0000-0000E85E0000}"/>
    <cellStyle name="Normal 17 3 3 3 3" xfId="24823" xr:uid="{00000000-0005-0000-0000-0000E95E0000}"/>
    <cellStyle name="Normal 17 3 3 3 3 2" xfId="27910" xr:uid="{00000000-0005-0000-0000-0000EA5E0000}"/>
    <cellStyle name="Normal 17 3 3 3 4" xfId="26371" xr:uid="{00000000-0005-0000-0000-0000EB5E0000}"/>
    <cellStyle name="Normal 17 3 3 4" xfId="22669" xr:uid="{00000000-0005-0000-0000-0000EC5E0000}"/>
    <cellStyle name="Normal 17 3 3 4 2" xfId="23619" xr:uid="{00000000-0005-0000-0000-0000ED5E0000}"/>
    <cellStyle name="Normal 17 3 3 4 2 2" xfId="30114" xr:uid="{00000000-0005-0000-0000-0000EE5E0000}"/>
    <cellStyle name="Normal 17 3 3 4 3" xfId="24607" xr:uid="{00000000-0005-0000-0000-0000EF5E0000}"/>
    <cellStyle name="Normal 17 3 3 4 3 2" xfId="27694" xr:uid="{00000000-0005-0000-0000-0000F05E0000}"/>
    <cellStyle name="Normal 17 3 3 4 4" xfId="26155" xr:uid="{00000000-0005-0000-0000-0000F15E0000}"/>
    <cellStyle name="Normal 17 3 3 5" xfId="22536" xr:uid="{00000000-0005-0000-0000-0000F25E0000}"/>
    <cellStyle name="Normal 17 3 3 5 2" xfId="24482" xr:uid="{00000000-0005-0000-0000-0000F35E0000}"/>
    <cellStyle name="Normal 17 3 3 5 2 2" xfId="27569" xr:uid="{00000000-0005-0000-0000-0000F45E0000}"/>
    <cellStyle name="Normal 17 3 3 5 3" xfId="26030" xr:uid="{00000000-0005-0000-0000-0000F55E0000}"/>
    <cellStyle name="Normal 17 3 3 6" xfId="28924" xr:uid="{00000000-0005-0000-0000-0000F65E0000}"/>
    <cellStyle name="Normal 17 3 4" xfId="4884" xr:uid="{00000000-0005-0000-0000-0000F75E0000}"/>
    <cellStyle name="Normal 17 3 4 2" xfId="5297" xr:uid="{00000000-0005-0000-0000-0000F85E0000}"/>
    <cellStyle name="Normal 17 3 4 2 2" xfId="22943" xr:uid="{00000000-0005-0000-0000-0000F95E0000}"/>
    <cellStyle name="Normal 17 3 4 2 2 2" xfId="23962" xr:uid="{00000000-0005-0000-0000-0000FA5E0000}"/>
    <cellStyle name="Normal 17 3 4 2 2 2 2" xfId="30343" xr:uid="{00000000-0005-0000-0000-0000FB5E0000}"/>
    <cellStyle name="Normal 17 3 4 2 2 3" xfId="24877" xr:uid="{00000000-0005-0000-0000-0000FC5E0000}"/>
    <cellStyle name="Normal 17 3 4 2 2 3 2" xfId="27964" xr:uid="{00000000-0005-0000-0000-0000FD5E0000}"/>
    <cellStyle name="Normal 17 3 4 2 2 4" xfId="26425" xr:uid="{00000000-0005-0000-0000-0000FE5E0000}"/>
    <cellStyle name="Normal 17 3 4 2 3" xfId="23309" xr:uid="{00000000-0005-0000-0000-0000FF5E0000}"/>
    <cellStyle name="Normal 17 3 4 2 3 2" xfId="25207" xr:uid="{00000000-0005-0000-0000-0000005F0000}"/>
    <cellStyle name="Normal 17 3 4 2 3 2 2" xfId="28294" xr:uid="{00000000-0005-0000-0000-0000015F0000}"/>
    <cellStyle name="Normal 17 3 4 2 3 3" xfId="26755" xr:uid="{00000000-0005-0000-0000-0000025F0000}"/>
    <cellStyle name="Normal 17 3 4 2 4" xfId="29216" xr:uid="{00000000-0005-0000-0000-0000035F0000}"/>
    <cellStyle name="Normal 17 3 4 3" xfId="22723" xr:uid="{00000000-0005-0000-0000-0000045F0000}"/>
    <cellStyle name="Normal 17 3 4 3 2" xfId="23620" xr:uid="{00000000-0005-0000-0000-0000055F0000}"/>
    <cellStyle name="Normal 17 3 4 3 2 2" xfId="30115" xr:uid="{00000000-0005-0000-0000-0000065F0000}"/>
    <cellStyle name="Normal 17 3 4 3 3" xfId="24661" xr:uid="{00000000-0005-0000-0000-0000075F0000}"/>
    <cellStyle name="Normal 17 3 4 3 3 2" xfId="27748" xr:uid="{00000000-0005-0000-0000-0000085F0000}"/>
    <cellStyle name="Normal 17 3 4 3 4" xfId="26209" xr:uid="{00000000-0005-0000-0000-0000095F0000}"/>
    <cellStyle name="Normal 17 3 4 4" xfId="28925" xr:uid="{00000000-0005-0000-0000-00000A5F0000}"/>
    <cellStyle name="Normal 17 3 5" xfId="5292" xr:uid="{00000000-0005-0000-0000-00000B5F0000}"/>
    <cellStyle name="Normal 17 3 5 2" xfId="22835" xr:uid="{00000000-0005-0000-0000-00000C5F0000}"/>
    <cellStyle name="Normal 17 3 5 2 2" xfId="23957" xr:uid="{00000000-0005-0000-0000-00000D5F0000}"/>
    <cellStyle name="Normal 17 3 5 2 2 2" xfId="30338" xr:uid="{00000000-0005-0000-0000-00000E5F0000}"/>
    <cellStyle name="Normal 17 3 5 2 3" xfId="24769" xr:uid="{00000000-0005-0000-0000-00000F5F0000}"/>
    <cellStyle name="Normal 17 3 5 2 3 2" xfId="27856" xr:uid="{00000000-0005-0000-0000-0000105F0000}"/>
    <cellStyle name="Normal 17 3 5 2 4" xfId="26317" xr:uid="{00000000-0005-0000-0000-0000115F0000}"/>
    <cellStyle name="Normal 17 3 5 3" xfId="29211" xr:uid="{00000000-0005-0000-0000-0000125F0000}"/>
    <cellStyle name="Normal 17 3 6" xfId="22615" xr:uid="{00000000-0005-0000-0000-0000135F0000}"/>
    <cellStyle name="Normal 17 3 6 2" xfId="23615" xr:uid="{00000000-0005-0000-0000-0000145F0000}"/>
    <cellStyle name="Normal 17 3 6 2 2" xfId="30110" xr:uid="{00000000-0005-0000-0000-0000155F0000}"/>
    <cellStyle name="Normal 17 3 6 3" xfId="24553" xr:uid="{00000000-0005-0000-0000-0000165F0000}"/>
    <cellStyle name="Normal 17 3 6 3 2" xfId="27640" xr:uid="{00000000-0005-0000-0000-0000175F0000}"/>
    <cellStyle name="Normal 17 3 6 4" xfId="26101" xr:uid="{00000000-0005-0000-0000-0000185F0000}"/>
    <cellStyle name="Normal 17 3 7" xfId="20285" xr:uid="{00000000-0005-0000-0000-0000195F0000}"/>
    <cellStyle name="Normal 17 3 7 2" xfId="24428" xr:uid="{00000000-0005-0000-0000-00001A5F0000}"/>
    <cellStyle name="Normal 17 3 7 2 2" xfId="27515" xr:uid="{00000000-0005-0000-0000-00001B5F0000}"/>
    <cellStyle name="Normal 17 3 7 3" xfId="25976" xr:uid="{00000000-0005-0000-0000-00001C5F0000}"/>
    <cellStyle name="Normal 17 3 8" xfId="4879" xr:uid="{00000000-0005-0000-0000-00001D5F0000}"/>
    <cellStyle name="Normal 17 3 9" xfId="28920" xr:uid="{00000000-0005-0000-0000-00001E5F0000}"/>
    <cellStyle name="Normal 17 4" xfId="4081" xr:uid="{00000000-0005-0000-0000-00001F5F0000}"/>
    <cellStyle name="Normal 17 4 2" xfId="4886" xr:uid="{00000000-0005-0000-0000-0000205F0000}"/>
    <cellStyle name="Normal 17 4 2 2" xfId="5299" xr:uid="{00000000-0005-0000-0000-0000215F0000}"/>
    <cellStyle name="Normal 17 4 2 2 2" xfId="29218" xr:uid="{00000000-0005-0000-0000-0000225F0000}"/>
    <cellStyle name="Normal 17 4 2 3" xfId="23622" xr:uid="{00000000-0005-0000-0000-0000235F0000}"/>
    <cellStyle name="Normal 17 4 2 3 2" xfId="30117" xr:uid="{00000000-0005-0000-0000-0000245F0000}"/>
    <cellStyle name="Normal 17 4 2 4" xfId="28927" xr:uid="{00000000-0005-0000-0000-0000255F0000}"/>
    <cellStyle name="Normal 17 4 3" xfId="4887" xr:uid="{00000000-0005-0000-0000-0000265F0000}"/>
    <cellStyle name="Normal 17 4 3 2" xfId="5300" xr:uid="{00000000-0005-0000-0000-0000275F0000}"/>
    <cellStyle name="Normal 17 4 3 2 2" xfId="29219" xr:uid="{00000000-0005-0000-0000-0000285F0000}"/>
    <cellStyle name="Normal 17 4 3 3" xfId="23623" xr:uid="{00000000-0005-0000-0000-0000295F0000}"/>
    <cellStyle name="Normal 17 4 3 3 2" xfId="30118" xr:uid="{00000000-0005-0000-0000-00002A5F0000}"/>
    <cellStyle name="Normal 17 4 3 4" xfId="28928" xr:uid="{00000000-0005-0000-0000-00002B5F0000}"/>
    <cellStyle name="Normal 17 4 4" xfId="5298" xr:uid="{00000000-0005-0000-0000-00002C5F0000}"/>
    <cellStyle name="Normal 17 4 4 2" xfId="23963" xr:uid="{00000000-0005-0000-0000-00002D5F0000}"/>
    <cellStyle name="Normal 17 4 4 2 2" xfId="30344" xr:uid="{00000000-0005-0000-0000-00002E5F0000}"/>
    <cellStyle name="Normal 17 4 4 3" xfId="29217" xr:uid="{00000000-0005-0000-0000-00002F5F0000}"/>
    <cellStyle name="Normal 17 4 5" xfId="23621" xr:uid="{00000000-0005-0000-0000-0000305F0000}"/>
    <cellStyle name="Normal 17 4 5 2" xfId="30116" xr:uid="{00000000-0005-0000-0000-0000315F0000}"/>
    <cellStyle name="Normal 17 4 6" xfId="4885" xr:uid="{00000000-0005-0000-0000-0000325F0000}"/>
    <cellStyle name="Normal 17 4 7" xfId="28926" xr:uid="{00000000-0005-0000-0000-0000335F0000}"/>
    <cellStyle name="Normal 17 5" xfId="4092" xr:uid="{00000000-0005-0000-0000-0000345F0000}"/>
    <cellStyle name="Normal 17 5 2" xfId="4889" xr:uid="{00000000-0005-0000-0000-0000355F0000}"/>
    <cellStyle name="Normal 17 5 2 2" xfId="5302" xr:uid="{00000000-0005-0000-0000-0000365F0000}"/>
    <cellStyle name="Normal 17 5 2 2 2" xfId="29221" xr:uid="{00000000-0005-0000-0000-0000375F0000}"/>
    <cellStyle name="Normal 17 5 2 3" xfId="23625" xr:uid="{00000000-0005-0000-0000-0000385F0000}"/>
    <cellStyle name="Normal 17 5 2 3 2" xfId="30120" xr:uid="{00000000-0005-0000-0000-0000395F0000}"/>
    <cellStyle name="Normal 17 5 2 4" xfId="28930" xr:uid="{00000000-0005-0000-0000-00003A5F0000}"/>
    <cellStyle name="Normal 17 5 3" xfId="4890" xr:uid="{00000000-0005-0000-0000-00003B5F0000}"/>
    <cellStyle name="Normal 17 5 3 2" xfId="5303" xr:uid="{00000000-0005-0000-0000-00003C5F0000}"/>
    <cellStyle name="Normal 17 5 3 2 2" xfId="29222" xr:uid="{00000000-0005-0000-0000-00003D5F0000}"/>
    <cellStyle name="Normal 17 5 3 3" xfId="23626" xr:uid="{00000000-0005-0000-0000-00003E5F0000}"/>
    <cellStyle name="Normal 17 5 3 3 2" xfId="30121" xr:uid="{00000000-0005-0000-0000-00003F5F0000}"/>
    <cellStyle name="Normal 17 5 3 4" xfId="28931" xr:uid="{00000000-0005-0000-0000-0000405F0000}"/>
    <cellStyle name="Normal 17 5 4" xfId="5301" xr:uid="{00000000-0005-0000-0000-0000415F0000}"/>
    <cellStyle name="Normal 17 5 4 2" xfId="29220" xr:uid="{00000000-0005-0000-0000-0000425F0000}"/>
    <cellStyle name="Normal 17 5 5" xfId="22582" xr:uid="{00000000-0005-0000-0000-0000435F0000}"/>
    <cellStyle name="Normal 17 5 5 2" xfId="23624" xr:uid="{00000000-0005-0000-0000-0000445F0000}"/>
    <cellStyle name="Normal 17 5 5 2 2" xfId="30119" xr:uid="{00000000-0005-0000-0000-0000455F0000}"/>
    <cellStyle name="Normal 17 5 6" xfId="4888" xr:uid="{00000000-0005-0000-0000-0000465F0000}"/>
    <cellStyle name="Normal 17 5 7" xfId="28929" xr:uid="{00000000-0005-0000-0000-0000475F0000}"/>
    <cellStyle name="Normal 17 6" xfId="4098" xr:uid="{00000000-0005-0000-0000-0000485F0000}"/>
    <cellStyle name="Normal 17 6 2" xfId="5304" xr:uid="{00000000-0005-0000-0000-0000495F0000}"/>
    <cellStyle name="Normal 17 6 2 2" xfId="29223" xr:uid="{00000000-0005-0000-0000-00004A5F0000}"/>
    <cellStyle name="Normal 17 6 3" xfId="23627" xr:uid="{00000000-0005-0000-0000-00004B5F0000}"/>
    <cellStyle name="Normal 17 6 3 2" xfId="30122" xr:uid="{00000000-0005-0000-0000-00004C5F0000}"/>
    <cellStyle name="Normal 17 6 4" xfId="4891" xr:uid="{00000000-0005-0000-0000-00004D5F0000}"/>
    <cellStyle name="Normal 17 6 5" xfId="28932" xr:uid="{00000000-0005-0000-0000-00004E5F0000}"/>
    <cellStyle name="Normal 17 7" xfId="4104" xr:uid="{00000000-0005-0000-0000-00004F5F0000}"/>
    <cellStyle name="Normal 17 7 2" xfId="5305" xr:uid="{00000000-0005-0000-0000-0000505F0000}"/>
    <cellStyle name="Normal 17 7 2 2" xfId="29224" xr:uid="{00000000-0005-0000-0000-0000515F0000}"/>
    <cellStyle name="Normal 17 7 3" xfId="23628" xr:uid="{00000000-0005-0000-0000-0000525F0000}"/>
    <cellStyle name="Normal 17 7 3 2" xfId="30123" xr:uid="{00000000-0005-0000-0000-0000535F0000}"/>
    <cellStyle name="Normal 17 7 4" xfId="4892" xr:uid="{00000000-0005-0000-0000-0000545F0000}"/>
    <cellStyle name="Normal 17 7 5" xfId="28933" xr:uid="{00000000-0005-0000-0000-0000555F0000}"/>
    <cellStyle name="Normal 17 8" xfId="5276" xr:uid="{00000000-0005-0000-0000-0000565F0000}"/>
    <cellStyle name="Normal 17 8 2" xfId="23948" xr:uid="{00000000-0005-0000-0000-0000575F0000}"/>
    <cellStyle name="Normal 17 8 2 2" xfId="30329" xr:uid="{00000000-0005-0000-0000-0000585F0000}"/>
    <cellStyle name="Normal 17 8 3" xfId="29195" xr:uid="{00000000-0005-0000-0000-0000595F0000}"/>
    <cellStyle name="Normal 17 9" xfId="23599" xr:uid="{00000000-0005-0000-0000-00005A5F0000}"/>
    <cellStyle name="Normal 17 9 2" xfId="30094" xr:uid="{00000000-0005-0000-0000-00005B5F0000}"/>
    <cellStyle name="Normal 170" xfId="1472" xr:uid="{00000000-0005-0000-0000-00005C5F0000}"/>
    <cellStyle name="Normal 170 2" xfId="22403" xr:uid="{00000000-0005-0000-0000-00005D5F0000}"/>
    <cellStyle name="Normal 170 3" xfId="29588" xr:uid="{00000000-0005-0000-0000-00005E5F0000}"/>
    <cellStyle name="Normal 171" xfId="1473" xr:uid="{00000000-0005-0000-0000-00005F5F0000}"/>
    <cellStyle name="Normal 171 2" xfId="22404" xr:uid="{00000000-0005-0000-0000-0000605F0000}"/>
    <cellStyle name="Normal 171 3" xfId="29589" xr:uid="{00000000-0005-0000-0000-0000615F0000}"/>
    <cellStyle name="Normal 172" xfId="1474" xr:uid="{00000000-0005-0000-0000-0000625F0000}"/>
    <cellStyle name="Normal 172 2" xfId="22405" xr:uid="{00000000-0005-0000-0000-0000635F0000}"/>
    <cellStyle name="Normal 172 3" xfId="29590" xr:uid="{00000000-0005-0000-0000-0000645F0000}"/>
    <cellStyle name="Normal 173" xfId="1475" xr:uid="{00000000-0005-0000-0000-0000655F0000}"/>
    <cellStyle name="Normal 173 2" xfId="22406" xr:uid="{00000000-0005-0000-0000-0000665F0000}"/>
    <cellStyle name="Normal 173 3" xfId="29591" xr:uid="{00000000-0005-0000-0000-0000675F0000}"/>
    <cellStyle name="Normal 174" xfId="1476" xr:uid="{00000000-0005-0000-0000-0000685F0000}"/>
    <cellStyle name="Normal 174 2" xfId="5894" xr:uid="{00000000-0005-0000-0000-0000695F0000}"/>
    <cellStyle name="Normal 174 3" xfId="5895" xr:uid="{00000000-0005-0000-0000-00006A5F0000}"/>
    <cellStyle name="Normal 174 4" xfId="5896" xr:uid="{00000000-0005-0000-0000-00006B5F0000}"/>
    <cellStyle name="Normal 174 5" xfId="5897" xr:uid="{00000000-0005-0000-0000-00006C5F0000}"/>
    <cellStyle name="Normal 174 6" xfId="5898" xr:uid="{00000000-0005-0000-0000-00006D5F0000}"/>
    <cellStyle name="Normal 174 7" xfId="22407" xr:uid="{00000000-0005-0000-0000-00006E5F0000}"/>
    <cellStyle name="Normal 174 8" xfId="29592" xr:uid="{00000000-0005-0000-0000-00006F5F0000}"/>
    <cellStyle name="Normal 175" xfId="1477" xr:uid="{00000000-0005-0000-0000-0000705F0000}"/>
    <cellStyle name="Normal 175 2" xfId="22408" xr:uid="{00000000-0005-0000-0000-0000715F0000}"/>
    <cellStyle name="Normal 175 3" xfId="29593" xr:uid="{00000000-0005-0000-0000-0000725F0000}"/>
    <cellStyle name="Normal 176" xfId="1478" xr:uid="{00000000-0005-0000-0000-0000735F0000}"/>
    <cellStyle name="Normal 176 2" xfId="5899" xr:uid="{00000000-0005-0000-0000-0000745F0000}"/>
    <cellStyle name="Normal 176 3" xfId="5900" xr:uid="{00000000-0005-0000-0000-0000755F0000}"/>
    <cellStyle name="Normal 176 4" xfId="5901" xr:uid="{00000000-0005-0000-0000-0000765F0000}"/>
    <cellStyle name="Normal 176 5" xfId="5902" xr:uid="{00000000-0005-0000-0000-0000775F0000}"/>
    <cellStyle name="Normal 176 6" xfId="5903" xr:uid="{00000000-0005-0000-0000-0000785F0000}"/>
    <cellStyle name="Normal 176 7" xfId="22409" xr:uid="{00000000-0005-0000-0000-0000795F0000}"/>
    <cellStyle name="Normal 176 8" xfId="29594" xr:uid="{00000000-0005-0000-0000-00007A5F0000}"/>
    <cellStyle name="Normal 177" xfId="1479" xr:uid="{00000000-0005-0000-0000-00007B5F0000}"/>
    <cellStyle name="Normal 177 2" xfId="5904" xr:uid="{00000000-0005-0000-0000-00007C5F0000}"/>
    <cellStyle name="Normal 177 3" xfId="5905" xr:uid="{00000000-0005-0000-0000-00007D5F0000}"/>
    <cellStyle name="Normal 177 4" xfId="5906" xr:uid="{00000000-0005-0000-0000-00007E5F0000}"/>
    <cellStyle name="Normal 177 5" xfId="5907" xr:uid="{00000000-0005-0000-0000-00007F5F0000}"/>
    <cellStyle name="Normal 177 6" xfId="5908" xr:uid="{00000000-0005-0000-0000-0000805F0000}"/>
    <cellStyle name="Normal 177 7" xfId="22410" xr:uid="{00000000-0005-0000-0000-0000815F0000}"/>
    <cellStyle name="Normal 177 8" xfId="29595" xr:uid="{00000000-0005-0000-0000-0000825F0000}"/>
    <cellStyle name="Normal 178" xfId="1480" xr:uid="{00000000-0005-0000-0000-0000835F0000}"/>
    <cellStyle name="Normal 178 2" xfId="22411" xr:uid="{00000000-0005-0000-0000-0000845F0000}"/>
    <cellStyle name="Normal 178 3" xfId="29596" xr:uid="{00000000-0005-0000-0000-0000855F0000}"/>
    <cellStyle name="Normal 179" xfId="1481" xr:uid="{00000000-0005-0000-0000-0000865F0000}"/>
    <cellStyle name="Normal 179 10" xfId="5910" xr:uid="{00000000-0005-0000-0000-0000875F0000}"/>
    <cellStyle name="Normal 179 11" xfId="5909" xr:uid="{00000000-0005-0000-0000-0000885F0000}"/>
    <cellStyle name="Normal 179 2" xfId="5911" xr:uid="{00000000-0005-0000-0000-0000895F0000}"/>
    <cellStyle name="Normal 179 3" xfId="5912" xr:uid="{00000000-0005-0000-0000-00008A5F0000}"/>
    <cellStyle name="Normal 179 4" xfId="5913" xr:uid="{00000000-0005-0000-0000-00008B5F0000}"/>
    <cellStyle name="Normal 179 5" xfId="5914" xr:uid="{00000000-0005-0000-0000-00008C5F0000}"/>
    <cellStyle name="Normal 179 6" xfId="5915" xr:uid="{00000000-0005-0000-0000-00008D5F0000}"/>
    <cellStyle name="Normal 179 7" xfId="5916" xr:uid="{00000000-0005-0000-0000-00008E5F0000}"/>
    <cellStyle name="Normal 179 8" xfId="5917" xr:uid="{00000000-0005-0000-0000-00008F5F0000}"/>
    <cellStyle name="Normal 179 9" xfId="5918" xr:uid="{00000000-0005-0000-0000-0000905F0000}"/>
    <cellStyle name="Normal 18" xfId="242" xr:uid="{00000000-0005-0000-0000-0000915F0000}"/>
    <cellStyle name="Normal 18 10" xfId="20286" xr:uid="{00000000-0005-0000-0000-0000925F0000}"/>
    <cellStyle name="Normal 18 11" xfId="20287" xr:uid="{00000000-0005-0000-0000-0000935F0000}"/>
    <cellStyle name="Normal 18 12" xfId="6447" xr:uid="{00000000-0005-0000-0000-0000945F0000}"/>
    <cellStyle name="Normal 18 12 2" xfId="29427" xr:uid="{00000000-0005-0000-0000-0000955F0000}"/>
    <cellStyle name="Normal 18 13" xfId="22585" xr:uid="{00000000-0005-0000-0000-0000965F0000}"/>
    <cellStyle name="Normal 18 13 2" xfId="24523" xr:uid="{00000000-0005-0000-0000-0000975F0000}"/>
    <cellStyle name="Normal 18 13 2 2" xfId="27610" xr:uid="{00000000-0005-0000-0000-0000985F0000}"/>
    <cellStyle name="Normal 18 13 3" xfId="26071" xr:uid="{00000000-0005-0000-0000-0000995F0000}"/>
    <cellStyle name="Normal 18 14" xfId="4893" xr:uid="{00000000-0005-0000-0000-00009A5F0000}"/>
    <cellStyle name="Normal 18 15" xfId="28934" xr:uid="{00000000-0005-0000-0000-00009B5F0000}"/>
    <cellStyle name="Normal 18 2" xfId="353" xr:uid="{00000000-0005-0000-0000-00009C5F0000}"/>
    <cellStyle name="Normal 18 2 10" xfId="28935" xr:uid="{00000000-0005-0000-0000-00009D5F0000}"/>
    <cellStyle name="Normal 18 2 2" xfId="3599" xr:uid="{00000000-0005-0000-0000-00009E5F0000}"/>
    <cellStyle name="Normal 18 2 2 2" xfId="4896" xr:uid="{00000000-0005-0000-0000-00009F5F0000}"/>
    <cellStyle name="Normal 18 2 2 2 2" xfId="4897" xr:uid="{00000000-0005-0000-0000-0000A05F0000}"/>
    <cellStyle name="Normal 18 2 2 2 2 2" xfId="5310" xr:uid="{00000000-0005-0000-0000-0000A15F0000}"/>
    <cellStyle name="Normal 18 2 2 2 2 2 2" xfId="29229" xr:uid="{00000000-0005-0000-0000-0000A25F0000}"/>
    <cellStyle name="Normal 18 2 2 2 2 3" xfId="23632" xr:uid="{00000000-0005-0000-0000-0000A35F0000}"/>
    <cellStyle name="Normal 18 2 2 2 2 3 2" xfId="30127" xr:uid="{00000000-0005-0000-0000-0000A45F0000}"/>
    <cellStyle name="Normal 18 2 2 2 2 4" xfId="28938" xr:uid="{00000000-0005-0000-0000-0000A55F0000}"/>
    <cellStyle name="Normal 18 2 2 2 3" xfId="4898" xr:uid="{00000000-0005-0000-0000-0000A65F0000}"/>
    <cellStyle name="Normal 18 2 2 2 3 2" xfId="5311" xr:uid="{00000000-0005-0000-0000-0000A75F0000}"/>
    <cellStyle name="Normal 18 2 2 2 3 2 2" xfId="29230" xr:uid="{00000000-0005-0000-0000-0000A85F0000}"/>
    <cellStyle name="Normal 18 2 2 2 3 3" xfId="23633" xr:uid="{00000000-0005-0000-0000-0000A95F0000}"/>
    <cellStyle name="Normal 18 2 2 2 3 3 2" xfId="30128" xr:uid="{00000000-0005-0000-0000-0000AA5F0000}"/>
    <cellStyle name="Normal 18 2 2 2 3 4" xfId="28939" xr:uid="{00000000-0005-0000-0000-0000AB5F0000}"/>
    <cellStyle name="Normal 18 2 2 2 4" xfId="5309" xr:uid="{00000000-0005-0000-0000-0000AC5F0000}"/>
    <cellStyle name="Normal 18 2 2 2 4 2" xfId="23967" xr:uid="{00000000-0005-0000-0000-0000AD5F0000}"/>
    <cellStyle name="Normal 18 2 2 2 4 2 2" xfId="30348" xr:uid="{00000000-0005-0000-0000-0000AE5F0000}"/>
    <cellStyle name="Normal 18 2 2 2 4 3" xfId="29228" xr:uid="{00000000-0005-0000-0000-0000AF5F0000}"/>
    <cellStyle name="Normal 18 2 2 2 5" xfId="23631" xr:uid="{00000000-0005-0000-0000-0000B05F0000}"/>
    <cellStyle name="Normal 18 2 2 2 5 2" xfId="30126" xr:uid="{00000000-0005-0000-0000-0000B15F0000}"/>
    <cellStyle name="Normal 18 2 2 2 6" xfId="28937" xr:uid="{00000000-0005-0000-0000-0000B25F0000}"/>
    <cellStyle name="Normal 18 2 2 3" xfId="4899" xr:uid="{00000000-0005-0000-0000-0000B35F0000}"/>
    <cellStyle name="Normal 18 2 2 3 2" xfId="5312" xr:uid="{00000000-0005-0000-0000-0000B45F0000}"/>
    <cellStyle name="Normal 18 2 2 3 2 2" xfId="29231" xr:uid="{00000000-0005-0000-0000-0000B55F0000}"/>
    <cellStyle name="Normal 18 2 2 3 3" xfId="23634" xr:uid="{00000000-0005-0000-0000-0000B65F0000}"/>
    <cellStyle name="Normal 18 2 2 3 3 2" xfId="30129" xr:uid="{00000000-0005-0000-0000-0000B75F0000}"/>
    <cellStyle name="Normal 18 2 2 3 4" xfId="28940" xr:uid="{00000000-0005-0000-0000-0000B85F0000}"/>
    <cellStyle name="Normal 18 2 2 4" xfId="4900" xr:uid="{00000000-0005-0000-0000-0000B95F0000}"/>
    <cellStyle name="Normal 18 2 2 4 2" xfId="5313" xr:uid="{00000000-0005-0000-0000-0000BA5F0000}"/>
    <cellStyle name="Normal 18 2 2 4 2 2" xfId="29232" xr:uid="{00000000-0005-0000-0000-0000BB5F0000}"/>
    <cellStyle name="Normal 18 2 2 4 3" xfId="23635" xr:uid="{00000000-0005-0000-0000-0000BC5F0000}"/>
    <cellStyle name="Normal 18 2 2 4 3 2" xfId="30130" xr:uid="{00000000-0005-0000-0000-0000BD5F0000}"/>
    <cellStyle name="Normal 18 2 2 4 4" xfId="28941" xr:uid="{00000000-0005-0000-0000-0000BE5F0000}"/>
    <cellStyle name="Normal 18 2 2 5" xfId="5308" xr:uid="{00000000-0005-0000-0000-0000BF5F0000}"/>
    <cellStyle name="Normal 18 2 2 5 2" xfId="23966" xr:uid="{00000000-0005-0000-0000-0000C05F0000}"/>
    <cellStyle name="Normal 18 2 2 5 2 2" xfId="30347" xr:uid="{00000000-0005-0000-0000-0000C15F0000}"/>
    <cellStyle name="Normal 18 2 2 5 3" xfId="29227" xr:uid="{00000000-0005-0000-0000-0000C25F0000}"/>
    <cellStyle name="Normal 18 2 2 6" xfId="6606" xr:uid="{00000000-0005-0000-0000-0000C35F0000}"/>
    <cellStyle name="Normal 18 2 2 6 2" xfId="23630" xr:uid="{00000000-0005-0000-0000-0000C45F0000}"/>
    <cellStyle name="Normal 18 2 2 6 2 2" xfId="30125" xr:uid="{00000000-0005-0000-0000-0000C55F0000}"/>
    <cellStyle name="Normal 18 2 2 7" xfId="4895" xr:uid="{00000000-0005-0000-0000-0000C65F0000}"/>
    <cellStyle name="Normal 18 2 2 8" xfId="28936" xr:uid="{00000000-0005-0000-0000-0000C75F0000}"/>
    <cellStyle name="Normal 18 2 3" xfId="4901" xr:uid="{00000000-0005-0000-0000-0000C85F0000}"/>
    <cellStyle name="Normal 18 2 3 2" xfId="4902" xr:uid="{00000000-0005-0000-0000-0000C95F0000}"/>
    <cellStyle name="Normal 18 2 3 2 2" xfId="5315" xr:uid="{00000000-0005-0000-0000-0000CA5F0000}"/>
    <cellStyle name="Normal 18 2 3 2 2 2" xfId="29234" xr:uid="{00000000-0005-0000-0000-0000CB5F0000}"/>
    <cellStyle name="Normal 18 2 3 2 3" xfId="23637" xr:uid="{00000000-0005-0000-0000-0000CC5F0000}"/>
    <cellStyle name="Normal 18 2 3 2 3 2" xfId="30132" xr:uid="{00000000-0005-0000-0000-0000CD5F0000}"/>
    <cellStyle name="Normal 18 2 3 2 4" xfId="28943" xr:uid="{00000000-0005-0000-0000-0000CE5F0000}"/>
    <cellStyle name="Normal 18 2 3 3" xfId="4903" xr:uid="{00000000-0005-0000-0000-0000CF5F0000}"/>
    <cellStyle name="Normal 18 2 3 3 2" xfId="5316" xr:uid="{00000000-0005-0000-0000-0000D05F0000}"/>
    <cellStyle name="Normal 18 2 3 3 2 2" xfId="29235" xr:uid="{00000000-0005-0000-0000-0000D15F0000}"/>
    <cellStyle name="Normal 18 2 3 3 3" xfId="23638" xr:uid="{00000000-0005-0000-0000-0000D25F0000}"/>
    <cellStyle name="Normal 18 2 3 3 3 2" xfId="30133" xr:uid="{00000000-0005-0000-0000-0000D35F0000}"/>
    <cellStyle name="Normal 18 2 3 3 4" xfId="28944" xr:uid="{00000000-0005-0000-0000-0000D45F0000}"/>
    <cellStyle name="Normal 18 2 3 4" xfId="5314" xr:uid="{00000000-0005-0000-0000-0000D55F0000}"/>
    <cellStyle name="Normal 18 2 3 4 2" xfId="23968" xr:uid="{00000000-0005-0000-0000-0000D65F0000}"/>
    <cellStyle name="Normal 18 2 3 4 2 2" xfId="30349" xr:uid="{00000000-0005-0000-0000-0000D75F0000}"/>
    <cellStyle name="Normal 18 2 3 4 3" xfId="29233" xr:uid="{00000000-0005-0000-0000-0000D85F0000}"/>
    <cellStyle name="Normal 18 2 3 5" xfId="23636" xr:uid="{00000000-0005-0000-0000-0000D95F0000}"/>
    <cellStyle name="Normal 18 2 3 5 2" xfId="30131" xr:uid="{00000000-0005-0000-0000-0000DA5F0000}"/>
    <cellStyle name="Normal 18 2 3 6" xfId="28942" xr:uid="{00000000-0005-0000-0000-0000DB5F0000}"/>
    <cellStyle name="Normal 18 2 4" xfId="4904" xr:uid="{00000000-0005-0000-0000-0000DC5F0000}"/>
    <cellStyle name="Normal 18 2 4 2" xfId="4905" xr:uid="{00000000-0005-0000-0000-0000DD5F0000}"/>
    <cellStyle name="Normal 18 2 4 2 2" xfId="5318" xr:uid="{00000000-0005-0000-0000-0000DE5F0000}"/>
    <cellStyle name="Normal 18 2 4 2 2 2" xfId="29237" xr:uid="{00000000-0005-0000-0000-0000DF5F0000}"/>
    <cellStyle name="Normal 18 2 4 2 3" xfId="23640" xr:uid="{00000000-0005-0000-0000-0000E05F0000}"/>
    <cellStyle name="Normal 18 2 4 2 3 2" xfId="30135" xr:uid="{00000000-0005-0000-0000-0000E15F0000}"/>
    <cellStyle name="Normal 18 2 4 2 4" xfId="28946" xr:uid="{00000000-0005-0000-0000-0000E25F0000}"/>
    <cellStyle name="Normal 18 2 4 3" xfId="4906" xr:uid="{00000000-0005-0000-0000-0000E35F0000}"/>
    <cellStyle name="Normal 18 2 4 3 2" xfId="5319" xr:uid="{00000000-0005-0000-0000-0000E45F0000}"/>
    <cellStyle name="Normal 18 2 4 3 2 2" xfId="29238" xr:uid="{00000000-0005-0000-0000-0000E55F0000}"/>
    <cellStyle name="Normal 18 2 4 3 3" xfId="23641" xr:uid="{00000000-0005-0000-0000-0000E65F0000}"/>
    <cellStyle name="Normal 18 2 4 3 3 2" xfId="30136" xr:uid="{00000000-0005-0000-0000-0000E75F0000}"/>
    <cellStyle name="Normal 18 2 4 3 4" xfId="28947" xr:uid="{00000000-0005-0000-0000-0000E85F0000}"/>
    <cellStyle name="Normal 18 2 4 4" xfId="5317" xr:uid="{00000000-0005-0000-0000-0000E95F0000}"/>
    <cellStyle name="Normal 18 2 4 4 2" xfId="29236" xr:uid="{00000000-0005-0000-0000-0000EA5F0000}"/>
    <cellStyle name="Normal 18 2 4 5" xfId="23639" xr:uid="{00000000-0005-0000-0000-0000EB5F0000}"/>
    <cellStyle name="Normal 18 2 4 5 2" xfId="30134" xr:uid="{00000000-0005-0000-0000-0000EC5F0000}"/>
    <cellStyle name="Normal 18 2 4 6" xfId="28945" xr:uid="{00000000-0005-0000-0000-0000ED5F0000}"/>
    <cellStyle name="Normal 18 2 5" xfId="4907" xr:uid="{00000000-0005-0000-0000-0000EE5F0000}"/>
    <cellStyle name="Normal 18 2 5 2" xfId="5320" xr:uid="{00000000-0005-0000-0000-0000EF5F0000}"/>
    <cellStyle name="Normal 18 2 5 2 2" xfId="29239" xr:uid="{00000000-0005-0000-0000-0000F05F0000}"/>
    <cellStyle name="Normal 18 2 5 3" xfId="23642" xr:uid="{00000000-0005-0000-0000-0000F15F0000}"/>
    <cellStyle name="Normal 18 2 5 3 2" xfId="30137" xr:uid="{00000000-0005-0000-0000-0000F25F0000}"/>
    <cellStyle name="Normal 18 2 5 4" xfId="28948" xr:uid="{00000000-0005-0000-0000-0000F35F0000}"/>
    <cellStyle name="Normal 18 2 6" xfId="4908" xr:uid="{00000000-0005-0000-0000-0000F45F0000}"/>
    <cellStyle name="Normal 18 2 6 2" xfId="5321" xr:uid="{00000000-0005-0000-0000-0000F55F0000}"/>
    <cellStyle name="Normal 18 2 6 2 2" xfId="29240" xr:uid="{00000000-0005-0000-0000-0000F65F0000}"/>
    <cellStyle name="Normal 18 2 6 3" xfId="23643" xr:uid="{00000000-0005-0000-0000-0000F75F0000}"/>
    <cellStyle name="Normal 18 2 6 3 2" xfId="30138" xr:uid="{00000000-0005-0000-0000-0000F85F0000}"/>
    <cellStyle name="Normal 18 2 6 4" xfId="28949" xr:uid="{00000000-0005-0000-0000-0000F95F0000}"/>
    <cellStyle name="Normal 18 2 7" xfId="5307" xr:uid="{00000000-0005-0000-0000-0000FA5F0000}"/>
    <cellStyle name="Normal 18 2 7 2" xfId="23965" xr:uid="{00000000-0005-0000-0000-0000FB5F0000}"/>
    <cellStyle name="Normal 18 2 7 2 2" xfId="30346" xr:uid="{00000000-0005-0000-0000-0000FC5F0000}"/>
    <cellStyle name="Normal 18 2 7 3" xfId="29226" xr:uid="{00000000-0005-0000-0000-0000FD5F0000}"/>
    <cellStyle name="Normal 18 2 8" xfId="23629" xr:uid="{00000000-0005-0000-0000-0000FE5F0000}"/>
    <cellStyle name="Normal 18 2 8 2" xfId="30124" xr:uid="{00000000-0005-0000-0000-0000FF5F0000}"/>
    <cellStyle name="Normal 18 2 9" xfId="4894" xr:uid="{00000000-0005-0000-0000-000000600000}"/>
    <cellStyle name="Normal 18 3" xfId="3598" xr:uid="{00000000-0005-0000-0000-000001600000}"/>
    <cellStyle name="Normal 18 3 2" xfId="4910" xr:uid="{00000000-0005-0000-0000-000002600000}"/>
    <cellStyle name="Normal 18 3 2 2" xfId="4911" xr:uid="{00000000-0005-0000-0000-000003600000}"/>
    <cellStyle name="Normal 18 3 2 2 2" xfId="5324" xr:uid="{00000000-0005-0000-0000-000004600000}"/>
    <cellStyle name="Normal 18 3 2 2 2 2" xfId="29243" xr:uid="{00000000-0005-0000-0000-000005600000}"/>
    <cellStyle name="Normal 18 3 2 2 3" xfId="23646" xr:uid="{00000000-0005-0000-0000-000006600000}"/>
    <cellStyle name="Normal 18 3 2 2 3 2" xfId="30141" xr:uid="{00000000-0005-0000-0000-000007600000}"/>
    <cellStyle name="Normal 18 3 2 2 4" xfId="28952" xr:uid="{00000000-0005-0000-0000-000008600000}"/>
    <cellStyle name="Normal 18 3 2 3" xfId="4912" xr:uid="{00000000-0005-0000-0000-000009600000}"/>
    <cellStyle name="Normal 18 3 2 3 2" xfId="5325" xr:uid="{00000000-0005-0000-0000-00000A600000}"/>
    <cellStyle name="Normal 18 3 2 3 2 2" xfId="29244" xr:uid="{00000000-0005-0000-0000-00000B600000}"/>
    <cellStyle name="Normal 18 3 2 3 3" xfId="23647" xr:uid="{00000000-0005-0000-0000-00000C600000}"/>
    <cellStyle name="Normal 18 3 2 3 3 2" xfId="30142" xr:uid="{00000000-0005-0000-0000-00000D600000}"/>
    <cellStyle name="Normal 18 3 2 3 4" xfId="28953" xr:uid="{00000000-0005-0000-0000-00000E600000}"/>
    <cellStyle name="Normal 18 3 2 4" xfId="5323" xr:uid="{00000000-0005-0000-0000-00000F600000}"/>
    <cellStyle name="Normal 18 3 2 4 2" xfId="23970" xr:uid="{00000000-0005-0000-0000-000010600000}"/>
    <cellStyle name="Normal 18 3 2 4 2 2" xfId="30351" xr:uid="{00000000-0005-0000-0000-000011600000}"/>
    <cellStyle name="Normal 18 3 2 4 3" xfId="29242" xr:uid="{00000000-0005-0000-0000-000012600000}"/>
    <cellStyle name="Normal 18 3 2 5" xfId="23645" xr:uid="{00000000-0005-0000-0000-000013600000}"/>
    <cellStyle name="Normal 18 3 2 5 2" xfId="30140" xr:uid="{00000000-0005-0000-0000-000014600000}"/>
    <cellStyle name="Normal 18 3 2 6" xfId="28951" xr:uid="{00000000-0005-0000-0000-000015600000}"/>
    <cellStyle name="Normal 18 3 3" xfId="4913" xr:uid="{00000000-0005-0000-0000-000016600000}"/>
    <cellStyle name="Normal 18 3 3 2" xfId="5326" xr:uid="{00000000-0005-0000-0000-000017600000}"/>
    <cellStyle name="Normal 18 3 3 2 2" xfId="29245" xr:uid="{00000000-0005-0000-0000-000018600000}"/>
    <cellStyle name="Normal 18 3 3 3" xfId="23648" xr:uid="{00000000-0005-0000-0000-000019600000}"/>
    <cellStyle name="Normal 18 3 3 3 2" xfId="30143" xr:uid="{00000000-0005-0000-0000-00001A600000}"/>
    <cellStyle name="Normal 18 3 3 4" xfId="28954" xr:uid="{00000000-0005-0000-0000-00001B600000}"/>
    <cellStyle name="Normal 18 3 4" xfId="4914" xr:uid="{00000000-0005-0000-0000-00001C600000}"/>
    <cellStyle name="Normal 18 3 4 2" xfId="5327" xr:uid="{00000000-0005-0000-0000-00001D600000}"/>
    <cellStyle name="Normal 18 3 4 2 2" xfId="29246" xr:uid="{00000000-0005-0000-0000-00001E600000}"/>
    <cellStyle name="Normal 18 3 4 3" xfId="23649" xr:uid="{00000000-0005-0000-0000-00001F600000}"/>
    <cellStyle name="Normal 18 3 4 3 2" xfId="30144" xr:uid="{00000000-0005-0000-0000-000020600000}"/>
    <cellStyle name="Normal 18 3 4 4" xfId="28955" xr:uid="{00000000-0005-0000-0000-000021600000}"/>
    <cellStyle name="Normal 18 3 5" xfId="5322" xr:uid="{00000000-0005-0000-0000-000022600000}"/>
    <cellStyle name="Normal 18 3 5 2" xfId="23969" xr:uid="{00000000-0005-0000-0000-000023600000}"/>
    <cellStyle name="Normal 18 3 5 2 2" xfId="30350" xr:uid="{00000000-0005-0000-0000-000024600000}"/>
    <cellStyle name="Normal 18 3 5 3" xfId="29241" xr:uid="{00000000-0005-0000-0000-000025600000}"/>
    <cellStyle name="Normal 18 3 6" xfId="20288" xr:uid="{00000000-0005-0000-0000-000026600000}"/>
    <cellStyle name="Normal 18 3 6 2" xfId="23644" xr:uid="{00000000-0005-0000-0000-000027600000}"/>
    <cellStyle name="Normal 18 3 6 2 2" xfId="30139" xr:uid="{00000000-0005-0000-0000-000028600000}"/>
    <cellStyle name="Normal 18 3 7" xfId="4909" xr:uid="{00000000-0005-0000-0000-000029600000}"/>
    <cellStyle name="Normal 18 3 8" xfId="28950" xr:uid="{00000000-0005-0000-0000-00002A600000}"/>
    <cellStyle name="Normal 18 4" xfId="4915" xr:uid="{00000000-0005-0000-0000-00002B600000}"/>
    <cellStyle name="Normal 18 4 2" xfId="4916" xr:uid="{00000000-0005-0000-0000-00002C600000}"/>
    <cellStyle name="Normal 18 4 2 2" xfId="5329" xr:uid="{00000000-0005-0000-0000-00002D600000}"/>
    <cellStyle name="Normal 18 4 2 2 2" xfId="29248" xr:uid="{00000000-0005-0000-0000-00002E600000}"/>
    <cellStyle name="Normal 18 4 2 3" xfId="23651" xr:uid="{00000000-0005-0000-0000-00002F600000}"/>
    <cellStyle name="Normal 18 4 2 3 2" xfId="30146" xr:uid="{00000000-0005-0000-0000-000030600000}"/>
    <cellStyle name="Normal 18 4 2 4" xfId="28957" xr:uid="{00000000-0005-0000-0000-000031600000}"/>
    <cellStyle name="Normal 18 4 3" xfId="4917" xr:uid="{00000000-0005-0000-0000-000032600000}"/>
    <cellStyle name="Normal 18 4 3 2" xfId="5330" xr:uid="{00000000-0005-0000-0000-000033600000}"/>
    <cellStyle name="Normal 18 4 3 2 2" xfId="29249" xr:uid="{00000000-0005-0000-0000-000034600000}"/>
    <cellStyle name="Normal 18 4 3 3" xfId="23652" xr:uid="{00000000-0005-0000-0000-000035600000}"/>
    <cellStyle name="Normal 18 4 3 3 2" xfId="30147" xr:uid="{00000000-0005-0000-0000-000036600000}"/>
    <cellStyle name="Normal 18 4 3 4" xfId="28958" xr:uid="{00000000-0005-0000-0000-000037600000}"/>
    <cellStyle name="Normal 18 4 4" xfId="5328" xr:uid="{00000000-0005-0000-0000-000038600000}"/>
    <cellStyle name="Normal 18 4 4 2" xfId="23971" xr:uid="{00000000-0005-0000-0000-000039600000}"/>
    <cellStyle name="Normal 18 4 4 2 2" xfId="30352" xr:uid="{00000000-0005-0000-0000-00003A600000}"/>
    <cellStyle name="Normal 18 4 4 3" xfId="29247" xr:uid="{00000000-0005-0000-0000-00003B600000}"/>
    <cellStyle name="Normal 18 4 5" xfId="20289" xr:uid="{00000000-0005-0000-0000-00003C600000}"/>
    <cellStyle name="Normal 18 4 5 2" xfId="23650" xr:uid="{00000000-0005-0000-0000-00003D600000}"/>
    <cellStyle name="Normal 18 4 5 2 2" xfId="30145" xr:uid="{00000000-0005-0000-0000-00003E600000}"/>
    <cellStyle name="Normal 18 4 6" xfId="28956" xr:uid="{00000000-0005-0000-0000-00003F600000}"/>
    <cellStyle name="Normal 18 5" xfId="4918" xr:uid="{00000000-0005-0000-0000-000040600000}"/>
    <cellStyle name="Normal 18 5 2" xfId="4919" xr:uid="{00000000-0005-0000-0000-000041600000}"/>
    <cellStyle name="Normal 18 5 2 2" xfId="5332" xr:uid="{00000000-0005-0000-0000-000042600000}"/>
    <cellStyle name="Normal 18 5 2 2 2" xfId="29251" xr:uid="{00000000-0005-0000-0000-000043600000}"/>
    <cellStyle name="Normal 18 5 2 3" xfId="23654" xr:uid="{00000000-0005-0000-0000-000044600000}"/>
    <cellStyle name="Normal 18 5 2 3 2" xfId="30149" xr:uid="{00000000-0005-0000-0000-000045600000}"/>
    <cellStyle name="Normal 18 5 2 4" xfId="28960" xr:uid="{00000000-0005-0000-0000-000046600000}"/>
    <cellStyle name="Normal 18 5 3" xfId="4920" xr:uid="{00000000-0005-0000-0000-000047600000}"/>
    <cellStyle name="Normal 18 5 3 2" xfId="5333" xr:uid="{00000000-0005-0000-0000-000048600000}"/>
    <cellStyle name="Normal 18 5 3 2 2" xfId="29252" xr:uid="{00000000-0005-0000-0000-000049600000}"/>
    <cellStyle name="Normal 18 5 3 3" xfId="23655" xr:uid="{00000000-0005-0000-0000-00004A600000}"/>
    <cellStyle name="Normal 18 5 3 3 2" xfId="30150" xr:uid="{00000000-0005-0000-0000-00004B600000}"/>
    <cellStyle name="Normal 18 5 3 4" xfId="28961" xr:uid="{00000000-0005-0000-0000-00004C600000}"/>
    <cellStyle name="Normal 18 5 4" xfId="5331" xr:uid="{00000000-0005-0000-0000-00004D600000}"/>
    <cellStyle name="Normal 18 5 4 2" xfId="29250" xr:uid="{00000000-0005-0000-0000-00004E600000}"/>
    <cellStyle name="Normal 18 5 5" xfId="20290" xr:uid="{00000000-0005-0000-0000-00004F600000}"/>
    <cellStyle name="Normal 18 5 5 2" xfId="23653" xr:uid="{00000000-0005-0000-0000-000050600000}"/>
    <cellStyle name="Normal 18 5 5 2 2" xfId="30148" xr:uid="{00000000-0005-0000-0000-000051600000}"/>
    <cellStyle name="Normal 18 5 6" xfId="28959" xr:uid="{00000000-0005-0000-0000-000052600000}"/>
    <cellStyle name="Normal 18 6" xfId="4921" xr:uid="{00000000-0005-0000-0000-000053600000}"/>
    <cellStyle name="Normal 18 6 2" xfId="5334" xr:uid="{00000000-0005-0000-0000-000054600000}"/>
    <cellStyle name="Normal 18 6 2 2" xfId="29253" xr:uid="{00000000-0005-0000-0000-000055600000}"/>
    <cellStyle name="Normal 18 6 3" xfId="20291" xr:uid="{00000000-0005-0000-0000-000056600000}"/>
    <cellStyle name="Normal 18 6 3 2" xfId="23656" xr:uid="{00000000-0005-0000-0000-000057600000}"/>
    <cellStyle name="Normal 18 6 3 2 2" xfId="30151" xr:uid="{00000000-0005-0000-0000-000058600000}"/>
    <cellStyle name="Normal 18 6 4" xfId="28962" xr:uid="{00000000-0005-0000-0000-000059600000}"/>
    <cellStyle name="Normal 18 7" xfId="4922" xr:uid="{00000000-0005-0000-0000-00005A600000}"/>
    <cellStyle name="Normal 18 7 2" xfId="5335" xr:uid="{00000000-0005-0000-0000-00005B600000}"/>
    <cellStyle name="Normal 18 7 2 2" xfId="29254" xr:uid="{00000000-0005-0000-0000-00005C600000}"/>
    <cellStyle name="Normal 18 7 3" xfId="20292" xr:uid="{00000000-0005-0000-0000-00005D600000}"/>
    <cellStyle name="Normal 18 7 3 2" xfId="23657" xr:uid="{00000000-0005-0000-0000-00005E600000}"/>
    <cellStyle name="Normal 18 7 3 2 2" xfId="30152" xr:uid="{00000000-0005-0000-0000-00005F600000}"/>
    <cellStyle name="Normal 18 7 4" xfId="28963" xr:uid="{00000000-0005-0000-0000-000060600000}"/>
    <cellStyle name="Normal 18 8" xfId="5306" xr:uid="{00000000-0005-0000-0000-000061600000}"/>
    <cellStyle name="Normal 18 8 2" xfId="20293" xr:uid="{00000000-0005-0000-0000-000062600000}"/>
    <cellStyle name="Normal 18 8 2 2" xfId="23964" xr:uid="{00000000-0005-0000-0000-000063600000}"/>
    <cellStyle name="Normal 18 8 2 2 2" xfId="30345" xr:uid="{00000000-0005-0000-0000-000064600000}"/>
    <cellStyle name="Normal 18 8 3" xfId="29225" xr:uid="{00000000-0005-0000-0000-000065600000}"/>
    <cellStyle name="Normal 18 9" xfId="20294" xr:uid="{00000000-0005-0000-0000-000066600000}"/>
    <cellStyle name="Normal 180" xfId="1483" xr:uid="{00000000-0005-0000-0000-000067600000}"/>
    <cellStyle name="Normal 180 10" xfId="5920" xr:uid="{00000000-0005-0000-0000-000068600000}"/>
    <cellStyle name="Normal 180 11" xfId="5919" xr:uid="{00000000-0005-0000-0000-000069600000}"/>
    <cellStyle name="Normal 180 2" xfId="5921" xr:uid="{00000000-0005-0000-0000-00006A600000}"/>
    <cellStyle name="Normal 180 3" xfId="5922" xr:uid="{00000000-0005-0000-0000-00006B600000}"/>
    <cellStyle name="Normal 180 4" xfId="5923" xr:uid="{00000000-0005-0000-0000-00006C600000}"/>
    <cellStyle name="Normal 180 5" xfId="5924" xr:uid="{00000000-0005-0000-0000-00006D600000}"/>
    <cellStyle name="Normal 180 6" xfId="5925" xr:uid="{00000000-0005-0000-0000-00006E600000}"/>
    <cellStyle name="Normal 180 7" xfId="5926" xr:uid="{00000000-0005-0000-0000-00006F600000}"/>
    <cellStyle name="Normal 180 8" xfId="5927" xr:uid="{00000000-0005-0000-0000-000070600000}"/>
    <cellStyle name="Normal 180 9" xfId="5928" xr:uid="{00000000-0005-0000-0000-000071600000}"/>
    <cellStyle name="Normal 181" xfId="1484" xr:uid="{00000000-0005-0000-0000-000072600000}"/>
    <cellStyle name="Normal 181 10" xfId="5930" xr:uid="{00000000-0005-0000-0000-000073600000}"/>
    <cellStyle name="Normal 181 11" xfId="5929" xr:uid="{00000000-0005-0000-0000-000074600000}"/>
    <cellStyle name="Normal 181 2" xfId="5931" xr:uid="{00000000-0005-0000-0000-000075600000}"/>
    <cellStyle name="Normal 181 3" xfId="5932" xr:uid="{00000000-0005-0000-0000-000076600000}"/>
    <cellStyle name="Normal 181 4" xfId="5933" xr:uid="{00000000-0005-0000-0000-000077600000}"/>
    <cellStyle name="Normal 181 5" xfId="5934" xr:uid="{00000000-0005-0000-0000-000078600000}"/>
    <cellStyle name="Normal 181 6" xfId="5935" xr:uid="{00000000-0005-0000-0000-000079600000}"/>
    <cellStyle name="Normal 181 7" xfId="5936" xr:uid="{00000000-0005-0000-0000-00007A600000}"/>
    <cellStyle name="Normal 181 8" xfId="5937" xr:uid="{00000000-0005-0000-0000-00007B600000}"/>
    <cellStyle name="Normal 181 9" xfId="5938" xr:uid="{00000000-0005-0000-0000-00007C600000}"/>
    <cellStyle name="Normal 182" xfId="1485" xr:uid="{00000000-0005-0000-0000-00007D600000}"/>
    <cellStyle name="Normal 182 10" xfId="5940" xr:uid="{00000000-0005-0000-0000-00007E600000}"/>
    <cellStyle name="Normal 182 11" xfId="5939" xr:uid="{00000000-0005-0000-0000-00007F600000}"/>
    <cellStyle name="Normal 182 2" xfId="5941" xr:uid="{00000000-0005-0000-0000-000080600000}"/>
    <cellStyle name="Normal 182 3" xfId="5942" xr:uid="{00000000-0005-0000-0000-000081600000}"/>
    <cellStyle name="Normal 182 4" xfId="5943" xr:uid="{00000000-0005-0000-0000-000082600000}"/>
    <cellStyle name="Normal 182 5" xfId="5944" xr:uid="{00000000-0005-0000-0000-000083600000}"/>
    <cellStyle name="Normal 182 6" xfId="5945" xr:uid="{00000000-0005-0000-0000-000084600000}"/>
    <cellStyle name="Normal 182 7" xfId="5946" xr:uid="{00000000-0005-0000-0000-000085600000}"/>
    <cellStyle name="Normal 182 8" xfId="5947" xr:uid="{00000000-0005-0000-0000-000086600000}"/>
    <cellStyle name="Normal 182 9" xfId="5948" xr:uid="{00000000-0005-0000-0000-000087600000}"/>
    <cellStyle name="Normal 183" xfId="1486" xr:uid="{00000000-0005-0000-0000-000088600000}"/>
    <cellStyle name="Normal 183 2" xfId="22412" xr:uid="{00000000-0005-0000-0000-000089600000}"/>
    <cellStyle name="Normal 183 3" xfId="29597" xr:uid="{00000000-0005-0000-0000-00008A600000}"/>
    <cellStyle name="Normal 184" xfId="1487" xr:uid="{00000000-0005-0000-0000-00008B600000}"/>
    <cellStyle name="Normal 184 2" xfId="22413" xr:uid="{00000000-0005-0000-0000-00008C600000}"/>
    <cellStyle name="Normal 184 3" xfId="29598" xr:uid="{00000000-0005-0000-0000-00008D600000}"/>
    <cellStyle name="Normal 185" xfId="1488" xr:uid="{00000000-0005-0000-0000-00008E600000}"/>
    <cellStyle name="Normal 185 2" xfId="5949" xr:uid="{00000000-0005-0000-0000-00008F600000}"/>
    <cellStyle name="Normal 185 3" xfId="5950" xr:uid="{00000000-0005-0000-0000-000090600000}"/>
    <cellStyle name="Normal 185 4" xfId="5951" xr:uid="{00000000-0005-0000-0000-000091600000}"/>
    <cellStyle name="Normal 185 5" xfId="5952" xr:uid="{00000000-0005-0000-0000-000092600000}"/>
    <cellStyle name="Normal 185 6" xfId="22414" xr:uid="{00000000-0005-0000-0000-000093600000}"/>
    <cellStyle name="Normal 185 7" xfId="29599" xr:uid="{00000000-0005-0000-0000-000094600000}"/>
    <cellStyle name="Normal 186" xfId="1489" xr:uid="{00000000-0005-0000-0000-000095600000}"/>
    <cellStyle name="Normal 186 2" xfId="5953" xr:uid="{00000000-0005-0000-0000-000096600000}"/>
    <cellStyle name="Normal 186 3" xfId="5954" xr:uid="{00000000-0005-0000-0000-000097600000}"/>
    <cellStyle name="Normal 186 4" xfId="5955" xr:uid="{00000000-0005-0000-0000-000098600000}"/>
    <cellStyle name="Normal 186 5" xfId="5956" xr:uid="{00000000-0005-0000-0000-000099600000}"/>
    <cellStyle name="Normal 186 6" xfId="22415" xr:uid="{00000000-0005-0000-0000-00009A600000}"/>
    <cellStyle name="Normal 186 7" xfId="29600" xr:uid="{00000000-0005-0000-0000-00009B600000}"/>
    <cellStyle name="Normal 187" xfId="1490" xr:uid="{00000000-0005-0000-0000-00009C600000}"/>
    <cellStyle name="Normal 187 2" xfId="22416" xr:uid="{00000000-0005-0000-0000-00009D600000}"/>
    <cellStyle name="Normal 187 3" xfId="29601" xr:uid="{00000000-0005-0000-0000-00009E600000}"/>
    <cellStyle name="Normal 188" xfId="1491" xr:uid="{00000000-0005-0000-0000-00009F600000}"/>
    <cellStyle name="Normal 188 2" xfId="22417" xr:uid="{00000000-0005-0000-0000-0000A0600000}"/>
    <cellStyle name="Normal 188 3" xfId="29602" xr:uid="{00000000-0005-0000-0000-0000A1600000}"/>
    <cellStyle name="Normal 189" xfId="1492" xr:uid="{00000000-0005-0000-0000-0000A2600000}"/>
    <cellStyle name="Normal 189 2" xfId="22418" xr:uid="{00000000-0005-0000-0000-0000A3600000}"/>
    <cellStyle name="Normal 189 3" xfId="29603" xr:uid="{00000000-0005-0000-0000-0000A4600000}"/>
    <cellStyle name="Normal 19" xfId="245" xr:uid="{00000000-0005-0000-0000-0000A5600000}"/>
    <cellStyle name="Normal 19 10" xfId="4923" xr:uid="{00000000-0005-0000-0000-0000A6600000}"/>
    <cellStyle name="Normal 19 11" xfId="28964" xr:uid="{00000000-0005-0000-0000-0000A7600000}"/>
    <cellStyle name="Normal 19 2" xfId="354" xr:uid="{00000000-0005-0000-0000-0000A8600000}"/>
    <cellStyle name="Normal 19 2 10" xfId="28965" xr:uid="{00000000-0005-0000-0000-0000A9600000}"/>
    <cellStyle name="Normal 19 2 2" xfId="3601" xr:uid="{00000000-0005-0000-0000-0000AA600000}"/>
    <cellStyle name="Normal 19 2 2 2" xfId="4926" xr:uid="{00000000-0005-0000-0000-0000AB600000}"/>
    <cellStyle name="Normal 19 2 2 2 2" xfId="4927" xr:uid="{00000000-0005-0000-0000-0000AC600000}"/>
    <cellStyle name="Normal 19 2 2 2 2 2" xfId="5340" xr:uid="{00000000-0005-0000-0000-0000AD600000}"/>
    <cellStyle name="Normal 19 2 2 2 2 2 2" xfId="29259" xr:uid="{00000000-0005-0000-0000-0000AE600000}"/>
    <cellStyle name="Normal 19 2 2 2 2 3" xfId="23662" xr:uid="{00000000-0005-0000-0000-0000AF600000}"/>
    <cellStyle name="Normal 19 2 2 2 2 3 2" xfId="30157" xr:uid="{00000000-0005-0000-0000-0000B0600000}"/>
    <cellStyle name="Normal 19 2 2 2 2 4" xfId="28968" xr:uid="{00000000-0005-0000-0000-0000B1600000}"/>
    <cellStyle name="Normal 19 2 2 2 3" xfId="4928" xr:uid="{00000000-0005-0000-0000-0000B2600000}"/>
    <cellStyle name="Normal 19 2 2 2 3 2" xfId="5341" xr:uid="{00000000-0005-0000-0000-0000B3600000}"/>
    <cellStyle name="Normal 19 2 2 2 3 2 2" xfId="29260" xr:uid="{00000000-0005-0000-0000-0000B4600000}"/>
    <cellStyle name="Normal 19 2 2 2 3 3" xfId="23663" xr:uid="{00000000-0005-0000-0000-0000B5600000}"/>
    <cellStyle name="Normal 19 2 2 2 3 3 2" xfId="30158" xr:uid="{00000000-0005-0000-0000-0000B6600000}"/>
    <cellStyle name="Normal 19 2 2 2 3 4" xfId="28969" xr:uid="{00000000-0005-0000-0000-0000B7600000}"/>
    <cellStyle name="Normal 19 2 2 2 4" xfId="5339" xr:uid="{00000000-0005-0000-0000-0000B8600000}"/>
    <cellStyle name="Normal 19 2 2 2 4 2" xfId="23975" xr:uid="{00000000-0005-0000-0000-0000B9600000}"/>
    <cellStyle name="Normal 19 2 2 2 4 2 2" xfId="30356" xr:uid="{00000000-0005-0000-0000-0000BA600000}"/>
    <cellStyle name="Normal 19 2 2 2 4 3" xfId="29258" xr:uid="{00000000-0005-0000-0000-0000BB600000}"/>
    <cellStyle name="Normal 19 2 2 2 5" xfId="23661" xr:uid="{00000000-0005-0000-0000-0000BC600000}"/>
    <cellStyle name="Normal 19 2 2 2 5 2" xfId="30156" xr:uid="{00000000-0005-0000-0000-0000BD600000}"/>
    <cellStyle name="Normal 19 2 2 2 6" xfId="28967" xr:uid="{00000000-0005-0000-0000-0000BE600000}"/>
    <cellStyle name="Normal 19 2 2 3" xfId="4929" xr:uid="{00000000-0005-0000-0000-0000BF600000}"/>
    <cellStyle name="Normal 19 2 2 3 2" xfId="5342" xr:uid="{00000000-0005-0000-0000-0000C0600000}"/>
    <cellStyle name="Normal 19 2 2 3 2 2" xfId="29261" xr:uid="{00000000-0005-0000-0000-0000C1600000}"/>
    <cellStyle name="Normal 19 2 2 3 3" xfId="23664" xr:uid="{00000000-0005-0000-0000-0000C2600000}"/>
    <cellStyle name="Normal 19 2 2 3 3 2" xfId="30159" xr:uid="{00000000-0005-0000-0000-0000C3600000}"/>
    <cellStyle name="Normal 19 2 2 3 4" xfId="28970" xr:uid="{00000000-0005-0000-0000-0000C4600000}"/>
    <cellStyle name="Normal 19 2 2 4" xfId="4930" xr:uid="{00000000-0005-0000-0000-0000C5600000}"/>
    <cellStyle name="Normal 19 2 2 4 2" xfId="5343" xr:uid="{00000000-0005-0000-0000-0000C6600000}"/>
    <cellStyle name="Normal 19 2 2 4 2 2" xfId="29262" xr:uid="{00000000-0005-0000-0000-0000C7600000}"/>
    <cellStyle name="Normal 19 2 2 4 3" xfId="23665" xr:uid="{00000000-0005-0000-0000-0000C8600000}"/>
    <cellStyle name="Normal 19 2 2 4 3 2" xfId="30160" xr:uid="{00000000-0005-0000-0000-0000C9600000}"/>
    <cellStyle name="Normal 19 2 2 4 4" xfId="28971" xr:uid="{00000000-0005-0000-0000-0000CA600000}"/>
    <cellStyle name="Normal 19 2 2 5" xfId="5338" xr:uid="{00000000-0005-0000-0000-0000CB600000}"/>
    <cellStyle name="Normal 19 2 2 5 2" xfId="23974" xr:uid="{00000000-0005-0000-0000-0000CC600000}"/>
    <cellStyle name="Normal 19 2 2 5 2 2" xfId="30355" xr:uid="{00000000-0005-0000-0000-0000CD600000}"/>
    <cellStyle name="Normal 19 2 2 5 3" xfId="29257" xr:uid="{00000000-0005-0000-0000-0000CE600000}"/>
    <cellStyle name="Normal 19 2 2 6" xfId="23660" xr:uid="{00000000-0005-0000-0000-0000CF600000}"/>
    <cellStyle name="Normal 19 2 2 6 2" xfId="30155" xr:uid="{00000000-0005-0000-0000-0000D0600000}"/>
    <cellStyle name="Normal 19 2 2 7" xfId="4925" xr:uid="{00000000-0005-0000-0000-0000D1600000}"/>
    <cellStyle name="Normal 19 2 2 8" xfId="28966" xr:uid="{00000000-0005-0000-0000-0000D2600000}"/>
    <cellStyle name="Normal 19 2 3" xfId="4931" xr:uid="{00000000-0005-0000-0000-0000D3600000}"/>
    <cellStyle name="Normal 19 2 3 2" xfId="4932" xr:uid="{00000000-0005-0000-0000-0000D4600000}"/>
    <cellStyle name="Normal 19 2 3 2 2" xfId="5345" xr:uid="{00000000-0005-0000-0000-0000D5600000}"/>
    <cellStyle name="Normal 19 2 3 2 2 2" xfId="29264" xr:uid="{00000000-0005-0000-0000-0000D6600000}"/>
    <cellStyle name="Normal 19 2 3 2 3" xfId="23667" xr:uid="{00000000-0005-0000-0000-0000D7600000}"/>
    <cellStyle name="Normal 19 2 3 2 3 2" xfId="30162" xr:uid="{00000000-0005-0000-0000-0000D8600000}"/>
    <cellStyle name="Normal 19 2 3 2 4" xfId="28973" xr:uid="{00000000-0005-0000-0000-0000D9600000}"/>
    <cellStyle name="Normal 19 2 3 3" xfId="4933" xr:uid="{00000000-0005-0000-0000-0000DA600000}"/>
    <cellStyle name="Normal 19 2 3 3 2" xfId="5346" xr:uid="{00000000-0005-0000-0000-0000DB600000}"/>
    <cellStyle name="Normal 19 2 3 3 2 2" xfId="29265" xr:uid="{00000000-0005-0000-0000-0000DC600000}"/>
    <cellStyle name="Normal 19 2 3 3 3" xfId="23668" xr:uid="{00000000-0005-0000-0000-0000DD600000}"/>
    <cellStyle name="Normal 19 2 3 3 3 2" xfId="30163" xr:uid="{00000000-0005-0000-0000-0000DE600000}"/>
    <cellStyle name="Normal 19 2 3 3 4" xfId="28974" xr:uid="{00000000-0005-0000-0000-0000DF600000}"/>
    <cellStyle name="Normal 19 2 3 4" xfId="5344" xr:uid="{00000000-0005-0000-0000-0000E0600000}"/>
    <cellStyle name="Normal 19 2 3 4 2" xfId="23976" xr:uid="{00000000-0005-0000-0000-0000E1600000}"/>
    <cellStyle name="Normal 19 2 3 4 2 2" xfId="30357" xr:uid="{00000000-0005-0000-0000-0000E2600000}"/>
    <cellStyle name="Normal 19 2 3 4 3" xfId="29263" xr:uid="{00000000-0005-0000-0000-0000E3600000}"/>
    <cellStyle name="Normal 19 2 3 5" xfId="23666" xr:uid="{00000000-0005-0000-0000-0000E4600000}"/>
    <cellStyle name="Normal 19 2 3 5 2" xfId="30161" xr:uid="{00000000-0005-0000-0000-0000E5600000}"/>
    <cellStyle name="Normal 19 2 3 6" xfId="28972" xr:uid="{00000000-0005-0000-0000-0000E6600000}"/>
    <cellStyle name="Normal 19 2 4" xfId="4934" xr:uid="{00000000-0005-0000-0000-0000E7600000}"/>
    <cellStyle name="Normal 19 2 4 2" xfId="4935" xr:uid="{00000000-0005-0000-0000-0000E8600000}"/>
    <cellStyle name="Normal 19 2 4 2 2" xfId="5348" xr:uid="{00000000-0005-0000-0000-0000E9600000}"/>
    <cellStyle name="Normal 19 2 4 2 2 2" xfId="29267" xr:uid="{00000000-0005-0000-0000-0000EA600000}"/>
    <cellStyle name="Normal 19 2 4 2 3" xfId="23670" xr:uid="{00000000-0005-0000-0000-0000EB600000}"/>
    <cellStyle name="Normal 19 2 4 2 3 2" xfId="30165" xr:uid="{00000000-0005-0000-0000-0000EC600000}"/>
    <cellStyle name="Normal 19 2 4 2 4" xfId="28976" xr:uid="{00000000-0005-0000-0000-0000ED600000}"/>
    <cellStyle name="Normal 19 2 4 3" xfId="4936" xr:uid="{00000000-0005-0000-0000-0000EE600000}"/>
    <cellStyle name="Normal 19 2 4 3 2" xfId="5349" xr:uid="{00000000-0005-0000-0000-0000EF600000}"/>
    <cellStyle name="Normal 19 2 4 3 2 2" xfId="29268" xr:uid="{00000000-0005-0000-0000-0000F0600000}"/>
    <cellStyle name="Normal 19 2 4 3 3" xfId="23671" xr:uid="{00000000-0005-0000-0000-0000F1600000}"/>
    <cellStyle name="Normal 19 2 4 3 3 2" xfId="30166" xr:uid="{00000000-0005-0000-0000-0000F2600000}"/>
    <cellStyle name="Normal 19 2 4 3 4" xfId="28977" xr:uid="{00000000-0005-0000-0000-0000F3600000}"/>
    <cellStyle name="Normal 19 2 4 4" xfId="5347" xr:uid="{00000000-0005-0000-0000-0000F4600000}"/>
    <cellStyle name="Normal 19 2 4 4 2" xfId="29266" xr:uid="{00000000-0005-0000-0000-0000F5600000}"/>
    <cellStyle name="Normal 19 2 4 5" xfId="23669" xr:uid="{00000000-0005-0000-0000-0000F6600000}"/>
    <cellStyle name="Normal 19 2 4 5 2" xfId="30164" xr:uid="{00000000-0005-0000-0000-0000F7600000}"/>
    <cellStyle name="Normal 19 2 4 6" xfId="28975" xr:uid="{00000000-0005-0000-0000-0000F8600000}"/>
    <cellStyle name="Normal 19 2 5" xfId="4937" xr:uid="{00000000-0005-0000-0000-0000F9600000}"/>
    <cellStyle name="Normal 19 2 5 2" xfId="5350" xr:uid="{00000000-0005-0000-0000-0000FA600000}"/>
    <cellStyle name="Normal 19 2 5 2 2" xfId="29269" xr:uid="{00000000-0005-0000-0000-0000FB600000}"/>
    <cellStyle name="Normal 19 2 5 3" xfId="23672" xr:uid="{00000000-0005-0000-0000-0000FC600000}"/>
    <cellStyle name="Normal 19 2 5 3 2" xfId="30167" xr:uid="{00000000-0005-0000-0000-0000FD600000}"/>
    <cellStyle name="Normal 19 2 5 4" xfId="28978" xr:uid="{00000000-0005-0000-0000-0000FE600000}"/>
    <cellStyle name="Normal 19 2 6" xfId="4938" xr:uid="{00000000-0005-0000-0000-0000FF600000}"/>
    <cellStyle name="Normal 19 2 6 2" xfId="5351" xr:uid="{00000000-0005-0000-0000-000000610000}"/>
    <cellStyle name="Normal 19 2 6 2 2" xfId="29270" xr:uid="{00000000-0005-0000-0000-000001610000}"/>
    <cellStyle name="Normal 19 2 6 3" xfId="23673" xr:uid="{00000000-0005-0000-0000-000002610000}"/>
    <cellStyle name="Normal 19 2 6 3 2" xfId="30168" xr:uid="{00000000-0005-0000-0000-000003610000}"/>
    <cellStyle name="Normal 19 2 6 4" xfId="28979" xr:uid="{00000000-0005-0000-0000-000004610000}"/>
    <cellStyle name="Normal 19 2 7" xfId="5337" xr:uid="{00000000-0005-0000-0000-000005610000}"/>
    <cellStyle name="Normal 19 2 7 2" xfId="23973" xr:uid="{00000000-0005-0000-0000-000006610000}"/>
    <cellStyle name="Normal 19 2 7 2 2" xfId="30354" xr:uid="{00000000-0005-0000-0000-000007610000}"/>
    <cellStyle name="Normal 19 2 7 3" xfId="29256" xr:uid="{00000000-0005-0000-0000-000008610000}"/>
    <cellStyle name="Normal 19 2 8" xfId="23659" xr:uid="{00000000-0005-0000-0000-000009610000}"/>
    <cellStyle name="Normal 19 2 8 2" xfId="30154" xr:uid="{00000000-0005-0000-0000-00000A610000}"/>
    <cellStyle name="Normal 19 2 9" xfId="4924" xr:uid="{00000000-0005-0000-0000-00000B610000}"/>
    <cellStyle name="Normal 19 3" xfId="3600" xr:uid="{00000000-0005-0000-0000-00000C610000}"/>
    <cellStyle name="Normal 19 3 2" xfId="4940" xr:uid="{00000000-0005-0000-0000-00000D610000}"/>
    <cellStyle name="Normal 19 3 2 2" xfId="4941" xr:uid="{00000000-0005-0000-0000-00000E610000}"/>
    <cellStyle name="Normal 19 3 2 2 2" xfId="5354" xr:uid="{00000000-0005-0000-0000-00000F610000}"/>
    <cellStyle name="Normal 19 3 2 2 2 2" xfId="23011" xr:uid="{00000000-0005-0000-0000-000010610000}"/>
    <cellStyle name="Normal 19 3 2 2 2 2 2" xfId="23311" xr:uid="{00000000-0005-0000-0000-000011610000}"/>
    <cellStyle name="Normal 19 3 2 2 2 2 2 2" xfId="25209" xr:uid="{00000000-0005-0000-0000-000012610000}"/>
    <cellStyle name="Normal 19 3 2 2 2 2 2 2 2" xfId="28296" xr:uid="{00000000-0005-0000-0000-000013610000}"/>
    <cellStyle name="Normal 19 3 2 2 2 2 2 3" xfId="26757" xr:uid="{00000000-0005-0000-0000-000014610000}"/>
    <cellStyle name="Normal 19 3 2 2 2 2 3" xfId="24945" xr:uid="{00000000-0005-0000-0000-000015610000}"/>
    <cellStyle name="Normal 19 3 2 2 2 2 3 2" xfId="28032" xr:uid="{00000000-0005-0000-0000-000016610000}"/>
    <cellStyle name="Normal 19 3 2 2 2 2 4" xfId="26493" xr:uid="{00000000-0005-0000-0000-000017610000}"/>
    <cellStyle name="Normal 19 3 2 2 2 3" xfId="22791" xr:uid="{00000000-0005-0000-0000-000018610000}"/>
    <cellStyle name="Normal 19 3 2 2 2 3 2" xfId="23979" xr:uid="{00000000-0005-0000-0000-000019610000}"/>
    <cellStyle name="Normal 19 3 2 2 2 3 2 2" xfId="30360" xr:uid="{00000000-0005-0000-0000-00001A610000}"/>
    <cellStyle name="Normal 19 3 2 2 2 3 3" xfId="24729" xr:uid="{00000000-0005-0000-0000-00001B610000}"/>
    <cellStyle name="Normal 19 3 2 2 2 3 3 2" xfId="27816" xr:uid="{00000000-0005-0000-0000-00001C610000}"/>
    <cellStyle name="Normal 19 3 2 2 2 3 4" xfId="26277" xr:uid="{00000000-0005-0000-0000-00001D610000}"/>
    <cellStyle name="Normal 19 3 2 2 2 4" xfId="23310" xr:uid="{00000000-0005-0000-0000-00001E610000}"/>
    <cellStyle name="Normal 19 3 2 2 2 4 2" xfId="25208" xr:uid="{00000000-0005-0000-0000-00001F610000}"/>
    <cellStyle name="Normal 19 3 2 2 2 4 2 2" xfId="28295" xr:uid="{00000000-0005-0000-0000-000020610000}"/>
    <cellStyle name="Normal 19 3 2 2 2 4 3" xfId="26756" xr:uid="{00000000-0005-0000-0000-000021610000}"/>
    <cellStyle name="Normal 19 3 2 2 2 5" xfId="29273" xr:uid="{00000000-0005-0000-0000-000022610000}"/>
    <cellStyle name="Normal 19 3 2 2 3" xfId="22903" xr:uid="{00000000-0005-0000-0000-000023610000}"/>
    <cellStyle name="Normal 19 3 2 2 3 2" xfId="23312" xr:uid="{00000000-0005-0000-0000-000024610000}"/>
    <cellStyle name="Normal 19 3 2 2 3 2 2" xfId="25210" xr:uid="{00000000-0005-0000-0000-000025610000}"/>
    <cellStyle name="Normal 19 3 2 2 3 2 2 2" xfId="28297" xr:uid="{00000000-0005-0000-0000-000026610000}"/>
    <cellStyle name="Normal 19 3 2 2 3 2 3" xfId="26758" xr:uid="{00000000-0005-0000-0000-000027610000}"/>
    <cellStyle name="Normal 19 3 2 2 3 3" xfId="24837" xr:uid="{00000000-0005-0000-0000-000028610000}"/>
    <cellStyle name="Normal 19 3 2 2 3 3 2" xfId="27924" xr:uid="{00000000-0005-0000-0000-000029610000}"/>
    <cellStyle name="Normal 19 3 2 2 3 4" xfId="26385" xr:uid="{00000000-0005-0000-0000-00002A610000}"/>
    <cellStyle name="Normal 19 3 2 2 4" xfId="22683" xr:uid="{00000000-0005-0000-0000-00002B610000}"/>
    <cellStyle name="Normal 19 3 2 2 4 2" xfId="23676" xr:uid="{00000000-0005-0000-0000-00002C610000}"/>
    <cellStyle name="Normal 19 3 2 2 4 2 2" xfId="30171" xr:uid="{00000000-0005-0000-0000-00002D610000}"/>
    <cellStyle name="Normal 19 3 2 2 4 3" xfId="24621" xr:uid="{00000000-0005-0000-0000-00002E610000}"/>
    <cellStyle name="Normal 19 3 2 2 4 3 2" xfId="27708" xr:uid="{00000000-0005-0000-0000-00002F610000}"/>
    <cellStyle name="Normal 19 3 2 2 4 4" xfId="26169" xr:uid="{00000000-0005-0000-0000-000030610000}"/>
    <cellStyle name="Normal 19 3 2 2 5" xfId="22550" xr:uid="{00000000-0005-0000-0000-000031610000}"/>
    <cellStyle name="Normal 19 3 2 2 5 2" xfId="24496" xr:uid="{00000000-0005-0000-0000-000032610000}"/>
    <cellStyle name="Normal 19 3 2 2 5 2 2" xfId="27583" xr:uid="{00000000-0005-0000-0000-000033610000}"/>
    <cellStyle name="Normal 19 3 2 2 5 3" xfId="26044" xr:uid="{00000000-0005-0000-0000-000034610000}"/>
    <cellStyle name="Normal 19 3 2 2 6" xfId="28982" xr:uid="{00000000-0005-0000-0000-000035610000}"/>
    <cellStyle name="Normal 19 3 2 3" xfId="4942" xr:uid="{00000000-0005-0000-0000-000036610000}"/>
    <cellStyle name="Normal 19 3 2 3 2" xfId="5355" xr:uid="{00000000-0005-0000-0000-000037610000}"/>
    <cellStyle name="Normal 19 3 2 3 2 2" xfId="22957" xr:uid="{00000000-0005-0000-0000-000038610000}"/>
    <cellStyle name="Normal 19 3 2 3 2 2 2" xfId="23980" xr:uid="{00000000-0005-0000-0000-000039610000}"/>
    <cellStyle name="Normal 19 3 2 3 2 2 2 2" xfId="30361" xr:uid="{00000000-0005-0000-0000-00003A610000}"/>
    <cellStyle name="Normal 19 3 2 3 2 2 3" xfId="24891" xr:uid="{00000000-0005-0000-0000-00003B610000}"/>
    <cellStyle name="Normal 19 3 2 3 2 2 3 2" xfId="27978" xr:uid="{00000000-0005-0000-0000-00003C610000}"/>
    <cellStyle name="Normal 19 3 2 3 2 2 4" xfId="26439" xr:uid="{00000000-0005-0000-0000-00003D610000}"/>
    <cellStyle name="Normal 19 3 2 3 2 3" xfId="23313" xr:uid="{00000000-0005-0000-0000-00003E610000}"/>
    <cellStyle name="Normal 19 3 2 3 2 3 2" xfId="25211" xr:uid="{00000000-0005-0000-0000-00003F610000}"/>
    <cellStyle name="Normal 19 3 2 3 2 3 2 2" xfId="28298" xr:uid="{00000000-0005-0000-0000-000040610000}"/>
    <cellStyle name="Normal 19 3 2 3 2 3 3" xfId="26759" xr:uid="{00000000-0005-0000-0000-000041610000}"/>
    <cellStyle name="Normal 19 3 2 3 2 4" xfId="29274" xr:uid="{00000000-0005-0000-0000-000042610000}"/>
    <cellStyle name="Normal 19 3 2 3 3" xfId="22737" xr:uid="{00000000-0005-0000-0000-000043610000}"/>
    <cellStyle name="Normal 19 3 2 3 3 2" xfId="23677" xr:uid="{00000000-0005-0000-0000-000044610000}"/>
    <cellStyle name="Normal 19 3 2 3 3 2 2" xfId="30172" xr:uid="{00000000-0005-0000-0000-000045610000}"/>
    <cellStyle name="Normal 19 3 2 3 3 3" xfId="24675" xr:uid="{00000000-0005-0000-0000-000046610000}"/>
    <cellStyle name="Normal 19 3 2 3 3 3 2" xfId="27762" xr:uid="{00000000-0005-0000-0000-000047610000}"/>
    <cellStyle name="Normal 19 3 2 3 3 4" xfId="26223" xr:uid="{00000000-0005-0000-0000-000048610000}"/>
    <cellStyle name="Normal 19 3 2 3 4" xfId="28983" xr:uid="{00000000-0005-0000-0000-000049610000}"/>
    <cellStyle name="Normal 19 3 2 4" xfId="5353" xr:uid="{00000000-0005-0000-0000-00004A610000}"/>
    <cellStyle name="Normal 19 3 2 4 2" xfId="22849" xr:uid="{00000000-0005-0000-0000-00004B610000}"/>
    <cellStyle name="Normal 19 3 2 4 2 2" xfId="23978" xr:uid="{00000000-0005-0000-0000-00004C610000}"/>
    <cellStyle name="Normal 19 3 2 4 2 2 2" xfId="30359" xr:uid="{00000000-0005-0000-0000-00004D610000}"/>
    <cellStyle name="Normal 19 3 2 4 2 3" xfId="24783" xr:uid="{00000000-0005-0000-0000-00004E610000}"/>
    <cellStyle name="Normal 19 3 2 4 2 3 2" xfId="27870" xr:uid="{00000000-0005-0000-0000-00004F610000}"/>
    <cellStyle name="Normal 19 3 2 4 2 4" xfId="26331" xr:uid="{00000000-0005-0000-0000-000050610000}"/>
    <cellStyle name="Normal 19 3 2 4 3" xfId="29272" xr:uid="{00000000-0005-0000-0000-000051610000}"/>
    <cellStyle name="Normal 19 3 2 5" xfId="22629" xr:uid="{00000000-0005-0000-0000-000052610000}"/>
    <cellStyle name="Normal 19 3 2 5 2" xfId="23675" xr:uid="{00000000-0005-0000-0000-000053610000}"/>
    <cellStyle name="Normal 19 3 2 5 2 2" xfId="30170" xr:uid="{00000000-0005-0000-0000-000054610000}"/>
    <cellStyle name="Normal 19 3 2 5 3" xfId="24567" xr:uid="{00000000-0005-0000-0000-000055610000}"/>
    <cellStyle name="Normal 19 3 2 5 3 2" xfId="27654" xr:uid="{00000000-0005-0000-0000-000056610000}"/>
    <cellStyle name="Normal 19 3 2 5 4" xfId="26115" xr:uid="{00000000-0005-0000-0000-000057610000}"/>
    <cellStyle name="Normal 19 3 2 6" xfId="22496" xr:uid="{00000000-0005-0000-0000-000058610000}"/>
    <cellStyle name="Normal 19 3 2 6 2" xfId="24442" xr:uid="{00000000-0005-0000-0000-000059610000}"/>
    <cellStyle name="Normal 19 3 2 6 2 2" xfId="27529" xr:uid="{00000000-0005-0000-0000-00005A610000}"/>
    <cellStyle name="Normal 19 3 2 6 3" xfId="25990" xr:uid="{00000000-0005-0000-0000-00005B610000}"/>
    <cellStyle name="Normal 19 3 2 7" xfId="28981" xr:uid="{00000000-0005-0000-0000-00005C610000}"/>
    <cellStyle name="Normal 19 3 3" xfId="4943" xr:uid="{00000000-0005-0000-0000-00005D610000}"/>
    <cellStyle name="Normal 19 3 3 2" xfId="5356" xr:uid="{00000000-0005-0000-0000-00005E610000}"/>
    <cellStyle name="Normal 19 3 3 2 2" xfId="22984" xr:uid="{00000000-0005-0000-0000-00005F610000}"/>
    <cellStyle name="Normal 19 3 3 2 2 2" xfId="23315" xr:uid="{00000000-0005-0000-0000-000060610000}"/>
    <cellStyle name="Normal 19 3 3 2 2 2 2" xfId="25213" xr:uid="{00000000-0005-0000-0000-000061610000}"/>
    <cellStyle name="Normal 19 3 3 2 2 2 2 2" xfId="28300" xr:uid="{00000000-0005-0000-0000-000062610000}"/>
    <cellStyle name="Normal 19 3 3 2 2 2 3" xfId="26761" xr:uid="{00000000-0005-0000-0000-000063610000}"/>
    <cellStyle name="Normal 19 3 3 2 2 3" xfId="24918" xr:uid="{00000000-0005-0000-0000-000064610000}"/>
    <cellStyle name="Normal 19 3 3 2 2 3 2" xfId="28005" xr:uid="{00000000-0005-0000-0000-000065610000}"/>
    <cellStyle name="Normal 19 3 3 2 2 4" xfId="26466" xr:uid="{00000000-0005-0000-0000-000066610000}"/>
    <cellStyle name="Normal 19 3 3 2 3" xfId="22764" xr:uid="{00000000-0005-0000-0000-000067610000}"/>
    <cellStyle name="Normal 19 3 3 2 3 2" xfId="23981" xr:uid="{00000000-0005-0000-0000-000068610000}"/>
    <cellStyle name="Normal 19 3 3 2 3 2 2" xfId="30362" xr:uid="{00000000-0005-0000-0000-000069610000}"/>
    <cellStyle name="Normal 19 3 3 2 3 3" xfId="24702" xr:uid="{00000000-0005-0000-0000-00006A610000}"/>
    <cellStyle name="Normal 19 3 3 2 3 3 2" xfId="27789" xr:uid="{00000000-0005-0000-0000-00006B610000}"/>
    <cellStyle name="Normal 19 3 3 2 3 4" xfId="26250" xr:uid="{00000000-0005-0000-0000-00006C610000}"/>
    <cellStyle name="Normal 19 3 3 2 4" xfId="23314" xr:uid="{00000000-0005-0000-0000-00006D610000}"/>
    <cellStyle name="Normal 19 3 3 2 4 2" xfId="25212" xr:uid="{00000000-0005-0000-0000-00006E610000}"/>
    <cellStyle name="Normal 19 3 3 2 4 2 2" xfId="28299" xr:uid="{00000000-0005-0000-0000-00006F610000}"/>
    <cellStyle name="Normal 19 3 3 2 4 3" xfId="26760" xr:uid="{00000000-0005-0000-0000-000070610000}"/>
    <cellStyle name="Normal 19 3 3 2 5" xfId="29275" xr:uid="{00000000-0005-0000-0000-000071610000}"/>
    <cellStyle name="Normal 19 3 3 3" xfId="22876" xr:uid="{00000000-0005-0000-0000-000072610000}"/>
    <cellStyle name="Normal 19 3 3 3 2" xfId="23316" xr:uid="{00000000-0005-0000-0000-000073610000}"/>
    <cellStyle name="Normal 19 3 3 3 2 2" xfId="25214" xr:uid="{00000000-0005-0000-0000-000074610000}"/>
    <cellStyle name="Normal 19 3 3 3 2 2 2" xfId="28301" xr:uid="{00000000-0005-0000-0000-000075610000}"/>
    <cellStyle name="Normal 19 3 3 3 2 3" xfId="26762" xr:uid="{00000000-0005-0000-0000-000076610000}"/>
    <cellStyle name="Normal 19 3 3 3 3" xfId="24810" xr:uid="{00000000-0005-0000-0000-000077610000}"/>
    <cellStyle name="Normal 19 3 3 3 3 2" xfId="27897" xr:uid="{00000000-0005-0000-0000-000078610000}"/>
    <cellStyle name="Normal 19 3 3 3 4" xfId="26358" xr:uid="{00000000-0005-0000-0000-000079610000}"/>
    <cellStyle name="Normal 19 3 3 4" xfId="22656" xr:uid="{00000000-0005-0000-0000-00007A610000}"/>
    <cellStyle name="Normal 19 3 3 4 2" xfId="23678" xr:uid="{00000000-0005-0000-0000-00007B610000}"/>
    <cellStyle name="Normal 19 3 3 4 2 2" xfId="30173" xr:uid="{00000000-0005-0000-0000-00007C610000}"/>
    <cellStyle name="Normal 19 3 3 4 3" xfId="24594" xr:uid="{00000000-0005-0000-0000-00007D610000}"/>
    <cellStyle name="Normal 19 3 3 4 3 2" xfId="27681" xr:uid="{00000000-0005-0000-0000-00007E610000}"/>
    <cellStyle name="Normal 19 3 3 4 4" xfId="26142" xr:uid="{00000000-0005-0000-0000-00007F610000}"/>
    <cellStyle name="Normal 19 3 3 5" xfId="22523" xr:uid="{00000000-0005-0000-0000-000080610000}"/>
    <cellStyle name="Normal 19 3 3 5 2" xfId="24469" xr:uid="{00000000-0005-0000-0000-000081610000}"/>
    <cellStyle name="Normal 19 3 3 5 2 2" xfId="27556" xr:uid="{00000000-0005-0000-0000-000082610000}"/>
    <cellStyle name="Normal 19 3 3 5 3" xfId="26017" xr:uid="{00000000-0005-0000-0000-000083610000}"/>
    <cellStyle name="Normal 19 3 3 6" xfId="28984" xr:uid="{00000000-0005-0000-0000-000084610000}"/>
    <cellStyle name="Normal 19 3 4" xfId="4944" xr:uid="{00000000-0005-0000-0000-000085610000}"/>
    <cellStyle name="Normal 19 3 4 2" xfId="5357" xr:uid="{00000000-0005-0000-0000-000086610000}"/>
    <cellStyle name="Normal 19 3 4 2 2" xfId="22930" xr:uid="{00000000-0005-0000-0000-000087610000}"/>
    <cellStyle name="Normal 19 3 4 2 2 2" xfId="23982" xr:uid="{00000000-0005-0000-0000-000088610000}"/>
    <cellStyle name="Normal 19 3 4 2 2 2 2" xfId="30363" xr:uid="{00000000-0005-0000-0000-000089610000}"/>
    <cellStyle name="Normal 19 3 4 2 2 3" xfId="24864" xr:uid="{00000000-0005-0000-0000-00008A610000}"/>
    <cellStyle name="Normal 19 3 4 2 2 3 2" xfId="27951" xr:uid="{00000000-0005-0000-0000-00008B610000}"/>
    <cellStyle name="Normal 19 3 4 2 2 4" xfId="26412" xr:uid="{00000000-0005-0000-0000-00008C610000}"/>
    <cellStyle name="Normal 19 3 4 2 3" xfId="23317" xr:uid="{00000000-0005-0000-0000-00008D610000}"/>
    <cellStyle name="Normal 19 3 4 2 3 2" xfId="25215" xr:uid="{00000000-0005-0000-0000-00008E610000}"/>
    <cellStyle name="Normal 19 3 4 2 3 2 2" xfId="28302" xr:uid="{00000000-0005-0000-0000-00008F610000}"/>
    <cellStyle name="Normal 19 3 4 2 3 3" xfId="26763" xr:uid="{00000000-0005-0000-0000-000090610000}"/>
    <cellStyle name="Normal 19 3 4 2 4" xfId="29276" xr:uid="{00000000-0005-0000-0000-000091610000}"/>
    <cellStyle name="Normal 19 3 4 3" xfId="22710" xr:uid="{00000000-0005-0000-0000-000092610000}"/>
    <cellStyle name="Normal 19 3 4 3 2" xfId="23679" xr:uid="{00000000-0005-0000-0000-000093610000}"/>
    <cellStyle name="Normal 19 3 4 3 2 2" xfId="30174" xr:uid="{00000000-0005-0000-0000-000094610000}"/>
    <cellStyle name="Normal 19 3 4 3 3" xfId="24648" xr:uid="{00000000-0005-0000-0000-000095610000}"/>
    <cellStyle name="Normal 19 3 4 3 3 2" xfId="27735" xr:uid="{00000000-0005-0000-0000-000096610000}"/>
    <cellStyle name="Normal 19 3 4 3 4" xfId="26196" xr:uid="{00000000-0005-0000-0000-000097610000}"/>
    <cellStyle name="Normal 19 3 4 4" xfId="28985" xr:uid="{00000000-0005-0000-0000-000098610000}"/>
    <cellStyle name="Normal 19 3 5" xfId="5352" xr:uid="{00000000-0005-0000-0000-000099610000}"/>
    <cellStyle name="Normal 19 3 5 2" xfId="22822" xr:uid="{00000000-0005-0000-0000-00009A610000}"/>
    <cellStyle name="Normal 19 3 5 2 2" xfId="23977" xr:uid="{00000000-0005-0000-0000-00009B610000}"/>
    <cellStyle name="Normal 19 3 5 2 2 2" xfId="30358" xr:uid="{00000000-0005-0000-0000-00009C610000}"/>
    <cellStyle name="Normal 19 3 5 2 3" xfId="24756" xr:uid="{00000000-0005-0000-0000-00009D610000}"/>
    <cellStyle name="Normal 19 3 5 2 3 2" xfId="27843" xr:uid="{00000000-0005-0000-0000-00009E610000}"/>
    <cellStyle name="Normal 19 3 5 2 4" xfId="26304" xr:uid="{00000000-0005-0000-0000-00009F610000}"/>
    <cellStyle name="Normal 19 3 5 3" xfId="29271" xr:uid="{00000000-0005-0000-0000-0000A0610000}"/>
    <cellStyle name="Normal 19 3 6" xfId="22602" xr:uid="{00000000-0005-0000-0000-0000A1610000}"/>
    <cellStyle name="Normal 19 3 6 2" xfId="23674" xr:uid="{00000000-0005-0000-0000-0000A2610000}"/>
    <cellStyle name="Normal 19 3 6 2 2" xfId="30169" xr:uid="{00000000-0005-0000-0000-0000A3610000}"/>
    <cellStyle name="Normal 19 3 6 3" xfId="24540" xr:uid="{00000000-0005-0000-0000-0000A4610000}"/>
    <cellStyle name="Normal 19 3 6 3 2" xfId="27627" xr:uid="{00000000-0005-0000-0000-0000A5610000}"/>
    <cellStyle name="Normal 19 3 6 4" xfId="26088" xr:uid="{00000000-0005-0000-0000-0000A6610000}"/>
    <cellStyle name="Normal 19 3 7" xfId="6607" xr:uid="{00000000-0005-0000-0000-0000A7610000}"/>
    <cellStyle name="Normal 19 3 7 2" xfId="24415" xr:uid="{00000000-0005-0000-0000-0000A8610000}"/>
    <cellStyle name="Normal 19 3 7 2 2" xfId="27502" xr:uid="{00000000-0005-0000-0000-0000A9610000}"/>
    <cellStyle name="Normal 19 3 7 3" xfId="25960" xr:uid="{00000000-0005-0000-0000-0000AA610000}"/>
    <cellStyle name="Normal 19 3 8" xfId="4939" xr:uid="{00000000-0005-0000-0000-0000AB610000}"/>
    <cellStyle name="Normal 19 3 9" xfId="28980" xr:uid="{00000000-0005-0000-0000-0000AC610000}"/>
    <cellStyle name="Normal 19 4" xfId="4945" xr:uid="{00000000-0005-0000-0000-0000AD610000}"/>
    <cellStyle name="Normal 19 4 2" xfId="4946" xr:uid="{00000000-0005-0000-0000-0000AE610000}"/>
    <cellStyle name="Normal 19 4 2 2" xfId="5359" xr:uid="{00000000-0005-0000-0000-0000AF610000}"/>
    <cellStyle name="Normal 19 4 2 2 2" xfId="29278" xr:uid="{00000000-0005-0000-0000-0000B0610000}"/>
    <cellStyle name="Normal 19 4 2 3" xfId="23681" xr:uid="{00000000-0005-0000-0000-0000B1610000}"/>
    <cellStyle name="Normal 19 4 2 3 2" xfId="30176" xr:uid="{00000000-0005-0000-0000-0000B2610000}"/>
    <cellStyle name="Normal 19 4 2 4" xfId="28987" xr:uid="{00000000-0005-0000-0000-0000B3610000}"/>
    <cellStyle name="Normal 19 4 3" xfId="4947" xr:uid="{00000000-0005-0000-0000-0000B4610000}"/>
    <cellStyle name="Normal 19 4 3 2" xfId="5360" xr:uid="{00000000-0005-0000-0000-0000B5610000}"/>
    <cellStyle name="Normal 19 4 3 2 2" xfId="29279" xr:uid="{00000000-0005-0000-0000-0000B6610000}"/>
    <cellStyle name="Normal 19 4 3 3" xfId="23682" xr:uid="{00000000-0005-0000-0000-0000B7610000}"/>
    <cellStyle name="Normal 19 4 3 3 2" xfId="30177" xr:uid="{00000000-0005-0000-0000-0000B8610000}"/>
    <cellStyle name="Normal 19 4 3 4" xfId="28988" xr:uid="{00000000-0005-0000-0000-0000B9610000}"/>
    <cellStyle name="Normal 19 4 4" xfId="5358" xr:uid="{00000000-0005-0000-0000-0000BA610000}"/>
    <cellStyle name="Normal 19 4 4 2" xfId="23983" xr:uid="{00000000-0005-0000-0000-0000BB610000}"/>
    <cellStyle name="Normal 19 4 4 2 2" xfId="30364" xr:uid="{00000000-0005-0000-0000-0000BC610000}"/>
    <cellStyle name="Normal 19 4 4 3" xfId="29277" xr:uid="{00000000-0005-0000-0000-0000BD610000}"/>
    <cellStyle name="Normal 19 4 5" xfId="23680" xr:uid="{00000000-0005-0000-0000-0000BE610000}"/>
    <cellStyle name="Normal 19 4 5 2" xfId="30175" xr:uid="{00000000-0005-0000-0000-0000BF610000}"/>
    <cellStyle name="Normal 19 4 6" xfId="28986" xr:uid="{00000000-0005-0000-0000-0000C0610000}"/>
    <cellStyle name="Normal 19 5" xfId="4948" xr:uid="{00000000-0005-0000-0000-0000C1610000}"/>
    <cellStyle name="Normal 19 5 2" xfId="4949" xr:uid="{00000000-0005-0000-0000-0000C2610000}"/>
    <cellStyle name="Normal 19 5 2 2" xfId="5362" xr:uid="{00000000-0005-0000-0000-0000C3610000}"/>
    <cellStyle name="Normal 19 5 2 2 2" xfId="29281" xr:uid="{00000000-0005-0000-0000-0000C4610000}"/>
    <cellStyle name="Normal 19 5 2 3" xfId="23684" xr:uid="{00000000-0005-0000-0000-0000C5610000}"/>
    <cellStyle name="Normal 19 5 2 3 2" xfId="30179" xr:uid="{00000000-0005-0000-0000-0000C6610000}"/>
    <cellStyle name="Normal 19 5 2 4" xfId="28990" xr:uid="{00000000-0005-0000-0000-0000C7610000}"/>
    <cellStyle name="Normal 19 5 3" xfId="4950" xr:uid="{00000000-0005-0000-0000-0000C8610000}"/>
    <cellStyle name="Normal 19 5 3 2" xfId="5363" xr:uid="{00000000-0005-0000-0000-0000C9610000}"/>
    <cellStyle name="Normal 19 5 3 2 2" xfId="29282" xr:uid="{00000000-0005-0000-0000-0000CA610000}"/>
    <cellStyle name="Normal 19 5 3 3" xfId="23685" xr:uid="{00000000-0005-0000-0000-0000CB610000}"/>
    <cellStyle name="Normal 19 5 3 3 2" xfId="30180" xr:uid="{00000000-0005-0000-0000-0000CC610000}"/>
    <cellStyle name="Normal 19 5 3 4" xfId="28991" xr:uid="{00000000-0005-0000-0000-0000CD610000}"/>
    <cellStyle name="Normal 19 5 4" xfId="5361" xr:uid="{00000000-0005-0000-0000-0000CE610000}"/>
    <cellStyle name="Normal 19 5 4 2" xfId="29280" xr:uid="{00000000-0005-0000-0000-0000CF610000}"/>
    <cellStyle name="Normal 19 5 5" xfId="23683" xr:uid="{00000000-0005-0000-0000-0000D0610000}"/>
    <cellStyle name="Normal 19 5 5 2" xfId="30178" xr:uid="{00000000-0005-0000-0000-0000D1610000}"/>
    <cellStyle name="Normal 19 5 6" xfId="28989" xr:uid="{00000000-0005-0000-0000-0000D2610000}"/>
    <cellStyle name="Normal 19 6" xfId="4951" xr:uid="{00000000-0005-0000-0000-0000D3610000}"/>
    <cellStyle name="Normal 19 6 2" xfId="5364" xr:uid="{00000000-0005-0000-0000-0000D4610000}"/>
    <cellStyle name="Normal 19 6 2 2" xfId="29283" xr:uid="{00000000-0005-0000-0000-0000D5610000}"/>
    <cellStyle name="Normal 19 6 3" xfId="23686" xr:uid="{00000000-0005-0000-0000-0000D6610000}"/>
    <cellStyle name="Normal 19 6 3 2" xfId="30181" xr:uid="{00000000-0005-0000-0000-0000D7610000}"/>
    <cellStyle name="Normal 19 6 4" xfId="28992" xr:uid="{00000000-0005-0000-0000-0000D8610000}"/>
    <cellStyle name="Normal 19 7" xfId="4952" xr:uid="{00000000-0005-0000-0000-0000D9610000}"/>
    <cellStyle name="Normal 19 7 2" xfId="5365" xr:uid="{00000000-0005-0000-0000-0000DA610000}"/>
    <cellStyle name="Normal 19 7 2 2" xfId="29284" xr:uid="{00000000-0005-0000-0000-0000DB610000}"/>
    <cellStyle name="Normal 19 7 3" xfId="23687" xr:uid="{00000000-0005-0000-0000-0000DC610000}"/>
    <cellStyle name="Normal 19 7 3 2" xfId="30182" xr:uid="{00000000-0005-0000-0000-0000DD610000}"/>
    <cellStyle name="Normal 19 7 4" xfId="28993" xr:uid="{00000000-0005-0000-0000-0000DE610000}"/>
    <cellStyle name="Normal 19 8" xfId="5336" xr:uid="{00000000-0005-0000-0000-0000DF610000}"/>
    <cellStyle name="Normal 19 8 2" xfId="23972" xr:uid="{00000000-0005-0000-0000-0000E0610000}"/>
    <cellStyle name="Normal 19 8 2 2" xfId="30353" xr:uid="{00000000-0005-0000-0000-0000E1610000}"/>
    <cellStyle name="Normal 19 8 3" xfId="29255" xr:uid="{00000000-0005-0000-0000-0000E2610000}"/>
    <cellStyle name="Normal 19 9" xfId="23658" xr:uid="{00000000-0005-0000-0000-0000E3610000}"/>
    <cellStyle name="Normal 19 9 2" xfId="30153" xr:uid="{00000000-0005-0000-0000-0000E4610000}"/>
    <cellStyle name="Normal 190" xfId="1494" xr:uid="{00000000-0005-0000-0000-0000E5610000}"/>
    <cellStyle name="Normal 190 2" xfId="22419" xr:uid="{00000000-0005-0000-0000-0000E6610000}"/>
    <cellStyle name="Normal 190 3" xfId="29604" xr:uid="{00000000-0005-0000-0000-0000E7610000}"/>
    <cellStyle name="Normal 191" xfId="1495" xr:uid="{00000000-0005-0000-0000-0000E8610000}"/>
    <cellStyle name="Normal 191 2" xfId="22420" xr:uid="{00000000-0005-0000-0000-0000E9610000}"/>
    <cellStyle name="Normal 191 3" xfId="29605" xr:uid="{00000000-0005-0000-0000-0000EA610000}"/>
    <cellStyle name="Normal 192" xfId="1496" xr:uid="{00000000-0005-0000-0000-0000EB610000}"/>
    <cellStyle name="Normal 192 2" xfId="5958" xr:uid="{00000000-0005-0000-0000-0000EC610000}"/>
    <cellStyle name="Normal 192 3" xfId="5959" xr:uid="{00000000-0005-0000-0000-0000ED610000}"/>
    <cellStyle name="Normal 192 4" xfId="5960" xr:uid="{00000000-0005-0000-0000-0000EE610000}"/>
    <cellStyle name="Normal 192 5" xfId="5961" xr:uid="{00000000-0005-0000-0000-0000EF610000}"/>
    <cellStyle name="Normal 192 6" xfId="5957" xr:uid="{00000000-0005-0000-0000-0000F0610000}"/>
    <cellStyle name="Normal 193" xfId="1497" xr:uid="{00000000-0005-0000-0000-0000F1610000}"/>
    <cellStyle name="Normal 193 2" xfId="5963" xr:uid="{00000000-0005-0000-0000-0000F2610000}"/>
    <cellStyle name="Normal 193 3" xfId="5964" xr:uid="{00000000-0005-0000-0000-0000F3610000}"/>
    <cellStyle name="Normal 193 4" xfId="5965" xr:uid="{00000000-0005-0000-0000-0000F4610000}"/>
    <cellStyle name="Normal 193 5" xfId="5966" xr:uid="{00000000-0005-0000-0000-0000F5610000}"/>
    <cellStyle name="Normal 193 6" xfId="5962" xr:uid="{00000000-0005-0000-0000-0000F6610000}"/>
    <cellStyle name="Normal 194" xfId="1498" xr:uid="{00000000-0005-0000-0000-0000F7610000}"/>
    <cellStyle name="Normal 194 2" xfId="5968" xr:uid="{00000000-0005-0000-0000-0000F8610000}"/>
    <cellStyle name="Normal 194 3" xfId="5969" xr:uid="{00000000-0005-0000-0000-0000F9610000}"/>
    <cellStyle name="Normal 194 4" xfId="5970" xr:uid="{00000000-0005-0000-0000-0000FA610000}"/>
    <cellStyle name="Normal 194 5" xfId="5971" xr:uid="{00000000-0005-0000-0000-0000FB610000}"/>
    <cellStyle name="Normal 194 6" xfId="5967" xr:uid="{00000000-0005-0000-0000-0000FC610000}"/>
    <cellStyle name="Normal 195" xfId="1499" xr:uid="{00000000-0005-0000-0000-0000FD610000}"/>
    <cellStyle name="Normal 195 2" xfId="5973" xr:uid="{00000000-0005-0000-0000-0000FE610000}"/>
    <cellStyle name="Normal 195 3" xfId="5974" xr:uid="{00000000-0005-0000-0000-0000FF610000}"/>
    <cellStyle name="Normal 195 4" xfId="5975" xr:uid="{00000000-0005-0000-0000-000000620000}"/>
    <cellStyle name="Normal 195 5" xfId="5976" xr:uid="{00000000-0005-0000-0000-000001620000}"/>
    <cellStyle name="Normal 195 6" xfId="5972" xr:uid="{00000000-0005-0000-0000-000002620000}"/>
    <cellStyle name="Normal 196" xfId="1500" xr:uid="{00000000-0005-0000-0000-000003620000}"/>
    <cellStyle name="Normal 196 2" xfId="22421" xr:uid="{00000000-0005-0000-0000-000004620000}"/>
    <cellStyle name="Normal 196 3" xfId="29606" xr:uid="{00000000-0005-0000-0000-000005620000}"/>
    <cellStyle name="Normal 197" xfId="1501" xr:uid="{00000000-0005-0000-0000-000006620000}"/>
    <cellStyle name="Normal 197 2" xfId="22422" xr:uid="{00000000-0005-0000-0000-000007620000}"/>
    <cellStyle name="Normal 197 3" xfId="29607" xr:uid="{00000000-0005-0000-0000-000008620000}"/>
    <cellStyle name="Normal 198" xfId="1502" xr:uid="{00000000-0005-0000-0000-000009620000}"/>
    <cellStyle name="Normal 198 2" xfId="22423" xr:uid="{00000000-0005-0000-0000-00000A620000}"/>
    <cellStyle name="Normal 198 3" xfId="29608" xr:uid="{00000000-0005-0000-0000-00000B620000}"/>
    <cellStyle name="Normal 199" xfId="1503" xr:uid="{00000000-0005-0000-0000-00000C620000}"/>
    <cellStyle name="Normal 199 2" xfId="22424" xr:uid="{00000000-0005-0000-0000-00000D620000}"/>
    <cellStyle name="Normal 199 3" xfId="29609" xr:uid="{00000000-0005-0000-0000-00000E620000}"/>
    <cellStyle name="Normal 2" xfId="139" xr:uid="{00000000-0005-0000-0000-00000F620000}"/>
    <cellStyle name="Normal 2 10" xfId="6608" xr:uid="{00000000-0005-0000-0000-000010620000}"/>
    <cellStyle name="Normal 2 11" xfId="20295" xr:uid="{00000000-0005-0000-0000-000011620000}"/>
    <cellStyle name="Normal 2 12" xfId="20296" xr:uid="{00000000-0005-0000-0000-000012620000}"/>
    <cellStyle name="Normal 2 13" xfId="20297" xr:uid="{00000000-0005-0000-0000-000013620000}"/>
    <cellStyle name="Normal 2 14" xfId="20298" xr:uid="{00000000-0005-0000-0000-000014620000}"/>
    <cellStyle name="Normal 2 15" xfId="20299" xr:uid="{00000000-0005-0000-0000-000015620000}"/>
    <cellStyle name="Normal 2 16" xfId="20300" xr:uid="{00000000-0005-0000-0000-000016620000}"/>
    <cellStyle name="Normal 2 17" xfId="20301" xr:uid="{00000000-0005-0000-0000-000017620000}"/>
    <cellStyle name="Normal 2 18" xfId="20302" xr:uid="{00000000-0005-0000-0000-000018620000}"/>
    <cellStyle name="Normal 2 19" xfId="20303" xr:uid="{00000000-0005-0000-0000-000019620000}"/>
    <cellStyle name="Normal 2 2" xfId="140" xr:uid="{00000000-0005-0000-0000-00001A620000}"/>
    <cellStyle name="Normal 2 2 2" xfId="1506" xr:uid="{00000000-0005-0000-0000-00001B620000}"/>
    <cellStyle name="Normal 2 2 2 2" xfId="3603" xr:uid="{00000000-0005-0000-0000-00001C620000}"/>
    <cellStyle name="Normal 2 2 3" xfId="3602" xr:uid="{00000000-0005-0000-0000-00001D620000}"/>
    <cellStyle name="Normal 2 2_20101130ตารางคำนวณ EGAT Renew" xfId="20304" xr:uid="{00000000-0005-0000-0000-00001E620000}"/>
    <cellStyle name="Normal 2 20" xfId="20305" xr:uid="{00000000-0005-0000-0000-00001F620000}"/>
    <cellStyle name="Normal 2 21" xfId="20306" xr:uid="{00000000-0005-0000-0000-000020620000}"/>
    <cellStyle name="Normal 2 22" xfId="20307" xr:uid="{00000000-0005-0000-0000-000021620000}"/>
    <cellStyle name="Normal 2 23" xfId="20308" xr:uid="{00000000-0005-0000-0000-000022620000}"/>
    <cellStyle name="Normal 2 24" xfId="20309" xr:uid="{00000000-0005-0000-0000-000023620000}"/>
    <cellStyle name="Normal 2 25" xfId="20310" xr:uid="{00000000-0005-0000-0000-000024620000}"/>
    <cellStyle name="Normal 2 26" xfId="20311" xr:uid="{00000000-0005-0000-0000-000025620000}"/>
    <cellStyle name="Normal 2 27" xfId="20312" xr:uid="{00000000-0005-0000-0000-000026620000}"/>
    <cellStyle name="Normal 2 28" xfId="20313" xr:uid="{00000000-0005-0000-0000-000027620000}"/>
    <cellStyle name="Normal 2 29" xfId="20314" xr:uid="{00000000-0005-0000-0000-000028620000}"/>
    <cellStyle name="Normal 2 3" xfId="141" xr:uid="{00000000-0005-0000-0000-000029620000}"/>
    <cellStyle name="Normal 2 3 2" xfId="1507" xr:uid="{00000000-0005-0000-0000-00002A620000}"/>
    <cellStyle name="Normal 2 3 2 2" xfId="3604" xr:uid="{00000000-0005-0000-0000-00002B620000}"/>
    <cellStyle name="Normal 2 3 2 2 10" xfId="20315" xr:uid="{00000000-0005-0000-0000-00002C620000}"/>
    <cellStyle name="Normal 2 3 2 2 2" xfId="22510" xr:uid="{00000000-0005-0000-0000-00002D620000}"/>
    <cellStyle name="Normal 2 3 2 2 2 2" xfId="22564" xr:uid="{00000000-0005-0000-0000-00002E620000}"/>
    <cellStyle name="Normal 2 3 2 2 2 2 2" xfId="22805" xr:uid="{00000000-0005-0000-0000-00002F620000}"/>
    <cellStyle name="Normal 2 3 2 2 2 2 2 2" xfId="23025" xr:uid="{00000000-0005-0000-0000-000030620000}"/>
    <cellStyle name="Normal 2 3 2 2 2 2 2 2 2" xfId="23322" xr:uid="{00000000-0005-0000-0000-000031620000}"/>
    <cellStyle name="Normal 2 3 2 2 2 2 2 2 2 2" xfId="25220" xr:uid="{00000000-0005-0000-0000-000032620000}"/>
    <cellStyle name="Normal 2 3 2 2 2 2 2 2 2 2 2" xfId="28307" xr:uid="{00000000-0005-0000-0000-000033620000}"/>
    <cellStyle name="Normal 2 3 2 2 2 2 2 2 2 3" xfId="26768" xr:uid="{00000000-0005-0000-0000-000034620000}"/>
    <cellStyle name="Normal 2 3 2 2 2 2 2 2 3" xfId="24959" xr:uid="{00000000-0005-0000-0000-000035620000}"/>
    <cellStyle name="Normal 2 3 2 2 2 2 2 2 3 2" xfId="28046" xr:uid="{00000000-0005-0000-0000-000036620000}"/>
    <cellStyle name="Normal 2 3 2 2 2 2 2 2 4" xfId="26507" xr:uid="{00000000-0005-0000-0000-000037620000}"/>
    <cellStyle name="Normal 2 3 2 2 2 2 2 3" xfId="23321" xr:uid="{00000000-0005-0000-0000-000038620000}"/>
    <cellStyle name="Normal 2 3 2 2 2 2 2 3 2" xfId="25219" xr:uid="{00000000-0005-0000-0000-000039620000}"/>
    <cellStyle name="Normal 2 3 2 2 2 2 2 3 2 2" xfId="28306" xr:uid="{00000000-0005-0000-0000-00003A620000}"/>
    <cellStyle name="Normal 2 3 2 2 2 2 2 3 3" xfId="26767" xr:uid="{00000000-0005-0000-0000-00003B620000}"/>
    <cellStyle name="Normal 2 3 2 2 2 2 2 4" xfId="24743" xr:uid="{00000000-0005-0000-0000-00003C620000}"/>
    <cellStyle name="Normal 2 3 2 2 2 2 2 4 2" xfId="27830" xr:uid="{00000000-0005-0000-0000-00003D620000}"/>
    <cellStyle name="Normal 2 3 2 2 2 2 2 5" xfId="26291" xr:uid="{00000000-0005-0000-0000-00003E620000}"/>
    <cellStyle name="Normal 2 3 2 2 2 2 3" xfId="22917" xr:uid="{00000000-0005-0000-0000-00003F620000}"/>
    <cellStyle name="Normal 2 3 2 2 2 2 3 2" xfId="23323" xr:uid="{00000000-0005-0000-0000-000040620000}"/>
    <cellStyle name="Normal 2 3 2 2 2 2 3 2 2" xfId="25221" xr:uid="{00000000-0005-0000-0000-000041620000}"/>
    <cellStyle name="Normal 2 3 2 2 2 2 3 2 2 2" xfId="28308" xr:uid="{00000000-0005-0000-0000-000042620000}"/>
    <cellStyle name="Normal 2 3 2 2 2 2 3 2 3" xfId="26769" xr:uid="{00000000-0005-0000-0000-000043620000}"/>
    <cellStyle name="Normal 2 3 2 2 2 2 3 3" xfId="24851" xr:uid="{00000000-0005-0000-0000-000044620000}"/>
    <cellStyle name="Normal 2 3 2 2 2 2 3 3 2" xfId="27938" xr:uid="{00000000-0005-0000-0000-000045620000}"/>
    <cellStyle name="Normal 2 3 2 2 2 2 3 4" xfId="26399" xr:uid="{00000000-0005-0000-0000-000046620000}"/>
    <cellStyle name="Normal 2 3 2 2 2 2 4" xfId="22697" xr:uid="{00000000-0005-0000-0000-000047620000}"/>
    <cellStyle name="Normal 2 3 2 2 2 2 4 2" xfId="24635" xr:uid="{00000000-0005-0000-0000-000048620000}"/>
    <cellStyle name="Normal 2 3 2 2 2 2 4 2 2" xfId="27722" xr:uid="{00000000-0005-0000-0000-000049620000}"/>
    <cellStyle name="Normal 2 3 2 2 2 2 4 3" xfId="26183" xr:uid="{00000000-0005-0000-0000-00004A620000}"/>
    <cellStyle name="Normal 2 3 2 2 2 2 5" xfId="23320" xr:uid="{00000000-0005-0000-0000-00004B620000}"/>
    <cellStyle name="Normal 2 3 2 2 2 2 5 2" xfId="25218" xr:uid="{00000000-0005-0000-0000-00004C620000}"/>
    <cellStyle name="Normal 2 3 2 2 2 2 5 2 2" xfId="28305" xr:uid="{00000000-0005-0000-0000-00004D620000}"/>
    <cellStyle name="Normal 2 3 2 2 2 2 5 3" xfId="26766" xr:uid="{00000000-0005-0000-0000-00004E620000}"/>
    <cellStyle name="Normal 2 3 2 2 2 2 6" xfId="24510" xr:uid="{00000000-0005-0000-0000-00004F620000}"/>
    <cellStyle name="Normal 2 3 2 2 2 2 6 2" xfId="27597" xr:uid="{00000000-0005-0000-0000-000050620000}"/>
    <cellStyle name="Normal 2 3 2 2 2 2 7" xfId="26058" xr:uid="{00000000-0005-0000-0000-000051620000}"/>
    <cellStyle name="Normal 2 3 2 2 2 3" xfId="22751" xr:uid="{00000000-0005-0000-0000-000052620000}"/>
    <cellStyle name="Normal 2 3 2 2 2 3 2" xfId="22971" xr:uid="{00000000-0005-0000-0000-000053620000}"/>
    <cellStyle name="Normal 2 3 2 2 2 3 2 2" xfId="23325" xr:uid="{00000000-0005-0000-0000-000054620000}"/>
    <cellStyle name="Normal 2 3 2 2 2 3 2 2 2" xfId="25223" xr:uid="{00000000-0005-0000-0000-000055620000}"/>
    <cellStyle name="Normal 2 3 2 2 2 3 2 2 2 2" xfId="28310" xr:uid="{00000000-0005-0000-0000-000056620000}"/>
    <cellStyle name="Normal 2 3 2 2 2 3 2 2 3" xfId="26771" xr:uid="{00000000-0005-0000-0000-000057620000}"/>
    <cellStyle name="Normal 2 3 2 2 2 3 2 3" xfId="24905" xr:uid="{00000000-0005-0000-0000-000058620000}"/>
    <cellStyle name="Normal 2 3 2 2 2 3 2 3 2" xfId="27992" xr:uid="{00000000-0005-0000-0000-000059620000}"/>
    <cellStyle name="Normal 2 3 2 2 2 3 2 4" xfId="26453" xr:uid="{00000000-0005-0000-0000-00005A620000}"/>
    <cellStyle name="Normal 2 3 2 2 2 3 3" xfId="23324" xr:uid="{00000000-0005-0000-0000-00005B620000}"/>
    <cellStyle name="Normal 2 3 2 2 2 3 3 2" xfId="25222" xr:uid="{00000000-0005-0000-0000-00005C620000}"/>
    <cellStyle name="Normal 2 3 2 2 2 3 3 2 2" xfId="28309" xr:uid="{00000000-0005-0000-0000-00005D620000}"/>
    <cellStyle name="Normal 2 3 2 2 2 3 3 3" xfId="26770" xr:uid="{00000000-0005-0000-0000-00005E620000}"/>
    <cellStyle name="Normal 2 3 2 2 2 3 4" xfId="24689" xr:uid="{00000000-0005-0000-0000-00005F620000}"/>
    <cellStyle name="Normal 2 3 2 2 2 3 4 2" xfId="27776" xr:uid="{00000000-0005-0000-0000-000060620000}"/>
    <cellStyle name="Normal 2 3 2 2 2 3 5" xfId="26237" xr:uid="{00000000-0005-0000-0000-000061620000}"/>
    <cellStyle name="Normal 2 3 2 2 2 4" xfId="22863" xr:uid="{00000000-0005-0000-0000-000062620000}"/>
    <cellStyle name="Normal 2 3 2 2 2 4 2" xfId="23326" xr:uid="{00000000-0005-0000-0000-000063620000}"/>
    <cellStyle name="Normal 2 3 2 2 2 4 2 2" xfId="25224" xr:uid="{00000000-0005-0000-0000-000064620000}"/>
    <cellStyle name="Normal 2 3 2 2 2 4 2 2 2" xfId="28311" xr:uid="{00000000-0005-0000-0000-000065620000}"/>
    <cellStyle name="Normal 2 3 2 2 2 4 2 3" xfId="26772" xr:uid="{00000000-0005-0000-0000-000066620000}"/>
    <cellStyle name="Normal 2 3 2 2 2 4 3" xfId="24797" xr:uid="{00000000-0005-0000-0000-000067620000}"/>
    <cellStyle name="Normal 2 3 2 2 2 4 3 2" xfId="27884" xr:uid="{00000000-0005-0000-0000-000068620000}"/>
    <cellStyle name="Normal 2 3 2 2 2 4 4" xfId="26345" xr:uid="{00000000-0005-0000-0000-000069620000}"/>
    <cellStyle name="Normal 2 3 2 2 2 5" xfId="22643" xr:uid="{00000000-0005-0000-0000-00006A620000}"/>
    <cellStyle name="Normal 2 3 2 2 2 5 2" xfId="24581" xr:uid="{00000000-0005-0000-0000-00006B620000}"/>
    <cellStyle name="Normal 2 3 2 2 2 5 2 2" xfId="27668" xr:uid="{00000000-0005-0000-0000-00006C620000}"/>
    <cellStyle name="Normal 2 3 2 2 2 5 3" xfId="26129" xr:uid="{00000000-0005-0000-0000-00006D620000}"/>
    <cellStyle name="Normal 2 3 2 2 2 6" xfId="23319" xr:uid="{00000000-0005-0000-0000-00006E620000}"/>
    <cellStyle name="Normal 2 3 2 2 2 6 2" xfId="25217" xr:uid="{00000000-0005-0000-0000-00006F620000}"/>
    <cellStyle name="Normal 2 3 2 2 2 6 2 2" xfId="28304" xr:uid="{00000000-0005-0000-0000-000070620000}"/>
    <cellStyle name="Normal 2 3 2 2 2 6 3" xfId="26765" xr:uid="{00000000-0005-0000-0000-000071620000}"/>
    <cellStyle name="Normal 2 3 2 2 2 7" xfId="24456" xr:uid="{00000000-0005-0000-0000-000072620000}"/>
    <cellStyle name="Normal 2 3 2 2 2 7 2" xfId="27543" xr:uid="{00000000-0005-0000-0000-000073620000}"/>
    <cellStyle name="Normal 2 3 2 2 2 8" xfId="26004" xr:uid="{00000000-0005-0000-0000-000074620000}"/>
    <cellStyle name="Normal 2 3 2 2 3" xfId="22537" xr:uid="{00000000-0005-0000-0000-000075620000}"/>
    <cellStyle name="Normal 2 3 2 2 3 2" xfId="22778" xr:uid="{00000000-0005-0000-0000-000076620000}"/>
    <cellStyle name="Normal 2 3 2 2 3 2 2" xfId="22998" xr:uid="{00000000-0005-0000-0000-000077620000}"/>
    <cellStyle name="Normal 2 3 2 2 3 2 2 2" xfId="23329" xr:uid="{00000000-0005-0000-0000-000078620000}"/>
    <cellStyle name="Normal 2 3 2 2 3 2 2 2 2" xfId="25227" xr:uid="{00000000-0005-0000-0000-000079620000}"/>
    <cellStyle name="Normal 2 3 2 2 3 2 2 2 2 2" xfId="28314" xr:uid="{00000000-0005-0000-0000-00007A620000}"/>
    <cellStyle name="Normal 2 3 2 2 3 2 2 2 3" xfId="26775" xr:uid="{00000000-0005-0000-0000-00007B620000}"/>
    <cellStyle name="Normal 2 3 2 2 3 2 2 3" xfId="24932" xr:uid="{00000000-0005-0000-0000-00007C620000}"/>
    <cellStyle name="Normal 2 3 2 2 3 2 2 3 2" xfId="28019" xr:uid="{00000000-0005-0000-0000-00007D620000}"/>
    <cellStyle name="Normal 2 3 2 2 3 2 2 4" xfId="26480" xr:uid="{00000000-0005-0000-0000-00007E620000}"/>
    <cellStyle name="Normal 2 3 2 2 3 2 3" xfId="23328" xr:uid="{00000000-0005-0000-0000-00007F620000}"/>
    <cellStyle name="Normal 2 3 2 2 3 2 3 2" xfId="25226" xr:uid="{00000000-0005-0000-0000-000080620000}"/>
    <cellStyle name="Normal 2 3 2 2 3 2 3 2 2" xfId="28313" xr:uid="{00000000-0005-0000-0000-000081620000}"/>
    <cellStyle name="Normal 2 3 2 2 3 2 3 3" xfId="26774" xr:uid="{00000000-0005-0000-0000-000082620000}"/>
    <cellStyle name="Normal 2 3 2 2 3 2 4" xfId="24716" xr:uid="{00000000-0005-0000-0000-000083620000}"/>
    <cellStyle name="Normal 2 3 2 2 3 2 4 2" xfId="27803" xr:uid="{00000000-0005-0000-0000-000084620000}"/>
    <cellStyle name="Normal 2 3 2 2 3 2 5" xfId="26264" xr:uid="{00000000-0005-0000-0000-000085620000}"/>
    <cellStyle name="Normal 2 3 2 2 3 3" xfId="22890" xr:uid="{00000000-0005-0000-0000-000086620000}"/>
    <cellStyle name="Normal 2 3 2 2 3 3 2" xfId="23330" xr:uid="{00000000-0005-0000-0000-000087620000}"/>
    <cellStyle name="Normal 2 3 2 2 3 3 2 2" xfId="25228" xr:uid="{00000000-0005-0000-0000-000088620000}"/>
    <cellStyle name="Normal 2 3 2 2 3 3 2 2 2" xfId="28315" xr:uid="{00000000-0005-0000-0000-000089620000}"/>
    <cellStyle name="Normal 2 3 2 2 3 3 2 3" xfId="26776" xr:uid="{00000000-0005-0000-0000-00008A620000}"/>
    <cellStyle name="Normal 2 3 2 2 3 3 3" xfId="24824" xr:uid="{00000000-0005-0000-0000-00008B620000}"/>
    <cellStyle name="Normal 2 3 2 2 3 3 3 2" xfId="27911" xr:uid="{00000000-0005-0000-0000-00008C620000}"/>
    <cellStyle name="Normal 2 3 2 2 3 3 4" xfId="26372" xr:uid="{00000000-0005-0000-0000-00008D620000}"/>
    <cellStyle name="Normal 2 3 2 2 3 4" xfId="22670" xr:uid="{00000000-0005-0000-0000-00008E620000}"/>
    <cellStyle name="Normal 2 3 2 2 3 4 2" xfId="24608" xr:uid="{00000000-0005-0000-0000-00008F620000}"/>
    <cellStyle name="Normal 2 3 2 2 3 4 2 2" xfId="27695" xr:uid="{00000000-0005-0000-0000-000090620000}"/>
    <cellStyle name="Normal 2 3 2 2 3 4 3" xfId="26156" xr:uid="{00000000-0005-0000-0000-000091620000}"/>
    <cellStyle name="Normal 2 3 2 2 3 5" xfId="23327" xr:uid="{00000000-0005-0000-0000-000092620000}"/>
    <cellStyle name="Normal 2 3 2 2 3 5 2" xfId="25225" xr:uid="{00000000-0005-0000-0000-000093620000}"/>
    <cellStyle name="Normal 2 3 2 2 3 5 2 2" xfId="28312" xr:uid="{00000000-0005-0000-0000-000094620000}"/>
    <cellStyle name="Normal 2 3 2 2 3 5 3" xfId="26773" xr:uid="{00000000-0005-0000-0000-000095620000}"/>
    <cellStyle name="Normal 2 3 2 2 3 6" xfId="24483" xr:uid="{00000000-0005-0000-0000-000096620000}"/>
    <cellStyle name="Normal 2 3 2 2 3 6 2" xfId="27570" xr:uid="{00000000-0005-0000-0000-000097620000}"/>
    <cellStyle name="Normal 2 3 2 2 3 7" xfId="26031" xr:uid="{00000000-0005-0000-0000-000098620000}"/>
    <cellStyle name="Normal 2 3 2 2 4" xfId="22724" xr:uid="{00000000-0005-0000-0000-000099620000}"/>
    <cellStyle name="Normal 2 3 2 2 4 2" xfId="22944" xr:uid="{00000000-0005-0000-0000-00009A620000}"/>
    <cellStyle name="Normal 2 3 2 2 4 2 2" xfId="23332" xr:uid="{00000000-0005-0000-0000-00009B620000}"/>
    <cellStyle name="Normal 2 3 2 2 4 2 2 2" xfId="25230" xr:uid="{00000000-0005-0000-0000-00009C620000}"/>
    <cellStyle name="Normal 2 3 2 2 4 2 2 2 2" xfId="28317" xr:uid="{00000000-0005-0000-0000-00009D620000}"/>
    <cellStyle name="Normal 2 3 2 2 4 2 2 3" xfId="26778" xr:uid="{00000000-0005-0000-0000-00009E620000}"/>
    <cellStyle name="Normal 2 3 2 2 4 2 3" xfId="24878" xr:uid="{00000000-0005-0000-0000-00009F620000}"/>
    <cellStyle name="Normal 2 3 2 2 4 2 3 2" xfId="27965" xr:uid="{00000000-0005-0000-0000-0000A0620000}"/>
    <cellStyle name="Normal 2 3 2 2 4 2 4" xfId="26426" xr:uid="{00000000-0005-0000-0000-0000A1620000}"/>
    <cellStyle name="Normal 2 3 2 2 4 3" xfId="23331" xr:uid="{00000000-0005-0000-0000-0000A2620000}"/>
    <cellStyle name="Normal 2 3 2 2 4 3 2" xfId="25229" xr:uid="{00000000-0005-0000-0000-0000A3620000}"/>
    <cellStyle name="Normal 2 3 2 2 4 3 2 2" xfId="28316" xr:uid="{00000000-0005-0000-0000-0000A4620000}"/>
    <cellStyle name="Normal 2 3 2 2 4 3 3" xfId="26777" xr:uid="{00000000-0005-0000-0000-0000A5620000}"/>
    <cellStyle name="Normal 2 3 2 2 4 4" xfId="24662" xr:uid="{00000000-0005-0000-0000-0000A6620000}"/>
    <cellStyle name="Normal 2 3 2 2 4 4 2" xfId="27749" xr:uid="{00000000-0005-0000-0000-0000A7620000}"/>
    <cellStyle name="Normal 2 3 2 2 4 5" xfId="26210" xr:uid="{00000000-0005-0000-0000-0000A8620000}"/>
    <cellStyle name="Normal 2 3 2 2 5" xfId="22836" xr:uid="{00000000-0005-0000-0000-0000A9620000}"/>
    <cellStyle name="Normal 2 3 2 2 5 2" xfId="23333" xr:uid="{00000000-0005-0000-0000-0000AA620000}"/>
    <cellStyle name="Normal 2 3 2 2 5 2 2" xfId="25231" xr:uid="{00000000-0005-0000-0000-0000AB620000}"/>
    <cellStyle name="Normal 2 3 2 2 5 2 2 2" xfId="28318" xr:uid="{00000000-0005-0000-0000-0000AC620000}"/>
    <cellStyle name="Normal 2 3 2 2 5 2 3" xfId="26779" xr:uid="{00000000-0005-0000-0000-0000AD620000}"/>
    <cellStyle name="Normal 2 3 2 2 5 3" xfId="24770" xr:uid="{00000000-0005-0000-0000-0000AE620000}"/>
    <cellStyle name="Normal 2 3 2 2 5 3 2" xfId="27857" xr:uid="{00000000-0005-0000-0000-0000AF620000}"/>
    <cellStyle name="Normal 2 3 2 2 5 4" xfId="26318" xr:uid="{00000000-0005-0000-0000-0000B0620000}"/>
    <cellStyle name="Normal 2 3 2 2 6" xfId="22616" xr:uid="{00000000-0005-0000-0000-0000B1620000}"/>
    <cellStyle name="Normal 2 3 2 2 6 2" xfId="24554" xr:uid="{00000000-0005-0000-0000-0000B2620000}"/>
    <cellStyle name="Normal 2 3 2 2 6 2 2" xfId="27641" xr:uid="{00000000-0005-0000-0000-0000B3620000}"/>
    <cellStyle name="Normal 2 3 2 2 6 3" xfId="26102" xr:uid="{00000000-0005-0000-0000-0000B4620000}"/>
    <cellStyle name="Normal 2 3 2 2 7" xfId="23318" xr:uid="{00000000-0005-0000-0000-0000B5620000}"/>
    <cellStyle name="Normal 2 3 2 2 7 2" xfId="25216" xr:uid="{00000000-0005-0000-0000-0000B6620000}"/>
    <cellStyle name="Normal 2 3 2 2 7 2 2" xfId="28303" xr:uid="{00000000-0005-0000-0000-0000B7620000}"/>
    <cellStyle name="Normal 2 3 2 2 7 3" xfId="26764" xr:uid="{00000000-0005-0000-0000-0000B8620000}"/>
    <cellStyle name="Normal 2 3 2 2 8" xfId="24429" xr:uid="{00000000-0005-0000-0000-0000B9620000}"/>
    <cellStyle name="Normal 2 3 2 2 8 2" xfId="27516" xr:uid="{00000000-0005-0000-0000-0000BA620000}"/>
    <cellStyle name="Normal 2 3 2 2 9" xfId="25977" xr:uid="{00000000-0005-0000-0000-0000BB620000}"/>
    <cellStyle name="Normal 2 3 3" xfId="20316" xr:uid="{00000000-0005-0000-0000-0000BC620000}"/>
    <cellStyle name="Normal 2 3 3 2" xfId="22511" xr:uid="{00000000-0005-0000-0000-0000BD620000}"/>
    <cellStyle name="Normal 2 3 3 2 2" xfId="22565" xr:uid="{00000000-0005-0000-0000-0000BE620000}"/>
    <cellStyle name="Normal 2 3 3 2 2 2" xfId="22806" xr:uid="{00000000-0005-0000-0000-0000BF620000}"/>
    <cellStyle name="Normal 2 3 3 2 2 2 2" xfId="23026" xr:uid="{00000000-0005-0000-0000-0000C0620000}"/>
    <cellStyle name="Normal 2 3 3 2 2 2 2 2" xfId="23338" xr:uid="{00000000-0005-0000-0000-0000C1620000}"/>
    <cellStyle name="Normal 2 3 3 2 2 2 2 2 2" xfId="25236" xr:uid="{00000000-0005-0000-0000-0000C2620000}"/>
    <cellStyle name="Normal 2 3 3 2 2 2 2 2 2 2" xfId="28323" xr:uid="{00000000-0005-0000-0000-0000C3620000}"/>
    <cellStyle name="Normal 2 3 3 2 2 2 2 2 3" xfId="26784" xr:uid="{00000000-0005-0000-0000-0000C4620000}"/>
    <cellStyle name="Normal 2 3 3 2 2 2 2 3" xfId="24960" xr:uid="{00000000-0005-0000-0000-0000C5620000}"/>
    <cellStyle name="Normal 2 3 3 2 2 2 2 3 2" xfId="28047" xr:uid="{00000000-0005-0000-0000-0000C6620000}"/>
    <cellStyle name="Normal 2 3 3 2 2 2 2 4" xfId="26508" xr:uid="{00000000-0005-0000-0000-0000C7620000}"/>
    <cellStyle name="Normal 2 3 3 2 2 2 3" xfId="23337" xr:uid="{00000000-0005-0000-0000-0000C8620000}"/>
    <cellStyle name="Normal 2 3 3 2 2 2 3 2" xfId="25235" xr:uid="{00000000-0005-0000-0000-0000C9620000}"/>
    <cellStyle name="Normal 2 3 3 2 2 2 3 2 2" xfId="28322" xr:uid="{00000000-0005-0000-0000-0000CA620000}"/>
    <cellStyle name="Normal 2 3 3 2 2 2 3 3" xfId="26783" xr:uid="{00000000-0005-0000-0000-0000CB620000}"/>
    <cellStyle name="Normal 2 3 3 2 2 2 4" xfId="24744" xr:uid="{00000000-0005-0000-0000-0000CC620000}"/>
    <cellStyle name="Normal 2 3 3 2 2 2 4 2" xfId="27831" xr:uid="{00000000-0005-0000-0000-0000CD620000}"/>
    <cellStyle name="Normal 2 3 3 2 2 2 5" xfId="26292" xr:uid="{00000000-0005-0000-0000-0000CE620000}"/>
    <cellStyle name="Normal 2 3 3 2 2 3" xfId="22918" xr:uid="{00000000-0005-0000-0000-0000CF620000}"/>
    <cellStyle name="Normal 2 3 3 2 2 3 2" xfId="23339" xr:uid="{00000000-0005-0000-0000-0000D0620000}"/>
    <cellStyle name="Normal 2 3 3 2 2 3 2 2" xfId="25237" xr:uid="{00000000-0005-0000-0000-0000D1620000}"/>
    <cellStyle name="Normal 2 3 3 2 2 3 2 2 2" xfId="28324" xr:uid="{00000000-0005-0000-0000-0000D2620000}"/>
    <cellStyle name="Normal 2 3 3 2 2 3 2 3" xfId="26785" xr:uid="{00000000-0005-0000-0000-0000D3620000}"/>
    <cellStyle name="Normal 2 3 3 2 2 3 3" xfId="24852" xr:uid="{00000000-0005-0000-0000-0000D4620000}"/>
    <cellStyle name="Normal 2 3 3 2 2 3 3 2" xfId="27939" xr:uid="{00000000-0005-0000-0000-0000D5620000}"/>
    <cellStyle name="Normal 2 3 3 2 2 3 4" xfId="26400" xr:uid="{00000000-0005-0000-0000-0000D6620000}"/>
    <cellStyle name="Normal 2 3 3 2 2 4" xfId="22698" xr:uid="{00000000-0005-0000-0000-0000D7620000}"/>
    <cellStyle name="Normal 2 3 3 2 2 4 2" xfId="24636" xr:uid="{00000000-0005-0000-0000-0000D8620000}"/>
    <cellStyle name="Normal 2 3 3 2 2 4 2 2" xfId="27723" xr:uid="{00000000-0005-0000-0000-0000D9620000}"/>
    <cellStyle name="Normal 2 3 3 2 2 4 3" xfId="26184" xr:uid="{00000000-0005-0000-0000-0000DA620000}"/>
    <cellStyle name="Normal 2 3 3 2 2 5" xfId="23336" xr:uid="{00000000-0005-0000-0000-0000DB620000}"/>
    <cellStyle name="Normal 2 3 3 2 2 5 2" xfId="25234" xr:uid="{00000000-0005-0000-0000-0000DC620000}"/>
    <cellStyle name="Normal 2 3 3 2 2 5 2 2" xfId="28321" xr:uid="{00000000-0005-0000-0000-0000DD620000}"/>
    <cellStyle name="Normal 2 3 3 2 2 5 3" xfId="26782" xr:uid="{00000000-0005-0000-0000-0000DE620000}"/>
    <cellStyle name="Normal 2 3 3 2 2 6" xfId="24511" xr:uid="{00000000-0005-0000-0000-0000DF620000}"/>
    <cellStyle name="Normal 2 3 3 2 2 6 2" xfId="27598" xr:uid="{00000000-0005-0000-0000-0000E0620000}"/>
    <cellStyle name="Normal 2 3 3 2 2 7" xfId="26059" xr:uid="{00000000-0005-0000-0000-0000E1620000}"/>
    <cellStyle name="Normal 2 3 3 2 3" xfId="22752" xr:uid="{00000000-0005-0000-0000-0000E2620000}"/>
    <cellStyle name="Normal 2 3 3 2 3 2" xfId="22972" xr:uid="{00000000-0005-0000-0000-0000E3620000}"/>
    <cellStyle name="Normal 2 3 3 2 3 2 2" xfId="23341" xr:uid="{00000000-0005-0000-0000-0000E4620000}"/>
    <cellStyle name="Normal 2 3 3 2 3 2 2 2" xfId="25239" xr:uid="{00000000-0005-0000-0000-0000E5620000}"/>
    <cellStyle name="Normal 2 3 3 2 3 2 2 2 2" xfId="28326" xr:uid="{00000000-0005-0000-0000-0000E6620000}"/>
    <cellStyle name="Normal 2 3 3 2 3 2 2 3" xfId="26787" xr:uid="{00000000-0005-0000-0000-0000E7620000}"/>
    <cellStyle name="Normal 2 3 3 2 3 2 3" xfId="24906" xr:uid="{00000000-0005-0000-0000-0000E8620000}"/>
    <cellStyle name="Normal 2 3 3 2 3 2 3 2" xfId="27993" xr:uid="{00000000-0005-0000-0000-0000E9620000}"/>
    <cellStyle name="Normal 2 3 3 2 3 2 4" xfId="26454" xr:uid="{00000000-0005-0000-0000-0000EA620000}"/>
    <cellStyle name="Normal 2 3 3 2 3 3" xfId="23340" xr:uid="{00000000-0005-0000-0000-0000EB620000}"/>
    <cellStyle name="Normal 2 3 3 2 3 3 2" xfId="25238" xr:uid="{00000000-0005-0000-0000-0000EC620000}"/>
    <cellStyle name="Normal 2 3 3 2 3 3 2 2" xfId="28325" xr:uid="{00000000-0005-0000-0000-0000ED620000}"/>
    <cellStyle name="Normal 2 3 3 2 3 3 3" xfId="26786" xr:uid="{00000000-0005-0000-0000-0000EE620000}"/>
    <cellStyle name="Normal 2 3 3 2 3 4" xfId="24690" xr:uid="{00000000-0005-0000-0000-0000EF620000}"/>
    <cellStyle name="Normal 2 3 3 2 3 4 2" xfId="27777" xr:uid="{00000000-0005-0000-0000-0000F0620000}"/>
    <cellStyle name="Normal 2 3 3 2 3 5" xfId="26238" xr:uid="{00000000-0005-0000-0000-0000F1620000}"/>
    <cellStyle name="Normal 2 3 3 2 4" xfId="22864" xr:uid="{00000000-0005-0000-0000-0000F2620000}"/>
    <cellStyle name="Normal 2 3 3 2 4 2" xfId="23342" xr:uid="{00000000-0005-0000-0000-0000F3620000}"/>
    <cellStyle name="Normal 2 3 3 2 4 2 2" xfId="25240" xr:uid="{00000000-0005-0000-0000-0000F4620000}"/>
    <cellStyle name="Normal 2 3 3 2 4 2 2 2" xfId="28327" xr:uid="{00000000-0005-0000-0000-0000F5620000}"/>
    <cellStyle name="Normal 2 3 3 2 4 2 3" xfId="26788" xr:uid="{00000000-0005-0000-0000-0000F6620000}"/>
    <cellStyle name="Normal 2 3 3 2 4 3" xfId="24798" xr:uid="{00000000-0005-0000-0000-0000F7620000}"/>
    <cellStyle name="Normal 2 3 3 2 4 3 2" xfId="27885" xr:uid="{00000000-0005-0000-0000-0000F8620000}"/>
    <cellStyle name="Normal 2 3 3 2 4 4" xfId="26346" xr:uid="{00000000-0005-0000-0000-0000F9620000}"/>
    <cellStyle name="Normal 2 3 3 2 5" xfId="22644" xr:uid="{00000000-0005-0000-0000-0000FA620000}"/>
    <cellStyle name="Normal 2 3 3 2 5 2" xfId="24582" xr:uid="{00000000-0005-0000-0000-0000FB620000}"/>
    <cellStyle name="Normal 2 3 3 2 5 2 2" xfId="27669" xr:uid="{00000000-0005-0000-0000-0000FC620000}"/>
    <cellStyle name="Normal 2 3 3 2 5 3" xfId="26130" xr:uid="{00000000-0005-0000-0000-0000FD620000}"/>
    <cellStyle name="Normal 2 3 3 2 6" xfId="23335" xr:uid="{00000000-0005-0000-0000-0000FE620000}"/>
    <cellStyle name="Normal 2 3 3 2 6 2" xfId="25233" xr:uid="{00000000-0005-0000-0000-0000FF620000}"/>
    <cellStyle name="Normal 2 3 3 2 6 2 2" xfId="28320" xr:uid="{00000000-0005-0000-0000-000000630000}"/>
    <cellStyle name="Normal 2 3 3 2 6 3" xfId="26781" xr:uid="{00000000-0005-0000-0000-000001630000}"/>
    <cellStyle name="Normal 2 3 3 2 7" xfId="24457" xr:uid="{00000000-0005-0000-0000-000002630000}"/>
    <cellStyle name="Normal 2 3 3 2 7 2" xfId="27544" xr:uid="{00000000-0005-0000-0000-000003630000}"/>
    <cellStyle name="Normal 2 3 3 2 8" xfId="26005" xr:uid="{00000000-0005-0000-0000-000004630000}"/>
    <cellStyle name="Normal 2 3 3 3" xfId="22538" xr:uid="{00000000-0005-0000-0000-000005630000}"/>
    <cellStyle name="Normal 2 3 3 3 2" xfId="22779" xr:uid="{00000000-0005-0000-0000-000006630000}"/>
    <cellStyle name="Normal 2 3 3 3 2 2" xfId="22999" xr:uid="{00000000-0005-0000-0000-000007630000}"/>
    <cellStyle name="Normal 2 3 3 3 2 2 2" xfId="23345" xr:uid="{00000000-0005-0000-0000-000008630000}"/>
    <cellStyle name="Normal 2 3 3 3 2 2 2 2" xfId="25243" xr:uid="{00000000-0005-0000-0000-000009630000}"/>
    <cellStyle name="Normal 2 3 3 3 2 2 2 2 2" xfId="28330" xr:uid="{00000000-0005-0000-0000-00000A630000}"/>
    <cellStyle name="Normal 2 3 3 3 2 2 2 3" xfId="26791" xr:uid="{00000000-0005-0000-0000-00000B630000}"/>
    <cellStyle name="Normal 2 3 3 3 2 2 3" xfId="24933" xr:uid="{00000000-0005-0000-0000-00000C630000}"/>
    <cellStyle name="Normal 2 3 3 3 2 2 3 2" xfId="28020" xr:uid="{00000000-0005-0000-0000-00000D630000}"/>
    <cellStyle name="Normal 2 3 3 3 2 2 4" xfId="26481" xr:uid="{00000000-0005-0000-0000-00000E630000}"/>
    <cellStyle name="Normal 2 3 3 3 2 3" xfId="23344" xr:uid="{00000000-0005-0000-0000-00000F630000}"/>
    <cellStyle name="Normal 2 3 3 3 2 3 2" xfId="25242" xr:uid="{00000000-0005-0000-0000-000010630000}"/>
    <cellStyle name="Normal 2 3 3 3 2 3 2 2" xfId="28329" xr:uid="{00000000-0005-0000-0000-000011630000}"/>
    <cellStyle name="Normal 2 3 3 3 2 3 3" xfId="26790" xr:uid="{00000000-0005-0000-0000-000012630000}"/>
    <cellStyle name="Normal 2 3 3 3 2 4" xfId="24717" xr:uid="{00000000-0005-0000-0000-000013630000}"/>
    <cellStyle name="Normal 2 3 3 3 2 4 2" xfId="27804" xr:uid="{00000000-0005-0000-0000-000014630000}"/>
    <cellStyle name="Normal 2 3 3 3 2 5" xfId="26265" xr:uid="{00000000-0005-0000-0000-000015630000}"/>
    <cellStyle name="Normal 2 3 3 3 3" xfId="22891" xr:uid="{00000000-0005-0000-0000-000016630000}"/>
    <cellStyle name="Normal 2 3 3 3 3 2" xfId="23346" xr:uid="{00000000-0005-0000-0000-000017630000}"/>
    <cellStyle name="Normal 2 3 3 3 3 2 2" xfId="25244" xr:uid="{00000000-0005-0000-0000-000018630000}"/>
    <cellStyle name="Normal 2 3 3 3 3 2 2 2" xfId="28331" xr:uid="{00000000-0005-0000-0000-000019630000}"/>
    <cellStyle name="Normal 2 3 3 3 3 2 3" xfId="26792" xr:uid="{00000000-0005-0000-0000-00001A630000}"/>
    <cellStyle name="Normal 2 3 3 3 3 3" xfId="24825" xr:uid="{00000000-0005-0000-0000-00001B630000}"/>
    <cellStyle name="Normal 2 3 3 3 3 3 2" xfId="27912" xr:uid="{00000000-0005-0000-0000-00001C630000}"/>
    <cellStyle name="Normal 2 3 3 3 3 4" xfId="26373" xr:uid="{00000000-0005-0000-0000-00001D630000}"/>
    <cellStyle name="Normal 2 3 3 3 4" xfId="22671" xr:uid="{00000000-0005-0000-0000-00001E630000}"/>
    <cellStyle name="Normal 2 3 3 3 4 2" xfId="24609" xr:uid="{00000000-0005-0000-0000-00001F630000}"/>
    <cellStyle name="Normal 2 3 3 3 4 2 2" xfId="27696" xr:uid="{00000000-0005-0000-0000-000020630000}"/>
    <cellStyle name="Normal 2 3 3 3 4 3" xfId="26157" xr:uid="{00000000-0005-0000-0000-000021630000}"/>
    <cellStyle name="Normal 2 3 3 3 5" xfId="23343" xr:uid="{00000000-0005-0000-0000-000022630000}"/>
    <cellStyle name="Normal 2 3 3 3 5 2" xfId="25241" xr:uid="{00000000-0005-0000-0000-000023630000}"/>
    <cellStyle name="Normal 2 3 3 3 5 2 2" xfId="28328" xr:uid="{00000000-0005-0000-0000-000024630000}"/>
    <cellStyle name="Normal 2 3 3 3 5 3" xfId="26789" xr:uid="{00000000-0005-0000-0000-000025630000}"/>
    <cellStyle name="Normal 2 3 3 3 6" xfId="24484" xr:uid="{00000000-0005-0000-0000-000026630000}"/>
    <cellStyle name="Normal 2 3 3 3 6 2" xfId="27571" xr:uid="{00000000-0005-0000-0000-000027630000}"/>
    <cellStyle name="Normal 2 3 3 3 7" xfId="26032" xr:uid="{00000000-0005-0000-0000-000028630000}"/>
    <cellStyle name="Normal 2 3 3 4" xfId="22725" xr:uid="{00000000-0005-0000-0000-000029630000}"/>
    <cellStyle name="Normal 2 3 3 4 2" xfId="22945" xr:uid="{00000000-0005-0000-0000-00002A630000}"/>
    <cellStyle name="Normal 2 3 3 4 2 2" xfId="23348" xr:uid="{00000000-0005-0000-0000-00002B630000}"/>
    <cellStyle name="Normal 2 3 3 4 2 2 2" xfId="25246" xr:uid="{00000000-0005-0000-0000-00002C630000}"/>
    <cellStyle name="Normal 2 3 3 4 2 2 2 2" xfId="28333" xr:uid="{00000000-0005-0000-0000-00002D630000}"/>
    <cellStyle name="Normal 2 3 3 4 2 2 3" xfId="26794" xr:uid="{00000000-0005-0000-0000-00002E630000}"/>
    <cellStyle name="Normal 2 3 3 4 2 3" xfId="24879" xr:uid="{00000000-0005-0000-0000-00002F630000}"/>
    <cellStyle name="Normal 2 3 3 4 2 3 2" xfId="27966" xr:uid="{00000000-0005-0000-0000-000030630000}"/>
    <cellStyle name="Normal 2 3 3 4 2 4" xfId="26427" xr:uid="{00000000-0005-0000-0000-000031630000}"/>
    <cellStyle name="Normal 2 3 3 4 3" xfId="23347" xr:uid="{00000000-0005-0000-0000-000032630000}"/>
    <cellStyle name="Normal 2 3 3 4 3 2" xfId="25245" xr:uid="{00000000-0005-0000-0000-000033630000}"/>
    <cellStyle name="Normal 2 3 3 4 3 2 2" xfId="28332" xr:uid="{00000000-0005-0000-0000-000034630000}"/>
    <cellStyle name="Normal 2 3 3 4 3 3" xfId="26793" xr:uid="{00000000-0005-0000-0000-000035630000}"/>
    <cellStyle name="Normal 2 3 3 4 4" xfId="24663" xr:uid="{00000000-0005-0000-0000-000036630000}"/>
    <cellStyle name="Normal 2 3 3 4 4 2" xfId="27750" xr:uid="{00000000-0005-0000-0000-000037630000}"/>
    <cellStyle name="Normal 2 3 3 4 5" xfId="26211" xr:uid="{00000000-0005-0000-0000-000038630000}"/>
    <cellStyle name="Normal 2 3 3 5" xfId="22837" xr:uid="{00000000-0005-0000-0000-000039630000}"/>
    <cellStyle name="Normal 2 3 3 5 2" xfId="23349" xr:uid="{00000000-0005-0000-0000-00003A630000}"/>
    <cellStyle name="Normal 2 3 3 5 2 2" xfId="25247" xr:uid="{00000000-0005-0000-0000-00003B630000}"/>
    <cellStyle name="Normal 2 3 3 5 2 2 2" xfId="28334" xr:uid="{00000000-0005-0000-0000-00003C630000}"/>
    <cellStyle name="Normal 2 3 3 5 2 3" xfId="26795" xr:uid="{00000000-0005-0000-0000-00003D630000}"/>
    <cellStyle name="Normal 2 3 3 5 3" xfId="24771" xr:uid="{00000000-0005-0000-0000-00003E630000}"/>
    <cellStyle name="Normal 2 3 3 5 3 2" xfId="27858" xr:uid="{00000000-0005-0000-0000-00003F630000}"/>
    <cellStyle name="Normal 2 3 3 5 4" xfId="26319" xr:uid="{00000000-0005-0000-0000-000040630000}"/>
    <cellStyle name="Normal 2 3 3 6" xfId="22617" xr:uid="{00000000-0005-0000-0000-000041630000}"/>
    <cellStyle name="Normal 2 3 3 6 2" xfId="24555" xr:uid="{00000000-0005-0000-0000-000042630000}"/>
    <cellStyle name="Normal 2 3 3 6 2 2" xfId="27642" xr:uid="{00000000-0005-0000-0000-000043630000}"/>
    <cellStyle name="Normal 2 3 3 6 3" xfId="26103" xr:uid="{00000000-0005-0000-0000-000044630000}"/>
    <cellStyle name="Normal 2 3 3 7" xfId="23334" xr:uid="{00000000-0005-0000-0000-000045630000}"/>
    <cellStyle name="Normal 2 3 3 7 2" xfId="25232" xr:uid="{00000000-0005-0000-0000-000046630000}"/>
    <cellStyle name="Normal 2 3 3 7 2 2" xfId="28319" xr:uid="{00000000-0005-0000-0000-000047630000}"/>
    <cellStyle name="Normal 2 3 3 7 3" xfId="26780" xr:uid="{00000000-0005-0000-0000-000048630000}"/>
    <cellStyle name="Normal 2 3 3 8" xfId="24430" xr:uid="{00000000-0005-0000-0000-000049630000}"/>
    <cellStyle name="Normal 2 3 3 8 2" xfId="27517" xr:uid="{00000000-0005-0000-0000-00004A630000}"/>
    <cellStyle name="Normal 2 3 3 9" xfId="25978" xr:uid="{00000000-0005-0000-0000-00004B630000}"/>
    <cellStyle name="Normal 2 3 4" xfId="22580" xr:uid="{00000000-0005-0000-0000-00004C630000}"/>
    <cellStyle name="Normal 2 30" xfId="20317" xr:uid="{00000000-0005-0000-0000-00004D630000}"/>
    <cellStyle name="Normal 2 31" xfId="20318" xr:uid="{00000000-0005-0000-0000-00004E630000}"/>
    <cellStyle name="Normal 2 32" xfId="20319" xr:uid="{00000000-0005-0000-0000-00004F630000}"/>
    <cellStyle name="Normal 2 33" xfId="20320" xr:uid="{00000000-0005-0000-0000-000050630000}"/>
    <cellStyle name="Normal 2 34" xfId="20321" xr:uid="{00000000-0005-0000-0000-000051630000}"/>
    <cellStyle name="Normal 2 35" xfId="20322" xr:uid="{00000000-0005-0000-0000-000052630000}"/>
    <cellStyle name="Normal 2 36" xfId="20323" xr:uid="{00000000-0005-0000-0000-000053630000}"/>
    <cellStyle name="Normal 2 37" xfId="20324" xr:uid="{00000000-0005-0000-0000-000054630000}"/>
    <cellStyle name="Normal 2 38" xfId="20325" xr:uid="{00000000-0005-0000-0000-000055630000}"/>
    <cellStyle name="Normal 2 39" xfId="20326" xr:uid="{00000000-0005-0000-0000-000056630000}"/>
    <cellStyle name="Normal 2 4" xfId="173" xr:uid="{00000000-0005-0000-0000-000057630000}"/>
    <cellStyle name="Normal 2 4 2" xfId="1508" xr:uid="{00000000-0005-0000-0000-000058630000}"/>
    <cellStyle name="Normal 2 4 2 2" xfId="6514" xr:uid="{00000000-0005-0000-0000-000059630000}"/>
    <cellStyle name="Normal 2 4 3" xfId="3605" xr:uid="{00000000-0005-0000-0000-00005A630000}"/>
    <cellStyle name="Normal 2 40" xfId="20327" xr:uid="{00000000-0005-0000-0000-00005B630000}"/>
    <cellStyle name="Normal 2 41" xfId="20328" xr:uid="{00000000-0005-0000-0000-00005C630000}"/>
    <cellStyle name="Normal 2 42" xfId="20329" xr:uid="{00000000-0005-0000-0000-00005D630000}"/>
    <cellStyle name="Normal 2 43" xfId="20330" xr:uid="{00000000-0005-0000-0000-00005E630000}"/>
    <cellStyle name="Normal 2 44" xfId="20331" xr:uid="{00000000-0005-0000-0000-00005F630000}"/>
    <cellStyle name="Normal 2 45" xfId="20332" xr:uid="{00000000-0005-0000-0000-000060630000}"/>
    <cellStyle name="Normal 2 46" xfId="20333" xr:uid="{00000000-0005-0000-0000-000061630000}"/>
    <cellStyle name="Normal 2 47" xfId="20334" xr:uid="{00000000-0005-0000-0000-000062630000}"/>
    <cellStyle name="Normal 2 48" xfId="20335" xr:uid="{00000000-0005-0000-0000-000063630000}"/>
    <cellStyle name="Normal 2 49" xfId="20336" xr:uid="{00000000-0005-0000-0000-000064630000}"/>
    <cellStyle name="Normal 2 5" xfId="249" xr:uid="{00000000-0005-0000-0000-000065630000}"/>
    <cellStyle name="Normal 2 5 2" xfId="1509" xr:uid="{00000000-0005-0000-0000-000066630000}"/>
    <cellStyle name="Normal 2 5 3" xfId="3606" xr:uid="{00000000-0005-0000-0000-000067630000}"/>
    <cellStyle name="Normal 2 50" xfId="20337" xr:uid="{00000000-0005-0000-0000-000068630000}"/>
    <cellStyle name="Normal 2 51" xfId="20338" xr:uid="{00000000-0005-0000-0000-000069630000}"/>
    <cellStyle name="Normal 2 52" xfId="20339" xr:uid="{00000000-0005-0000-0000-00006A630000}"/>
    <cellStyle name="Normal 2 52 2" xfId="22512" xr:uid="{00000000-0005-0000-0000-00006B630000}"/>
    <cellStyle name="Normal 2 52 2 2" xfId="22566" xr:uid="{00000000-0005-0000-0000-00006C630000}"/>
    <cellStyle name="Normal 2 52 2 2 2" xfId="22807" xr:uid="{00000000-0005-0000-0000-00006D630000}"/>
    <cellStyle name="Normal 2 52 2 2 2 2" xfId="23027" xr:uid="{00000000-0005-0000-0000-00006E630000}"/>
    <cellStyle name="Normal 2 52 2 2 2 2 2" xfId="23354" xr:uid="{00000000-0005-0000-0000-00006F630000}"/>
    <cellStyle name="Normal 2 52 2 2 2 2 2 2" xfId="25252" xr:uid="{00000000-0005-0000-0000-000070630000}"/>
    <cellStyle name="Normal 2 52 2 2 2 2 2 2 2" xfId="28339" xr:uid="{00000000-0005-0000-0000-000071630000}"/>
    <cellStyle name="Normal 2 52 2 2 2 2 2 3" xfId="26800" xr:uid="{00000000-0005-0000-0000-000072630000}"/>
    <cellStyle name="Normal 2 52 2 2 2 2 3" xfId="24961" xr:uid="{00000000-0005-0000-0000-000073630000}"/>
    <cellStyle name="Normal 2 52 2 2 2 2 3 2" xfId="28048" xr:uid="{00000000-0005-0000-0000-000074630000}"/>
    <cellStyle name="Normal 2 52 2 2 2 2 4" xfId="26509" xr:uid="{00000000-0005-0000-0000-000075630000}"/>
    <cellStyle name="Normal 2 52 2 2 2 3" xfId="23353" xr:uid="{00000000-0005-0000-0000-000076630000}"/>
    <cellStyle name="Normal 2 52 2 2 2 3 2" xfId="25251" xr:uid="{00000000-0005-0000-0000-000077630000}"/>
    <cellStyle name="Normal 2 52 2 2 2 3 2 2" xfId="28338" xr:uid="{00000000-0005-0000-0000-000078630000}"/>
    <cellStyle name="Normal 2 52 2 2 2 3 3" xfId="26799" xr:uid="{00000000-0005-0000-0000-000079630000}"/>
    <cellStyle name="Normal 2 52 2 2 2 4" xfId="24745" xr:uid="{00000000-0005-0000-0000-00007A630000}"/>
    <cellStyle name="Normal 2 52 2 2 2 4 2" xfId="27832" xr:uid="{00000000-0005-0000-0000-00007B630000}"/>
    <cellStyle name="Normal 2 52 2 2 2 5" xfId="26293" xr:uid="{00000000-0005-0000-0000-00007C630000}"/>
    <cellStyle name="Normal 2 52 2 2 3" xfId="22919" xr:uid="{00000000-0005-0000-0000-00007D630000}"/>
    <cellStyle name="Normal 2 52 2 2 3 2" xfId="23355" xr:uid="{00000000-0005-0000-0000-00007E630000}"/>
    <cellStyle name="Normal 2 52 2 2 3 2 2" xfId="25253" xr:uid="{00000000-0005-0000-0000-00007F630000}"/>
    <cellStyle name="Normal 2 52 2 2 3 2 2 2" xfId="28340" xr:uid="{00000000-0005-0000-0000-000080630000}"/>
    <cellStyle name="Normal 2 52 2 2 3 2 3" xfId="26801" xr:uid="{00000000-0005-0000-0000-000081630000}"/>
    <cellStyle name="Normal 2 52 2 2 3 3" xfId="24853" xr:uid="{00000000-0005-0000-0000-000082630000}"/>
    <cellStyle name="Normal 2 52 2 2 3 3 2" xfId="27940" xr:uid="{00000000-0005-0000-0000-000083630000}"/>
    <cellStyle name="Normal 2 52 2 2 3 4" xfId="26401" xr:uid="{00000000-0005-0000-0000-000084630000}"/>
    <cellStyle name="Normal 2 52 2 2 4" xfId="22699" xr:uid="{00000000-0005-0000-0000-000085630000}"/>
    <cellStyle name="Normal 2 52 2 2 4 2" xfId="24637" xr:uid="{00000000-0005-0000-0000-000086630000}"/>
    <cellStyle name="Normal 2 52 2 2 4 2 2" xfId="27724" xr:uid="{00000000-0005-0000-0000-000087630000}"/>
    <cellStyle name="Normal 2 52 2 2 4 3" xfId="26185" xr:uid="{00000000-0005-0000-0000-000088630000}"/>
    <cellStyle name="Normal 2 52 2 2 5" xfId="23352" xr:uid="{00000000-0005-0000-0000-000089630000}"/>
    <cellStyle name="Normal 2 52 2 2 5 2" xfId="25250" xr:uid="{00000000-0005-0000-0000-00008A630000}"/>
    <cellStyle name="Normal 2 52 2 2 5 2 2" xfId="28337" xr:uid="{00000000-0005-0000-0000-00008B630000}"/>
    <cellStyle name="Normal 2 52 2 2 5 3" xfId="26798" xr:uid="{00000000-0005-0000-0000-00008C630000}"/>
    <cellStyle name="Normal 2 52 2 2 6" xfId="24512" xr:uid="{00000000-0005-0000-0000-00008D630000}"/>
    <cellStyle name="Normal 2 52 2 2 6 2" xfId="27599" xr:uid="{00000000-0005-0000-0000-00008E630000}"/>
    <cellStyle name="Normal 2 52 2 2 7" xfId="26060" xr:uid="{00000000-0005-0000-0000-00008F630000}"/>
    <cellStyle name="Normal 2 52 2 3" xfId="22753" xr:uid="{00000000-0005-0000-0000-000090630000}"/>
    <cellStyle name="Normal 2 52 2 3 2" xfId="22973" xr:uid="{00000000-0005-0000-0000-000091630000}"/>
    <cellStyle name="Normal 2 52 2 3 2 2" xfId="23357" xr:uid="{00000000-0005-0000-0000-000092630000}"/>
    <cellStyle name="Normal 2 52 2 3 2 2 2" xfId="25255" xr:uid="{00000000-0005-0000-0000-000093630000}"/>
    <cellStyle name="Normal 2 52 2 3 2 2 2 2" xfId="28342" xr:uid="{00000000-0005-0000-0000-000094630000}"/>
    <cellStyle name="Normal 2 52 2 3 2 2 3" xfId="26803" xr:uid="{00000000-0005-0000-0000-000095630000}"/>
    <cellStyle name="Normal 2 52 2 3 2 3" xfId="24907" xr:uid="{00000000-0005-0000-0000-000096630000}"/>
    <cellStyle name="Normal 2 52 2 3 2 3 2" xfId="27994" xr:uid="{00000000-0005-0000-0000-000097630000}"/>
    <cellStyle name="Normal 2 52 2 3 2 4" xfId="26455" xr:uid="{00000000-0005-0000-0000-000098630000}"/>
    <cellStyle name="Normal 2 52 2 3 3" xfId="23356" xr:uid="{00000000-0005-0000-0000-000099630000}"/>
    <cellStyle name="Normal 2 52 2 3 3 2" xfId="25254" xr:uid="{00000000-0005-0000-0000-00009A630000}"/>
    <cellStyle name="Normal 2 52 2 3 3 2 2" xfId="28341" xr:uid="{00000000-0005-0000-0000-00009B630000}"/>
    <cellStyle name="Normal 2 52 2 3 3 3" xfId="26802" xr:uid="{00000000-0005-0000-0000-00009C630000}"/>
    <cellStyle name="Normal 2 52 2 3 4" xfId="24691" xr:uid="{00000000-0005-0000-0000-00009D630000}"/>
    <cellStyle name="Normal 2 52 2 3 4 2" xfId="27778" xr:uid="{00000000-0005-0000-0000-00009E630000}"/>
    <cellStyle name="Normal 2 52 2 3 5" xfId="26239" xr:uid="{00000000-0005-0000-0000-00009F630000}"/>
    <cellStyle name="Normal 2 52 2 4" xfId="22865" xr:uid="{00000000-0005-0000-0000-0000A0630000}"/>
    <cellStyle name="Normal 2 52 2 4 2" xfId="23358" xr:uid="{00000000-0005-0000-0000-0000A1630000}"/>
    <cellStyle name="Normal 2 52 2 4 2 2" xfId="25256" xr:uid="{00000000-0005-0000-0000-0000A2630000}"/>
    <cellStyle name="Normal 2 52 2 4 2 2 2" xfId="28343" xr:uid="{00000000-0005-0000-0000-0000A3630000}"/>
    <cellStyle name="Normal 2 52 2 4 2 3" xfId="26804" xr:uid="{00000000-0005-0000-0000-0000A4630000}"/>
    <cellStyle name="Normal 2 52 2 4 3" xfId="24799" xr:uid="{00000000-0005-0000-0000-0000A5630000}"/>
    <cellStyle name="Normal 2 52 2 4 3 2" xfId="27886" xr:uid="{00000000-0005-0000-0000-0000A6630000}"/>
    <cellStyle name="Normal 2 52 2 4 4" xfId="26347" xr:uid="{00000000-0005-0000-0000-0000A7630000}"/>
    <cellStyle name="Normal 2 52 2 5" xfId="22645" xr:uid="{00000000-0005-0000-0000-0000A8630000}"/>
    <cellStyle name="Normal 2 52 2 5 2" xfId="24583" xr:uid="{00000000-0005-0000-0000-0000A9630000}"/>
    <cellStyle name="Normal 2 52 2 5 2 2" xfId="27670" xr:uid="{00000000-0005-0000-0000-0000AA630000}"/>
    <cellStyle name="Normal 2 52 2 5 3" xfId="26131" xr:uid="{00000000-0005-0000-0000-0000AB630000}"/>
    <cellStyle name="Normal 2 52 2 6" xfId="23351" xr:uid="{00000000-0005-0000-0000-0000AC630000}"/>
    <cellStyle name="Normal 2 52 2 6 2" xfId="25249" xr:uid="{00000000-0005-0000-0000-0000AD630000}"/>
    <cellStyle name="Normal 2 52 2 6 2 2" xfId="28336" xr:uid="{00000000-0005-0000-0000-0000AE630000}"/>
    <cellStyle name="Normal 2 52 2 6 3" xfId="26797" xr:uid="{00000000-0005-0000-0000-0000AF630000}"/>
    <cellStyle name="Normal 2 52 2 7" xfId="24458" xr:uid="{00000000-0005-0000-0000-0000B0630000}"/>
    <cellStyle name="Normal 2 52 2 7 2" xfId="27545" xr:uid="{00000000-0005-0000-0000-0000B1630000}"/>
    <cellStyle name="Normal 2 52 2 8" xfId="26006" xr:uid="{00000000-0005-0000-0000-0000B2630000}"/>
    <cellStyle name="Normal 2 52 3" xfId="22539" xr:uid="{00000000-0005-0000-0000-0000B3630000}"/>
    <cellStyle name="Normal 2 52 3 2" xfId="22780" xr:uid="{00000000-0005-0000-0000-0000B4630000}"/>
    <cellStyle name="Normal 2 52 3 2 2" xfId="23000" xr:uid="{00000000-0005-0000-0000-0000B5630000}"/>
    <cellStyle name="Normal 2 52 3 2 2 2" xfId="23361" xr:uid="{00000000-0005-0000-0000-0000B6630000}"/>
    <cellStyle name="Normal 2 52 3 2 2 2 2" xfId="25259" xr:uid="{00000000-0005-0000-0000-0000B7630000}"/>
    <cellStyle name="Normal 2 52 3 2 2 2 2 2" xfId="28346" xr:uid="{00000000-0005-0000-0000-0000B8630000}"/>
    <cellStyle name="Normal 2 52 3 2 2 2 3" xfId="26807" xr:uid="{00000000-0005-0000-0000-0000B9630000}"/>
    <cellStyle name="Normal 2 52 3 2 2 3" xfId="24934" xr:uid="{00000000-0005-0000-0000-0000BA630000}"/>
    <cellStyle name="Normal 2 52 3 2 2 3 2" xfId="28021" xr:uid="{00000000-0005-0000-0000-0000BB630000}"/>
    <cellStyle name="Normal 2 52 3 2 2 4" xfId="26482" xr:uid="{00000000-0005-0000-0000-0000BC630000}"/>
    <cellStyle name="Normal 2 52 3 2 3" xfId="23360" xr:uid="{00000000-0005-0000-0000-0000BD630000}"/>
    <cellStyle name="Normal 2 52 3 2 3 2" xfId="25258" xr:uid="{00000000-0005-0000-0000-0000BE630000}"/>
    <cellStyle name="Normal 2 52 3 2 3 2 2" xfId="28345" xr:uid="{00000000-0005-0000-0000-0000BF630000}"/>
    <cellStyle name="Normal 2 52 3 2 3 3" xfId="26806" xr:uid="{00000000-0005-0000-0000-0000C0630000}"/>
    <cellStyle name="Normal 2 52 3 2 4" xfId="24718" xr:uid="{00000000-0005-0000-0000-0000C1630000}"/>
    <cellStyle name="Normal 2 52 3 2 4 2" xfId="27805" xr:uid="{00000000-0005-0000-0000-0000C2630000}"/>
    <cellStyle name="Normal 2 52 3 2 5" xfId="26266" xr:uid="{00000000-0005-0000-0000-0000C3630000}"/>
    <cellStyle name="Normal 2 52 3 3" xfId="22892" xr:uid="{00000000-0005-0000-0000-0000C4630000}"/>
    <cellStyle name="Normal 2 52 3 3 2" xfId="23362" xr:uid="{00000000-0005-0000-0000-0000C5630000}"/>
    <cellStyle name="Normal 2 52 3 3 2 2" xfId="25260" xr:uid="{00000000-0005-0000-0000-0000C6630000}"/>
    <cellStyle name="Normal 2 52 3 3 2 2 2" xfId="28347" xr:uid="{00000000-0005-0000-0000-0000C7630000}"/>
    <cellStyle name="Normal 2 52 3 3 2 3" xfId="26808" xr:uid="{00000000-0005-0000-0000-0000C8630000}"/>
    <cellStyle name="Normal 2 52 3 3 3" xfId="24826" xr:uid="{00000000-0005-0000-0000-0000C9630000}"/>
    <cellStyle name="Normal 2 52 3 3 3 2" xfId="27913" xr:uid="{00000000-0005-0000-0000-0000CA630000}"/>
    <cellStyle name="Normal 2 52 3 3 4" xfId="26374" xr:uid="{00000000-0005-0000-0000-0000CB630000}"/>
    <cellStyle name="Normal 2 52 3 4" xfId="22672" xr:uid="{00000000-0005-0000-0000-0000CC630000}"/>
    <cellStyle name="Normal 2 52 3 4 2" xfId="24610" xr:uid="{00000000-0005-0000-0000-0000CD630000}"/>
    <cellStyle name="Normal 2 52 3 4 2 2" xfId="27697" xr:uid="{00000000-0005-0000-0000-0000CE630000}"/>
    <cellStyle name="Normal 2 52 3 4 3" xfId="26158" xr:uid="{00000000-0005-0000-0000-0000CF630000}"/>
    <cellStyle name="Normal 2 52 3 5" xfId="23359" xr:uid="{00000000-0005-0000-0000-0000D0630000}"/>
    <cellStyle name="Normal 2 52 3 5 2" xfId="25257" xr:uid="{00000000-0005-0000-0000-0000D1630000}"/>
    <cellStyle name="Normal 2 52 3 5 2 2" xfId="28344" xr:uid="{00000000-0005-0000-0000-0000D2630000}"/>
    <cellStyle name="Normal 2 52 3 5 3" xfId="26805" xr:uid="{00000000-0005-0000-0000-0000D3630000}"/>
    <cellStyle name="Normal 2 52 3 6" xfId="24485" xr:uid="{00000000-0005-0000-0000-0000D4630000}"/>
    <cellStyle name="Normal 2 52 3 6 2" xfId="27572" xr:uid="{00000000-0005-0000-0000-0000D5630000}"/>
    <cellStyle name="Normal 2 52 3 7" xfId="26033" xr:uid="{00000000-0005-0000-0000-0000D6630000}"/>
    <cellStyle name="Normal 2 52 4" xfId="22726" xr:uid="{00000000-0005-0000-0000-0000D7630000}"/>
    <cellStyle name="Normal 2 52 4 2" xfId="22946" xr:uid="{00000000-0005-0000-0000-0000D8630000}"/>
    <cellStyle name="Normal 2 52 4 2 2" xfId="23364" xr:uid="{00000000-0005-0000-0000-0000D9630000}"/>
    <cellStyle name="Normal 2 52 4 2 2 2" xfId="25262" xr:uid="{00000000-0005-0000-0000-0000DA630000}"/>
    <cellStyle name="Normal 2 52 4 2 2 2 2" xfId="28349" xr:uid="{00000000-0005-0000-0000-0000DB630000}"/>
    <cellStyle name="Normal 2 52 4 2 2 3" xfId="26810" xr:uid="{00000000-0005-0000-0000-0000DC630000}"/>
    <cellStyle name="Normal 2 52 4 2 3" xfId="24880" xr:uid="{00000000-0005-0000-0000-0000DD630000}"/>
    <cellStyle name="Normal 2 52 4 2 3 2" xfId="27967" xr:uid="{00000000-0005-0000-0000-0000DE630000}"/>
    <cellStyle name="Normal 2 52 4 2 4" xfId="26428" xr:uid="{00000000-0005-0000-0000-0000DF630000}"/>
    <cellStyle name="Normal 2 52 4 3" xfId="23363" xr:uid="{00000000-0005-0000-0000-0000E0630000}"/>
    <cellStyle name="Normal 2 52 4 3 2" xfId="25261" xr:uid="{00000000-0005-0000-0000-0000E1630000}"/>
    <cellStyle name="Normal 2 52 4 3 2 2" xfId="28348" xr:uid="{00000000-0005-0000-0000-0000E2630000}"/>
    <cellStyle name="Normal 2 52 4 3 3" xfId="26809" xr:uid="{00000000-0005-0000-0000-0000E3630000}"/>
    <cellStyle name="Normal 2 52 4 4" xfId="24664" xr:uid="{00000000-0005-0000-0000-0000E4630000}"/>
    <cellStyle name="Normal 2 52 4 4 2" xfId="27751" xr:uid="{00000000-0005-0000-0000-0000E5630000}"/>
    <cellStyle name="Normal 2 52 4 5" xfId="26212" xr:uid="{00000000-0005-0000-0000-0000E6630000}"/>
    <cellStyle name="Normal 2 52 5" xfId="22838" xr:uid="{00000000-0005-0000-0000-0000E7630000}"/>
    <cellStyle name="Normal 2 52 5 2" xfId="23365" xr:uid="{00000000-0005-0000-0000-0000E8630000}"/>
    <cellStyle name="Normal 2 52 5 2 2" xfId="25263" xr:uid="{00000000-0005-0000-0000-0000E9630000}"/>
    <cellStyle name="Normal 2 52 5 2 2 2" xfId="28350" xr:uid="{00000000-0005-0000-0000-0000EA630000}"/>
    <cellStyle name="Normal 2 52 5 2 3" xfId="26811" xr:uid="{00000000-0005-0000-0000-0000EB630000}"/>
    <cellStyle name="Normal 2 52 5 3" xfId="24772" xr:uid="{00000000-0005-0000-0000-0000EC630000}"/>
    <cellStyle name="Normal 2 52 5 3 2" xfId="27859" xr:uid="{00000000-0005-0000-0000-0000ED630000}"/>
    <cellStyle name="Normal 2 52 5 4" xfId="26320" xr:uid="{00000000-0005-0000-0000-0000EE630000}"/>
    <cellStyle name="Normal 2 52 6" xfId="22618" xr:uid="{00000000-0005-0000-0000-0000EF630000}"/>
    <cellStyle name="Normal 2 52 6 2" xfId="24556" xr:uid="{00000000-0005-0000-0000-0000F0630000}"/>
    <cellStyle name="Normal 2 52 6 2 2" xfId="27643" xr:uid="{00000000-0005-0000-0000-0000F1630000}"/>
    <cellStyle name="Normal 2 52 6 3" xfId="26104" xr:uid="{00000000-0005-0000-0000-0000F2630000}"/>
    <cellStyle name="Normal 2 52 7" xfId="23350" xr:uid="{00000000-0005-0000-0000-0000F3630000}"/>
    <cellStyle name="Normal 2 52 7 2" xfId="25248" xr:uid="{00000000-0005-0000-0000-0000F4630000}"/>
    <cellStyle name="Normal 2 52 7 2 2" xfId="28335" xr:uid="{00000000-0005-0000-0000-0000F5630000}"/>
    <cellStyle name="Normal 2 52 7 3" xfId="26796" xr:uid="{00000000-0005-0000-0000-0000F6630000}"/>
    <cellStyle name="Normal 2 52 8" xfId="24431" xr:uid="{00000000-0005-0000-0000-0000F7630000}"/>
    <cellStyle name="Normal 2 52 8 2" xfId="27518" xr:uid="{00000000-0005-0000-0000-0000F8630000}"/>
    <cellStyle name="Normal 2 52 9" xfId="25979" xr:uid="{00000000-0005-0000-0000-0000F9630000}"/>
    <cellStyle name="Normal 2 53" xfId="5126" xr:uid="{00000000-0005-0000-0000-0000FA630000}"/>
    <cellStyle name="Normal 2 54" xfId="28773" xr:uid="{00000000-0005-0000-0000-0000FB630000}"/>
    <cellStyle name="Normal 2 55" xfId="28775" xr:uid="{00000000-0005-0000-0000-0000FC630000}"/>
    <cellStyle name="Normal 2 56" xfId="28791" xr:uid="{00000000-0005-0000-0000-0000FD630000}"/>
    <cellStyle name="Normal 2 6" xfId="1510" xr:uid="{00000000-0005-0000-0000-0000FE630000}"/>
    <cellStyle name="Normal 2 6 2" xfId="3607" xr:uid="{00000000-0005-0000-0000-0000FF630000}"/>
    <cellStyle name="Normal 2 7" xfId="1511" xr:uid="{00000000-0005-0000-0000-000000640000}"/>
    <cellStyle name="Normal 2 7 2" xfId="3608" xr:uid="{00000000-0005-0000-0000-000001640000}"/>
    <cellStyle name="Normal 2 8" xfId="3609" xr:uid="{00000000-0005-0000-0000-000002640000}"/>
    <cellStyle name="Normal 2 9" xfId="5613" xr:uid="{00000000-0005-0000-0000-000003640000}"/>
    <cellStyle name="Normal 2 9 2" xfId="23140" xr:uid="{00000000-0005-0000-0000-000004640000}"/>
    <cellStyle name="Normal 2 9 2 2" xfId="25040" xr:uid="{00000000-0005-0000-0000-000005640000}"/>
    <cellStyle name="Normal 2 9 2 2 2" xfId="28127" xr:uid="{00000000-0005-0000-0000-000006640000}"/>
    <cellStyle name="Normal 2 9 2 3" xfId="26588" xr:uid="{00000000-0005-0000-0000-000007640000}"/>
    <cellStyle name="Normal 2_20121206 FGas ธ.ค 55-ธค56 Fx30.82" xfId="20340" xr:uid="{00000000-0005-0000-0000-000008640000}"/>
    <cellStyle name="Normal 20" xfId="265" xr:uid="{00000000-0005-0000-0000-000009640000}"/>
    <cellStyle name="Normal 20 10" xfId="4953" xr:uid="{00000000-0005-0000-0000-00000A640000}"/>
    <cellStyle name="Normal 20 11" xfId="28994" xr:uid="{00000000-0005-0000-0000-00000B640000}"/>
    <cellStyle name="Normal 20 2" xfId="355" xr:uid="{00000000-0005-0000-0000-00000C640000}"/>
    <cellStyle name="Normal 20 2 10" xfId="28995" xr:uid="{00000000-0005-0000-0000-00000D640000}"/>
    <cellStyle name="Normal 20 2 2" xfId="3611" xr:uid="{00000000-0005-0000-0000-00000E640000}"/>
    <cellStyle name="Normal 20 2 2 2" xfId="4956" xr:uid="{00000000-0005-0000-0000-00000F640000}"/>
    <cellStyle name="Normal 20 2 2 2 2" xfId="4957" xr:uid="{00000000-0005-0000-0000-000010640000}"/>
    <cellStyle name="Normal 20 2 2 2 2 2" xfId="5370" xr:uid="{00000000-0005-0000-0000-000011640000}"/>
    <cellStyle name="Normal 20 2 2 2 2 2 2" xfId="29289" xr:uid="{00000000-0005-0000-0000-000012640000}"/>
    <cellStyle name="Normal 20 2 2 2 2 3" xfId="23692" xr:uid="{00000000-0005-0000-0000-000013640000}"/>
    <cellStyle name="Normal 20 2 2 2 2 3 2" xfId="30187" xr:uid="{00000000-0005-0000-0000-000014640000}"/>
    <cellStyle name="Normal 20 2 2 2 2 4" xfId="28998" xr:uid="{00000000-0005-0000-0000-000015640000}"/>
    <cellStyle name="Normal 20 2 2 2 3" xfId="4958" xr:uid="{00000000-0005-0000-0000-000016640000}"/>
    <cellStyle name="Normal 20 2 2 2 3 2" xfId="5371" xr:uid="{00000000-0005-0000-0000-000017640000}"/>
    <cellStyle name="Normal 20 2 2 2 3 2 2" xfId="29290" xr:uid="{00000000-0005-0000-0000-000018640000}"/>
    <cellStyle name="Normal 20 2 2 2 3 3" xfId="23693" xr:uid="{00000000-0005-0000-0000-000019640000}"/>
    <cellStyle name="Normal 20 2 2 2 3 3 2" xfId="30188" xr:uid="{00000000-0005-0000-0000-00001A640000}"/>
    <cellStyle name="Normal 20 2 2 2 3 4" xfId="28999" xr:uid="{00000000-0005-0000-0000-00001B640000}"/>
    <cellStyle name="Normal 20 2 2 2 4" xfId="5369" xr:uid="{00000000-0005-0000-0000-00001C640000}"/>
    <cellStyle name="Normal 20 2 2 2 4 2" xfId="23987" xr:uid="{00000000-0005-0000-0000-00001D640000}"/>
    <cellStyle name="Normal 20 2 2 2 4 2 2" xfId="30368" xr:uid="{00000000-0005-0000-0000-00001E640000}"/>
    <cellStyle name="Normal 20 2 2 2 4 3" xfId="29288" xr:uid="{00000000-0005-0000-0000-00001F640000}"/>
    <cellStyle name="Normal 20 2 2 2 5" xfId="23691" xr:uid="{00000000-0005-0000-0000-000020640000}"/>
    <cellStyle name="Normal 20 2 2 2 5 2" xfId="30186" xr:uid="{00000000-0005-0000-0000-000021640000}"/>
    <cellStyle name="Normal 20 2 2 2 6" xfId="28997" xr:uid="{00000000-0005-0000-0000-000022640000}"/>
    <cellStyle name="Normal 20 2 2 3" xfId="4959" xr:uid="{00000000-0005-0000-0000-000023640000}"/>
    <cellStyle name="Normal 20 2 2 3 2" xfId="5372" xr:uid="{00000000-0005-0000-0000-000024640000}"/>
    <cellStyle name="Normal 20 2 2 3 2 2" xfId="29291" xr:uid="{00000000-0005-0000-0000-000025640000}"/>
    <cellStyle name="Normal 20 2 2 3 3" xfId="23694" xr:uid="{00000000-0005-0000-0000-000026640000}"/>
    <cellStyle name="Normal 20 2 2 3 3 2" xfId="30189" xr:uid="{00000000-0005-0000-0000-000027640000}"/>
    <cellStyle name="Normal 20 2 2 3 4" xfId="29000" xr:uid="{00000000-0005-0000-0000-000028640000}"/>
    <cellStyle name="Normal 20 2 2 4" xfId="4960" xr:uid="{00000000-0005-0000-0000-000029640000}"/>
    <cellStyle name="Normal 20 2 2 4 2" xfId="5373" xr:uid="{00000000-0005-0000-0000-00002A640000}"/>
    <cellStyle name="Normal 20 2 2 4 2 2" xfId="29292" xr:uid="{00000000-0005-0000-0000-00002B640000}"/>
    <cellStyle name="Normal 20 2 2 4 3" xfId="23695" xr:uid="{00000000-0005-0000-0000-00002C640000}"/>
    <cellStyle name="Normal 20 2 2 4 3 2" xfId="30190" xr:uid="{00000000-0005-0000-0000-00002D640000}"/>
    <cellStyle name="Normal 20 2 2 4 4" xfId="29001" xr:uid="{00000000-0005-0000-0000-00002E640000}"/>
    <cellStyle name="Normal 20 2 2 5" xfId="5368" xr:uid="{00000000-0005-0000-0000-00002F640000}"/>
    <cellStyle name="Normal 20 2 2 5 2" xfId="23986" xr:uid="{00000000-0005-0000-0000-000030640000}"/>
    <cellStyle name="Normal 20 2 2 5 2 2" xfId="30367" xr:uid="{00000000-0005-0000-0000-000031640000}"/>
    <cellStyle name="Normal 20 2 2 5 3" xfId="29287" xr:uid="{00000000-0005-0000-0000-000032640000}"/>
    <cellStyle name="Normal 20 2 2 6" xfId="23690" xr:uid="{00000000-0005-0000-0000-000033640000}"/>
    <cellStyle name="Normal 20 2 2 6 2" xfId="30185" xr:uid="{00000000-0005-0000-0000-000034640000}"/>
    <cellStyle name="Normal 20 2 2 7" xfId="4955" xr:uid="{00000000-0005-0000-0000-000035640000}"/>
    <cellStyle name="Normal 20 2 2 8" xfId="28996" xr:uid="{00000000-0005-0000-0000-000036640000}"/>
    <cellStyle name="Normal 20 2 3" xfId="4961" xr:uid="{00000000-0005-0000-0000-000037640000}"/>
    <cellStyle name="Normal 20 2 3 2" xfId="4962" xr:uid="{00000000-0005-0000-0000-000038640000}"/>
    <cellStyle name="Normal 20 2 3 2 2" xfId="5375" xr:uid="{00000000-0005-0000-0000-000039640000}"/>
    <cellStyle name="Normal 20 2 3 2 2 2" xfId="29294" xr:uid="{00000000-0005-0000-0000-00003A640000}"/>
    <cellStyle name="Normal 20 2 3 2 3" xfId="23697" xr:uid="{00000000-0005-0000-0000-00003B640000}"/>
    <cellStyle name="Normal 20 2 3 2 3 2" xfId="30192" xr:uid="{00000000-0005-0000-0000-00003C640000}"/>
    <cellStyle name="Normal 20 2 3 2 4" xfId="29003" xr:uid="{00000000-0005-0000-0000-00003D640000}"/>
    <cellStyle name="Normal 20 2 3 3" xfId="4963" xr:uid="{00000000-0005-0000-0000-00003E640000}"/>
    <cellStyle name="Normal 20 2 3 3 2" xfId="5376" xr:uid="{00000000-0005-0000-0000-00003F640000}"/>
    <cellStyle name="Normal 20 2 3 3 2 2" xfId="29295" xr:uid="{00000000-0005-0000-0000-000040640000}"/>
    <cellStyle name="Normal 20 2 3 3 3" xfId="23698" xr:uid="{00000000-0005-0000-0000-000041640000}"/>
    <cellStyle name="Normal 20 2 3 3 3 2" xfId="30193" xr:uid="{00000000-0005-0000-0000-000042640000}"/>
    <cellStyle name="Normal 20 2 3 3 4" xfId="29004" xr:uid="{00000000-0005-0000-0000-000043640000}"/>
    <cellStyle name="Normal 20 2 3 4" xfId="5374" xr:uid="{00000000-0005-0000-0000-000044640000}"/>
    <cellStyle name="Normal 20 2 3 4 2" xfId="23988" xr:uid="{00000000-0005-0000-0000-000045640000}"/>
    <cellStyle name="Normal 20 2 3 4 2 2" xfId="30369" xr:uid="{00000000-0005-0000-0000-000046640000}"/>
    <cellStyle name="Normal 20 2 3 4 3" xfId="29293" xr:uid="{00000000-0005-0000-0000-000047640000}"/>
    <cellStyle name="Normal 20 2 3 5" xfId="23696" xr:uid="{00000000-0005-0000-0000-000048640000}"/>
    <cellStyle name="Normal 20 2 3 5 2" xfId="30191" xr:uid="{00000000-0005-0000-0000-000049640000}"/>
    <cellStyle name="Normal 20 2 3 6" xfId="29002" xr:uid="{00000000-0005-0000-0000-00004A640000}"/>
    <cellStyle name="Normal 20 2 4" xfId="4964" xr:uid="{00000000-0005-0000-0000-00004B640000}"/>
    <cellStyle name="Normal 20 2 4 2" xfId="4965" xr:uid="{00000000-0005-0000-0000-00004C640000}"/>
    <cellStyle name="Normal 20 2 4 2 2" xfId="5378" xr:uid="{00000000-0005-0000-0000-00004D640000}"/>
    <cellStyle name="Normal 20 2 4 2 2 2" xfId="29297" xr:uid="{00000000-0005-0000-0000-00004E640000}"/>
    <cellStyle name="Normal 20 2 4 2 3" xfId="23700" xr:uid="{00000000-0005-0000-0000-00004F640000}"/>
    <cellStyle name="Normal 20 2 4 2 3 2" xfId="30195" xr:uid="{00000000-0005-0000-0000-000050640000}"/>
    <cellStyle name="Normal 20 2 4 2 4" xfId="29006" xr:uid="{00000000-0005-0000-0000-000051640000}"/>
    <cellStyle name="Normal 20 2 4 3" xfId="4966" xr:uid="{00000000-0005-0000-0000-000052640000}"/>
    <cellStyle name="Normal 20 2 4 3 2" xfId="5379" xr:uid="{00000000-0005-0000-0000-000053640000}"/>
    <cellStyle name="Normal 20 2 4 3 2 2" xfId="29298" xr:uid="{00000000-0005-0000-0000-000054640000}"/>
    <cellStyle name="Normal 20 2 4 3 3" xfId="23701" xr:uid="{00000000-0005-0000-0000-000055640000}"/>
    <cellStyle name="Normal 20 2 4 3 3 2" xfId="30196" xr:uid="{00000000-0005-0000-0000-000056640000}"/>
    <cellStyle name="Normal 20 2 4 3 4" xfId="29007" xr:uid="{00000000-0005-0000-0000-000057640000}"/>
    <cellStyle name="Normal 20 2 4 4" xfId="5377" xr:uid="{00000000-0005-0000-0000-000058640000}"/>
    <cellStyle name="Normal 20 2 4 4 2" xfId="29296" xr:uid="{00000000-0005-0000-0000-000059640000}"/>
    <cellStyle name="Normal 20 2 4 5" xfId="23699" xr:uid="{00000000-0005-0000-0000-00005A640000}"/>
    <cellStyle name="Normal 20 2 4 5 2" xfId="30194" xr:uid="{00000000-0005-0000-0000-00005B640000}"/>
    <cellStyle name="Normal 20 2 4 6" xfId="29005" xr:uid="{00000000-0005-0000-0000-00005C640000}"/>
    <cellStyle name="Normal 20 2 5" xfId="4967" xr:uid="{00000000-0005-0000-0000-00005D640000}"/>
    <cellStyle name="Normal 20 2 5 2" xfId="5380" xr:uid="{00000000-0005-0000-0000-00005E640000}"/>
    <cellStyle name="Normal 20 2 5 2 2" xfId="29299" xr:uid="{00000000-0005-0000-0000-00005F640000}"/>
    <cellStyle name="Normal 20 2 5 3" xfId="23702" xr:uid="{00000000-0005-0000-0000-000060640000}"/>
    <cellStyle name="Normal 20 2 5 3 2" xfId="30197" xr:uid="{00000000-0005-0000-0000-000061640000}"/>
    <cellStyle name="Normal 20 2 5 4" xfId="29008" xr:uid="{00000000-0005-0000-0000-000062640000}"/>
    <cellStyle name="Normal 20 2 6" xfId="4968" xr:uid="{00000000-0005-0000-0000-000063640000}"/>
    <cellStyle name="Normal 20 2 6 2" xfId="5381" xr:uid="{00000000-0005-0000-0000-000064640000}"/>
    <cellStyle name="Normal 20 2 6 2 2" xfId="29300" xr:uid="{00000000-0005-0000-0000-000065640000}"/>
    <cellStyle name="Normal 20 2 6 3" xfId="23703" xr:uid="{00000000-0005-0000-0000-000066640000}"/>
    <cellStyle name="Normal 20 2 6 3 2" xfId="30198" xr:uid="{00000000-0005-0000-0000-000067640000}"/>
    <cellStyle name="Normal 20 2 6 4" xfId="29009" xr:uid="{00000000-0005-0000-0000-000068640000}"/>
    <cellStyle name="Normal 20 2 7" xfId="5367" xr:uid="{00000000-0005-0000-0000-000069640000}"/>
    <cellStyle name="Normal 20 2 7 2" xfId="23985" xr:uid="{00000000-0005-0000-0000-00006A640000}"/>
    <cellStyle name="Normal 20 2 7 2 2" xfId="30366" xr:uid="{00000000-0005-0000-0000-00006B640000}"/>
    <cellStyle name="Normal 20 2 7 3" xfId="29286" xr:uid="{00000000-0005-0000-0000-00006C640000}"/>
    <cellStyle name="Normal 20 2 8" xfId="23689" xr:uid="{00000000-0005-0000-0000-00006D640000}"/>
    <cellStyle name="Normal 20 2 8 2" xfId="30184" xr:uid="{00000000-0005-0000-0000-00006E640000}"/>
    <cellStyle name="Normal 20 2 9" xfId="4954" xr:uid="{00000000-0005-0000-0000-00006F640000}"/>
    <cellStyle name="Normal 20 3" xfId="3610" xr:uid="{00000000-0005-0000-0000-000070640000}"/>
    <cellStyle name="Normal 20 3 2" xfId="4970" xr:uid="{00000000-0005-0000-0000-000071640000}"/>
    <cellStyle name="Normal 20 3 2 2" xfId="4971" xr:uid="{00000000-0005-0000-0000-000072640000}"/>
    <cellStyle name="Normal 20 3 2 2 2" xfId="5384" xr:uid="{00000000-0005-0000-0000-000073640000}"/>
    <cellStyle name="Normal 20 3 2 2 2 2" xfId="29303" xr:uid="{00000000-0005-0000-0000-000074640000}"/>
    <cellStyle name="Normal 20 3 2 2 3" xfId="23706" xr:uid="{00000000-0005-0000-0000-000075640000}"/>
    <cellStyle name="Normal 20 3 2 2 3 2" xfId="30201" xr:uid="{00000000-0005-0000-0000-000076640000}"/>
    <cellStyle name="Normal 20 3 2 2 4" xfId="29012" xr:uid="{00000000-0005-0000-0000-000077640000}"/>
    <cellStyle name="Normal 20 3 2 3" xfId="4972" xr:uid="{00000000-0005-0000-0000-000078640000}"/>
    <cellStyle name="Normal 20 3 2 3 2" xfId="5385" xr:uid="{00000000-0005-0000-0000-000079640000}"/>
    <cellStyle name="Normal 20 3 2 3 2 2" xfId="29304" xr:uid="{00000000-0005-0000-0000-00007A640000}"/>
    <cellStyle name="Normal 20 3 2 3 3" xfId="23707" xr:uid="{00000000-0005-0000-0000-00007B640000}"/>
    <cellStyle name="Normal 20 3 2 3 3 2" xfId="30202" xr:uid="{00000000-0005-0000-0000-00007C640000}"/>
    <cellStyle name="Normal 20 3 2 3 4" xfId="29013" xr:uid="{00000000-0005-0000-0000-00007D640000}"/>
    <cellStyle name="Normal 20 3 2 4" xfId="5383" xr:uid="{00000000-0005-0000-0000-00007E640000}"/>
    <cellStyle name="Normal 20 3 2 4 2" xfId="23990" xr:uid="{00000000-0005-0000-0000-00007F640000}"/>
    <cellStyle name="Normal 20 3 2 4 2 2" xfId="30371" xr:uid="{00000000-0005-0000-0000-000080640000}"/>
    <cellStyle name="Normal 20 3 2 4 3" xfId="29302" xr:uid="{00000000-0005-0000-0000-000081640000}"/>
    <cellStyle name="Normal 20 3 2 5" xfId="23705" xr:uid="{00000000-0005-0000-0000-000082640000}"/>
    <cellStyle name="Normal 20 3 2 5 2" xfId="30200" xr:uid="{00000000-0005-0000-0000-000083640000}"/>
    <cellStyle name="Normal 20 3 2 6" xfId="29011" xr:uid="{00000000-0005-0000-0000-000084640000}"/>
    <cellStyle name="Normal 20 3 3" xfId="4973" xr:uid="{00000000-0005-0000-0000-000085640000}"/>
    <cellStyle name="Normal 20 3 3 2" xfId="5386" xr:uid="{00000000-0005-0000-0000-000086640000}"/>
    <cellStyle name="Normal 20 3 3 2 2" xfId="29305" xr:uid="{00000000-0005-0000-0000-000087640000}"/>
    <cellStyle name="Normal 20 3 3 3" xfId="23708" xr:uid="{00000000-0005-0000-0000-000088640000}"/>
    <cellStyle name="Normal 20 3 3 3 2" xfId="30203" xr:uid="{00000000-0005-0000-0000-000089640000}"/>
    <cellStyle name="Normal 20 3 3 4" xfId="29014" xr:uid="{00000000-0005-0000-0000-00008A640000}"/>
    <cellStyle name="Normal 20 3 4" xfId="4974" xr:uid="{00000000-0005-0000-0000-00008B640000}"/>
    <cellStyle name="Normal 20 3 4 2" xfId="5387" xr:uid="{00000000-0005-0000-0000-00008C640000}"/>
    <cellStyle name="Normal 20 3 4 2 2" xfId="29306" xr:uid="{00000000-0005-0000-0000-00008D640000}"/>
    <cellStyle name="Normal 20 3 4 3" xfId="23709" xr:uid="{00000000-0005-0000-0000-00008E640000}"/>
    <cellStyle name="Normal 20 3 4 3 2" xfId="30204" xr:uid="{00000000-0005-0000-0000-00008F640000}"/>
    <cellStyle name="Normal 20 3 4 4" xfId="29015" xr:uid="{00000000-0005-0000-0000-000090640000}"/>
    <cellStyle name="Normal 20 3 5" xfId="5382" xr:uid="{00000000-0005-0000-0000-000091640000}"/>
    <cellStyle name="Normal 20 3 5 2" xfId="23989" xr:uid="{00000000-0005-0000-0000-000092640000}"/>
    <cellStyle name="Normal 20 3 5 2 2" xfId="30370" xr:uid="{00000000-0005-0000-0000-000093640000}"/>
    <cellStyle name="Normal 20 3 5 3" xfId="29301" xr:uid="{00000000-0005-0000-0000-000094640000}"/>
    <cellStyle name="Normal 20 3 6" xfId="5977" xr:uid="{00000000-0005-0000-0000-000095640000}"/>
    <cellStyle name="Normal 20 3 6 2" xfId="23704" xr:uid="{00000000-0005-0000-0000-000096640000}"/>
    <cellStyle name="Normal 20 3 6 2 2" xfId="30199" xr:uid="{00000000-0005-0000-0000-000097640000}"/>
    <cellStyle name="Normal 20 3 7" xfId="4969" xr:uid="{00000000-0005-0000-0000-000098640000}"/>
    <cellStyle name="Normal 20 3 8" xfId="29010" xr:uid="{00000000-0005-0000-0000-000099640000}"/>
    <cellStyle name="Normal 20 4" xfId="4975" xr:uid="{00000000-0005-0000-0000-00009A640000}"/>
    <cellStyle name="Normal 20 4 2" xfId="4976" xr:uid="{00000000-0005-0000-0000-00009B640000}"/>
    <cellStyle name="Normal 20 4 2 2" xfId="5389" xr:uid="{00000000-0005-0000-0000-00009C640000}"/>
    <cellStyle name="Normal 20 4 2 2 2" xfId="29308" xr:uid="{00000000-0005-0000-0000-00009D640000}"/>
    <cellStyle name="Normal 20 4 2 3" xfId="23711" xr:uid="{00000000-0005-0000-0000-00009E640000}"/>
    <cellStyle name="Normal 20 4 2 3 2" xfId="30206" xr:uid="{00000000-0005-0000-0000-00009F640000}"/>
    <cellStyle name="Normal 20 4 2 4" xfId="29017" xr:uid="{00000000-0005-0000-0000-0000A0640000}"/>
    <cellStyle name="Normal 20 4 3" xfId="4977" xr:uid="{00000000-0005-0000-0000-0000A1640000}"/>
    <cellStyle name="Normal 20 4 3 2" xfId="5390" xr:uid="{00000000-0005-0000-0000-0000A2640000}"/>
    <cellStyle name="Normal 20 4 3 2 2" xfId="29309" xr:uid="{00000000-0005-0000-0000-0000A3640000}"/>
    <cellStyle name="Normal 20 4 3 3" xfId="23712" xr:uid="{00000000-0005-0000-0000-0000A4640000}"/>
    <cellStyle name="Normal 20 4 3 3 2" xfId="30207" xr:uid="{00000000-0005-0000-0000-0000A5640000}"/>
    <cellStyle name="Normal 20 4 3 4" xfId="29018" xr:uid="{00000000-0005-0000-0000-0000A6640000}"/>
    <cellStyle name="Normal 20 4 4" xfId="5388" xr:uid="{00000000-0005-0000-0000-0000A7640000}"/>
    <cellStyle name="Normal 20 4 4 2" xfId="23991" xr:uid="{00000000-0005-0000-0000-0000A8640000}"/>
    <cellStyle name="Normal 20 4 4 2 2" xfId="30372" xr:uid="{00000000-0005-0000-0000-0000A9640000}"/>
    <cellStyle name="Normal 20 4 4 3" xfId="29307" xr:uid="{00000000-0005-0000-0000-0000AA640000}"/>
    <cellStyle name="Normal 20 4 5" xfId="23710" xr:uid="{00000000-0005-0000-0000-0000AB640000}"/>
    <cellStyle name="Normal 20 4 5 2" xfId="30205" xr:uid="{00000000-0005-0000-0000-0000AC640000}"/>
    <cellStyle name="Normal 20 4 6" xfId="29016" xr:uid="{00000000-0005-0000-0000-0000AD640000}"/>
    <cellStyle name="Normal 20 5" xfId="4978" xr:uid="{00000000-0005-0000-0000-0000AE640000}"/>
    <cellStyle name="Normal 20 5 2" xfId="4979" xr:uid="{00000000-0005-0000-0000-0000AF640000}"/>
    <cellStyle name="Normal 20 5 2 2" xfId="5392" xr:uid="{00000000-0005-0000-0000-0000B0640000}"/>
    <cellStyle name="Normal 20 5 2 2 2" xfId="29311" xr:uid="{00000000-0005-0000-0000-0000B1640000}"/>
    <cellStyle name="Normal 20 5 2 3" xfId="23714" xr:uid="{00000000-0005-0000-0000-0000B2640000}"/>
    <cellStyle name="Normal 20 5 2 3 2" xfId="30209" xr:uid="{00000000-0005-0000-0000-0000B3640000}"/>
    <cellStyle name="Normal 20 5 2 4" xfId="29020" xr:uid="{00000000-0005-0000-0000-0000B4640000}"/>
    <cellStyle name="Normal 20 5 3" xfId="4980" xr:uid="{00000000-0005-0000-0000-0000B5640000}"/>
    <cellStyle name="Normal 20 5 3 2" xfId="5393" xr:uid="{00000000-0005-0000-0000-0000B6640000}"/>
    <cellStyle name="Normal 20 5 3 2 2" xfId="29312" xr:uid="{00000000-0005-0000-0000-0000B7640000}"/>
    <cellStyle name="Normal 20 5 3 3" xfId="23715" xr:uid="{00000000-0005-0000-0000-0000B8640000}"/>
    <cellStyle name="Normal 20 5 3 3 2" xfId="30210" xr:uid="{00000000-0005-0000-0000-0000B9640000}"/>
    <cellStyle name="Normal 20 5 3 4" xfId="29021" xr:uid="{00000000-0005-0000-0000-0000BA640000}"/>
    <cellStyle name="Normal 20 5 4" xfId="5391" xr:uid="{00000000-0005-0000-0000-0000BB640000}"/>
    <cellStyle name="Normal 20 5 4 2" xfId="29310" xr:uid="{00000000-0005-0000-0000-0000BC640000}"/>
    <cellStyle name="Normal 20 5 5" xfId="23713" xr:uid="{00000000-0005-0000-0000-0000BD640000}"/>
    <cellStyle name="Normal 20 5 5 2" xfId="30208" xr:uid="{00000000-0005-0000-0000-0000BE640000}"/>
    <cellStyle name="Normal 20 5 6" xfId="29019" xr:uid="{00000000-0005-0000-0000-0000BF640000}"/>
    <cellStyle name="Normal 20 6" xfId="4981" xr:uid="{00000000-0005-0000-0000-0000C0640000}"/>
    <cellStyle name="Normal 20 6 2" xfId="5394" xr:uid="{00000000-0005-0000-0000-0000C1640000}"/>
    <cellStyle name="Normal 20 6 2 2" xfId="29313" xr:uid="{00000000-0005-0000-0000-0000C2640000}"/>
    <cellStyle name="Normal 20 6 3" xfId="23716" xr:uid="{00000000-0005-0000-0000-0000C3640000}"/>
    <cellStyle name="Normal 20 6 3 2" xfId="30211" xr:uid="{00000000-0005-0000-0000-0000C4640000}"/>
    <cellStyle name="Normal 20 6 4" xfId="29022" xr:uid="{00000000-0005-0000-0000-0000C5640000}"/>
    <cellStyle name="Normal 20 7" xfId="4982" xr:uid="{00000000-0005-0000-0000-0000C6640000}"/>
    <cellStyle name="Normal 20 7 2" xfId="5395" xr:uid="{00000000-0005-0000-0000-0000C7640000}"/>
    <cellStyle name="Normal 20 7 2 2" xfId="29314" xr:uid="{00000000-0005-0000-0000-0000C8640000}"/>
    <cellStyle name="Normal 20 7 3" xfId="23717" xr:uid="{00000000-0005-0000-0000-0000C9640000}"/>
    <cellStyle name="Normal 20 7 3 2" xfId="30212" xr:uid="{00000000-0005-0000-0000-0000CA640000}"/>
    <cellStyle name="Normal 20 7 4" xfId="29023" xr:uid="{00000000-0005-0000-0000-0000CB640000}"/>
    <cellStyle name="Normal 20 8" xfId="5366" xr:uid="{00000000-0005-0000-0000-0000CC640000}"/>
    <cellStyle name="Normal 20 8 2" xfId="23984" xr:uid="{00000000-0005-0000-0000-0000CD640000}"/>
    <cellStyle name="Normal 20 8 2 2" xfId="30365" xr:uid="{00000000-0005-0000-0000-0000CE640000}"/>
    <cellStyle name="Normal 20 8 3" xfId="29285" xr:uid="{00000000-0005-0000-0000-0000CF640000}"/>
    <cellStyle name="Normal 20 9" xfId="23688" xr:uid="{00000000-0005-0000-0000-0000D0640000}"/>
    <cellStyle name="Normal 20 9 2" xfId="30183" xr:uid="{00000000-0005-0000-0000-0000D1640000}"/>
    <cellStyle name="Normal 200" xfId="1513" xr:uid="{00000000-0005-0000-0000-0000D2640000}"/>
    <cellStyle name="Normal 200 2" xfId="5978" xr:uid="{00000000-0005-0000-0000-0000D3640000}"/>
    <cellStyle name="Normal 201" xfId="1514" xr:uid="{00000000-0005-0000-0000-0000D4640000}"/>
    <cellStyle name="Normal 201 2" xfId="22425" xr:uid="{00000000-0005-0000-0000-0000D5640000}"/>
    <cellStyle name="Normal 201 3" xfId="29610" xr:uid="{00000000-0005-0000-0000-0000D6640000}"/>
    <cellStyle name="Normal 202" xfId="1515" xr:uid="{00000000-0005-0000-0000-0000D7640000}"/>
    <cellStyle name="Normal 202 2" xfId="5979" xr:uid="{00000000-0005-0000-0000-0000D8640000}"/>
    <cellStyle name="Normal 203" xfId="1516" xr:uid="{00000000-0005-0000-0000-0000D9640000}"/>
    <cellStyle name="Normal 203 2" xfId="5980" xr:uid="{00000000-0005-0000-0000-0000DA640000}"/>
    <cellStyle name="Normal 204" xfId="1517" xr:uid="{00000000-0005-0000-0000-0000DB640000}"/>
    <cellStyle name="Normal 204 2" xfId="22426" xr:uid="{00000000-0005-0000-0000-0000DC640000}"/>
    <cellStyle name="Normal 204 3" xfId="29611" xr:uid="{00000000-0005-0000-0000-0000DD640000}"/>
    <cellStyle name="Normal 205" xfId="1518" xr:uid="{00000000-0005-0000-0000-0000DE640000}"/>
    <cellStyle name="Normal 205 2" xfId="22427" xr:uid="{00000000-0005-0000-0000-0000DF640000}"/>
    <cellStyle name="Normal 205 3" xfId="29612" xr:uid="{00000000-0005-0000-0000-0000E0640000}"/>
    <cellStyle name="Normal 206" xfId="1519" xr:uid="{00000000-0005-0000-0000-0000E1640000}"/>
    <cellStyle name="Normal 206 2" xfId="22428" xr:uid="{00000000-0005-0000-0000-0000E2640000}"/>
    <cellStyle name="Normal 206 3" xfId="29613" xr:uid="{00000000-0005-0000-0000-0000E3640000}"/>
    <cellStyle name="Normal 207" xfId="1520" xr:uid="{00000000-0005-0000-0000-0000E4640000}"/>
    <cellStyle name="Normal 207 2" xfId="22429" xr:uid="{00000000-0005-0000-0000-0000E5640000}"/>
    <cellStyle name="Normal 207 3" xfId="29614" xr:uid="{00000000-0005-0000-0000-0000E6640000}"/>
    <cellStyle name="Normal 208" xfId="1521" xr:uid="{00000000-0005-0000-0000-0000E7640000}"/>
    <cellStyle name="Normal 208 2" xfId="22430" xr:uid="{00000000-0005-0000-0000-0000E8640000}"/>
    <cellStyle name="Normal 208 3" xfId="29615" xr:uid="{00000000-0005-0000-0000-0000E9640000}"/>
    <cellStyle name="Normal 209" xfId="1522" xr:uid="{00000000-0005-0000-0000-0000EA640000}"/>
    <cellStyle name="Normal 209 2" xfId="22431" xr:uid="{00000000-0005-0000-0000-0000EB640000}"/>
    <cellStyle name="Normal 209 3" xfId="29616" xr:uid="{00000000-0005-0000-0000-0000EC640000}"/>
    <cellStyle name="Normal 21" xfId="356" xr:uid="{00000000-0005-0000-0000-0000ED640000}"/>
    <cellStyle name="Normal 21 2" xfId="3612" xr:uid="{00000000-0005-0000-0000-0000EE640000}"/>
    <cellStyle name="Normal 21 2 2" xfId="6609" xr:uid="{00000000-0005-0000-0000-0000EF640000}"/>
    <cellStyle name="Normal 21 3" xfId="6448" xr:uid="{00000000-0005-0000-0000-0000F0640000}"/>
    <cellStyle name="Normal 21 3 2" xfId="29428" xr:uid="{00000000-0005-0000-0000-0000F1640000}"/>
    <cellStyle name="Normal 210" xfId="1524" xr:uid="{00000000-0005-0000-0000-0000F2640000}"/>
    <cellStyle name="Normal 210 2" xfId="22432" xr:uid="{00000000-0005-0000-0000-0000F3640000}"/>
    <cellStyle name="Normal 210 3" xfId="29617" xr:uid="{00000000-0005-0000-0000-0000F4640000}"/>
    <cellStyle name="Normal 211" xfId="1525" xr:uid="{00000000-0005-0000-0000-0000F5640000}"/>
    <cellStyle name="Normal 211 2" xfId="22433" xr:uid="{00000000-0005-0000-0000-0000F6640000}"/>
    <cellStyle name="Normal 211 3" xfId="29618" xr:uid="{00000000-0005-0000-0000-0000F7640000}"/>
    <cellStyle name="Normal 212" xfId="1526" xr:uid="{00000000-0005-0000-0000-0000F8640000}"/>
    <cellStyle name="Normal 212 2" xfId="22434" xr:uid="{00000000-0005-0000-0000-0000F9640000}"/>
    <cellStyle name="Normal 212 3" xfId="29619" xr:uid="{00000000-0005-0000-0000-0000FA640000}"/>
    <cellStyle name="Normal 213" xfId="1527" xr:uid="{00000000-0005-0000-0000-0000FB640000}"/>
    <cellStyle name="Normal 213 2" xfId="22435" xr:uid="{00000000-0005-0000-0000-0000FC640000}"/>
    <cellStyle name="Normal 213 3" xfId="29620" xr:uid="{00000000-0005-0000-0000-0000FD640000}"/>
    <cellStyle name="Normal 214" xfId="1528" xr:uid="{00000000-0005-0000-0000-0000FE640000}"/>
    <cellStyle name="Normal 214 2" xfId="22436" xr:uid="{00000000-0005-0000-0000-0000FF640000}"/>
    <cellStyle name="Normal 214 3" xfId="29621" xr:uid="{00000000-0005-0000-0000-000000650000}"/>
    <cellStyle name="Normal 215" xfId="1529" xr:uid="{00000000-0005-0000-0000-000001650000}"/>
    <cellStyle name="Normal 215 2" xfId="22437" xr:uid="{00000000-0005-0000-0000-000002650000}"/>
    <cellStyle name="Normal 215 3" xfId="29622" xr:uid="{00000000-0005-0000-0000-000003650000}"/>
    <cellStyle name="Normal 216" xfId="1530" xr:uid="{00000000-0005-0000-0000-000004650000}"/>
    <cellStyle name="Normal 216 2" xfId="22438" xr:uid="{00000000-0005-0000-0000-000005650000}"/>
    <cellStyle name="Normal 216 3" xfId="29623" xr:uid="{00000000-0005-0000-0000-000006650000}"/>
    <cellStyle name="Normal 217" xfId="1531" xr:uid="{00000000-0005-0000-0000-000007650000}"/>
    <cellStyle name="Normal 217 2" xfId="22439" xr:uid="{00000000-0005-0000-0000-000008650000}"/>
    <cellStyle name="Normal 217 3" xfId="29624" xr:uid="{00000000-0005-0000-0000-000009650000}"/>
    <cellStyle name="Normal 218" xfId="1532" xr:uid="{00000000-0005-0000-0000-00000A650000}"/>
    <cellStyle name="Normal 218 2" xfId="22440" xr:uid="{00000000-0005-0000-0000-00000B650000}"/>
    <cellStyle name="Normal 218 3" xfId="29625" xr:uid="{00000000-0005-0000-0000-00000C650000}"/>
    <cellStyle name="Normal 219" xfId="1533" xr:uid="{00000000-0005-0000-0000-00000D650000}"/>
    <cellStyle name="Normal 219 2" xfId="22441" xr:uid="{00000000-0005-0000-0000-00000E650000}"/>
    <cellStyle name="Normal 219 3" xfId="29626" xr:uid="{00000000-0005-0000-0000-00000F650000}"/>
    <cellStyle name="Normal 22" xfId="357" xr:uid="{00000000-0005-0000-0000-000010650000}"/>
    <cellStyle name="Normal 22 10" xfId="29024" xr:uid="{00000000-0005-0000-0000-000011650000}"/>
    <cellStyle name="Normal 22 2" xfId="3613" xr:uid="{00000000-0005-0000-0000-000012650000}"/>
    <cellStyle name="Normal 22 2 2" xfId="4985" xr:uid="{00000000-0005-0000-0000-000013650000}"/>
    <cellStyle name="Normal 22 2 2 2" xfId="4986" xr:uid="{00000000-0005-0000-0000-000014650000}"/>
    <cellStyle name="Normal 22 2 2 2 2" xfId="5399" xr:uid="{00000000-0005-0000-0000-000015650000}"/>
    <cellStyle name="Normal 22 2 2 2 2 2" xfId="23012" xr:uid="{00000000-0005-0000-0000-000016650000}"/>
    <cellStyle name="Normal 22 2 2 2 2 2 2" xfId="23367" xr:uid="{00000000-0005-0000-0000-000017650000}"/>
    <cellStyle name="Normal 22 2 2 2 2 2 2 2" xfId="25265" xr:uid="{00000000-0005-0000-0000-000018650000}"/>
    <cellStyle name="Normal 22 2 2 2 2 2 2 2 2" xfId="28352" xr:uid="{00000000-0005-0000-0000-000019650000}"/>
    <cellStyle name="Normal 22 2 2 2 2 2 2 3" xfId="26813" xr:uid="{00000000-0005-0000-0000-00001A650000}"/>
    <cellStyle name="Normal 22 2 2 2 2 2 3" xfId="24946" xr:uid="{00000000-0005-0000-0000-00001B650000}"/>
    <cellStyle name="Normal 22 2 2 2 2 2 3 2" xfId="28033" xr:uid="{00000000-0005-0000-0000-00001C650000}"/>
    <cellStyle name="Normal 22 2 2 2 2 2 4" xfId="26494" xr:uid="{00000000-0005-0000-0000-00001D650000}"/>
    <cellStyle name="Normal 22 2 2 2 2 3" xfId="22792" xr:uid="{00000000-0005-0000-0000-00001E650000}"/>
    <cellStyle name="Normal 22 2 2 2 2 3 2" xfId="23995" xr:uid="{00000000-0005-0000-0000-00001F650000}"/>
    <cellStyle name="Normal 22 2 2 2 2 3 2 2" xfId="30376" xr:uid="{00000000-0005-0000-0000-000020650000}"/>
    <cellStyle name="Normal 22 2 2 2 2 3 3" xfId="24730" xr:uid="{00000000-0005-0000-0000-000021650000}"/>
    <cellStyle name="Normal 22 2 2 2 2 3 3 2" xfId="27817" xr:uid="{00000000-0005-0000-0000-000022650000}"/>
    <cellStyle name="Normal 22 2 2 2 2 3 4" xfId="26278" xr:uid="{00000000-0005-0000-0000-000023650000}"/>
    <cellStyle name="Normal 22 2 2 2 2 4" xfId="23366" xr:uid="{00000000-0005-0000-0000-000024650000}"/>
    <cellStyle name="Normal 22 2 2 2 2 4 2" xfId="25264" xr:uid="{00000000-0005-0000-0000-000025650000}"/>
    <cellStyle name="Normal 22 2 2 2 2 4 2 2" xfId="28351" xr:uid="{00000000-0005-0000-0000-000026650000}"/>
    <cellStyle name="Normal 22 2 2 2 2 4 3" xfId="26812" xr:uid="{00000000-0005-0000-0000-000027650000}"/>
    <cellStyle name="Normal 22 2 2 2 2 5" xfId="29318" xr:uid="{00000000-0005-0000-0000-000028650000}"/>
    <cellStyle name="Normal 22 2 2 2 3" xfId="22904" xr:uid="{00000000-0005-0000-0000-000029650000}"/>
    <cellStyle name="Normal 22 2 2 2 3 2" xfId="23368" xr:uid="{00000000-0005-0000-0000-00002A650000}"/>
    <cellStyle name="Normal 22 2 2 2 3 2 2" xfId="25266" xr:uid="{00000000-0005-0000-0000-00002B650000}"/>
    <cellStyle name="Normal 22 2 2 2 3 2 2 2" xfId="28353" xr:uid="{00000000-0005-0000-0000-00002C650000}"/>
    <cellStyle name="Normal 22 2 2 2 3 2 3" xfId="26814" xr:uid="{00000000-0005-0000-0000-00002D650000}"/>
    <cellStyle name="Normal 22 2 2 2 3 3" xfId="24838" xr:uid="{00000000-0005-0000-0000-00002E650000}"/>
    <cellStyle name="Normal 22 2 2 2 3 3 2" xfId="27925" xr:uid="{00000000-0005-0000-0000-00002F650000}"/>
    <cellStyle name="Normal 22 2 2 2 3 4" xfId="26386" xr:uid="{00000000-0005-0000-0000-000030650000}"/>
    <cellStyle name="Normal 22 2 2 2 4" xfId="22684" xr:uid="{00000000-0005-0000-0000-000031650000}"/>
    <cellStyle name="Normal 22 2 2 2 4 2" xfId="23721" xr:uid="{00000000-0005-0000-0000-000032650000}"/>
    <cellStyle name="Normal 22 2 2 2 4 2 2" xfId="30216" xr:uid="{00000000-0005-0000-0000-000033650000}"/>
    <cellStyle name="Normal 22 2 2 2 4 3" xfId="24622" xr:uid="{00000000-0005-0000-0000-000034650000}"/>
    <cellStyle name="Normal 22 2 2 2 4 3 2" xfId="27709" xr:uid="{00000000-0005-0000-0000-000035650000}"/>
    <cellStyle name="Normal 22 2 2 2 4 4" xfId="26170" xr:uid="{00000000-0005-0000-0000-000036650000}"/>
    <cellStyle name="Normal 22 2 2 2 5" xfId="22551" xr:uid="{00000000-0005-0000-0000-000037650000}"/>
    <cellStyle name="Normal 22 2 2 2 5 2" xfId="24497" xr:uid="{00000000-0005-0000-0000-000038650000}"/>
    <cellStyle name="Normal 22 2 2 2 5 2 2" xfId="27584" xr:uid="{00000000-0005-0000-0000-000039650000}"/>
    <cellStyle name="Normal 22 2 2 2 5 3" xfId="26045" xr:uid="{00000000-0005-0000-0000-00003A650000}"/>
    <cellStyle name="Normal 22 2 2 2 6" xfId="29027" xr:uid="{00000000-0005-0000-0000-00003B650000}"/>
    <cellStyle name="Normal 22 2 2 3" xfId="4987" xr:uid="{00000000-0005-0000-0000-00003C650000}"/>
    <cellStyle name="Normal 22 2 2 3 2" xfId="5400" xr:uid="{00000000-0005-0000-0000-00003D650000}"/>
    <cellStyle name="Normal 22 2 2 3 2 2" xfId="22958" xr:uid="{00000000-0005-0000-0000-00003E650000}"/>
    <cellStyle name="Normal 22 2 2 3 2 2 2" xfId="23996" xr:uid="{00000000-0005-0000-0000-00003F650000}"/>
    <cellStyle name="Normal 22 2 2 3 2 2 2 2" xfId="30377" xr:uid="{00000000-0005-0000-0000-000040650000}"/>
    <cellStyle name="Normal 22 2 2 3 2 2 3" xfId="24892" xr:uid="{00000000-0005-0000-0000-000041650000}"/>
    <cellStyle name="Normal 22 2 2 3 2 2 3 2" xfId="27979" xr:uid="{00000000-0005-0000-0000-000042650000}"/>
    <cellStyle name="Normal 22 2 2 3 2 2 4" xfId="26440" xr:uid="{00000000-0005-0000-0000-000043650000}"/>
    <cellStyle name="Normal 22 2 2 3 2 3" xfId="23369" xr:uid="{00000000-0005-0000-0000-000044650000}"/>
    <cellStyle name="Normal 22 2 2 3 2 3 2" xfId="25267" xr:uid="{00000000-0005-0000-0000-000045650000}"/>
    <cellStyle name="Normal 22 2 2 3 2 3 2 2" xfId="28354" xr:uid="{00000000-0005-0000-0000-000046650000}"/>
    <cellStyle name="Normal 22 2 2 3 2 3 3" xfId="26815" xr:uid="{00000000-0005-0000-0000-000047650000}"/>
    <cellStyle name="Normal 22 2 2 3 2 4" xfId="29319" xr:uid="{00000000-0005-0000-0000-000048650000}"/>
    <cellStyle name="Normal 22 2 2 3 3" xfId="22738" xr:uid="{00000000-0005-0000-0000-000049650000}"/>
    <cellStyle name="Normal 22 2 2 3 3 2" xfId="23722" xr:uid="{00000000-0005-0000-0000-00004A650000}"/>
    <cellStyle name="Normal 22 2 2 3 3 2 2" xfId="30217" xr:uid="{00000000-0005-0000-0000-00004B650000}"/>
    <cellStyle name="Normal 22 2 2 3 3 3" xfId="24676" xr:uid="{00000000-0005-0000-0000-00004C650000}"/>
    <cellStyle name="Normal 22 2 2 3 3 3 2" xfId="27763" xr:uid="{00000000-0005-0000-0000-00004D650000}"/>
    <cellStyle name="Normal 22 2 2 3 3 4" xfId="26224" xr:uid="{00000000-0005-0000-0000-00004E650000}"/>
    <cellStyle name="Normal 22 2 2 3 4" xfId="29028" xr:uid="{00000000-0005-0000-0000-00004F650000}"/>
    <cellStyle name="Normal 22 2 2 4" xfId="5398" xr:uid="{00000000-0005-0000-0000-000050650000}"/>
    <cellStyle name="Normal 22 2 2 4 2" xfId="22850" xr:uid="{00000000-0005-0000-0000-000051650000}"/>
    <cellStyle name="Normal 22 2 2 4 2 2" xfId="23994" xr:uid="{00000000-0005-0000-0000-000052650000}"/>
    <cellStyle name="Normal 22 2 2 4 2 2 2" xfId="30375" xr:uid="{00000000-0005-0000-0000-000053650000}"/>
    <cellStyle name="Normal 22 2 2 4 2 3" xfId="24784" xr:uid="{00000000-0005-0000-0000-000054650000}"/>
    <cellStyle name="Normal 22 2 2 4 2 3 2" xfId="27871" xr:uid="{00000000-0005-0000-0000-000055650000}"/>
    <cellStyle name="Normal 22 2 2 4 2 4" xfId="26332" xr:uid="{00000000-0005-0000-0000-000056650000}"/>
    <cellStyle name="Normal 22 2 2 4 3" xfId="29317" xr:uid="{00000000-0005-0000-0000-000057650000}"/>
    <cellStyle name="Normal 22 2 2 5" xfId="22630" xr:uid="{00000000-0005-0000-0000-000058650000}"/>
    <cellStyle name="Normal 22 2 2 5 2" xfId="23720" xr:uid="{00000000-0005-0000-0000-000059650000}"/>
    <cellStyle name="Normal 22 2 2 5 2 2" xfId="30215" xr:uid="{00000000-0005-0000-0000-00005A650000}"/>
    <cellStyle name="Normal 22 2 2 5 3" xfId="24568" xr:uid="{00000000-0005-0000-0000-00005B650000}"/>
    <cellStyle name="Normal 22 2 2 5 3 2" xfId="27655" xr:uid="{00000000-0005-0000-0000-00005C650000}"/>
    <cellStyle name="Normal 22 2 2 5 4" xfId="26116" xr:uid="{00000000-0005-0000-0000-00005D650000}"/>
    <cellStyle name="Normal 22 2 2 6" xfId="22497" xr:uid="{00000000-0005-0000-0000-00005E650000}"/>
    <cellStyle name="Normal 22 2 2 6 2" xfId="24443" xr:uid="{00000000-0005-0000-0000-00005F650000}"/>
    <cellStyle name="Normal 22 2 2 6 2 2" xfId="27530" xr:uid="{00000000-0005-0000-0000-000060650000}"/>
    <cellStyle name="Normal 22 2 2 6 3" xfId="25991" xr:uid="{00000000-0005-0000-0000-000061650000}"/>
    <cellStyle name="Normal 22 2 2 7" xfId="29026" xr:uid="{00000000-0005-0000-0000-000062650000}"/>
    <cellStyle name="Normal 22 2 3" xfId="4988" xr:uid="{00000000-0005-0000-0000-000063650000}"/>
    <cellStyle name="Normal 22 2 3 2" xfId="5401" xr:uid="{00000000-0005-0000-0000-000064650000}"/>
    <cellStyle name="Normal 22 2 3 2 2" xfId="22985" xr:uid="{00000000-0005-0000-0000-000065650000}"/>
    <cellStyle name="Normal 22 2 3 2 2 2" xfId="23371" xr:uid="{00000000-0005-0000-0000-000066650000}"/>
    <cellStyle name="Normal 22 2 3 2 2 2 2" xfId="25269" xr:uid="{00000000-0005-0000-0000-000067650000}"/>
    <cellStyle name="Normal 22 2 3 2 2 2 2 2" xfId="28356" xr:uid="{00000000-0005-0000-0000-000068650000}"/>
    <cellStyle name="Normal 22 2 3 2 2 2 3" xfId="26817" xr:uid="{00000000-0005-0000-0000-000069650000}"/>
    <cellStyle name="Normal 22 2 3 2 2 3" xfId="24919" xr:uid="{00000000-0005-0000-0000-00006A650000}"/>
    <cellStyle name="Normal 22 2 3 2 2 3 2" xfId="28006" xr:uid="{00000000-0005-0000-0000-00006B650000}"/>
    <cellStyle name="Normal 22 2 3 2 2 4" xfId="26467" xr:uid="{00000000-0005-0000-0000-00006C650000}"/>
    <cellStyle name="Normal 22 2 3 2 3" xfId="22765" xr:uid="{00000000-0005-0000-0000-00006D650000}"/>
    <cellStyle name="Normal 22 2 3 2 3 2" xfId="23997" xr:uid="{00000000-0005-0000-0000-00006E650000}"/>
    <cellStyle name="Normal 22 2 3 2 3 2 2" xfId="30378" xr:uid="{00000000-0005-0000-0000-00006F650000}"/>
    <cellStyle name="Normal 22 2 3 2 3 3" xfId="24703" xr:uid="{00000000-0005-0000-0000-000070650000}"/>
    <cellStyle name="Normal 22 2 3 2 3 3 2" xfId="27790" xr:uid="{00000000-0005-0000-0000-000071650000}"/>
    <cellStyle name="Normal 22 2 3 2 3 4" xfId="26251" xr:uid="{00000000-0005-0000-0000-000072650000}"/>
    <cellStyle name="Normal 22 2 3 2 4" xfId="23370" xr:uid="{00000000-0005-0000-0000-000073650000}"/>
    <cellStyle name="Normal 22 2 3 2 4 2" xfId="25268" xr:uid="{00000000-0005-0000-0000-000074650000}"/>
    <cellStyle name="Normal 22 2 3 2 4 2 2" xfId="28355" xr:uid="{00000000-0005-0000-0000-000075650000}"/>
    <cellStyle name="Normal 22 2 3 2 4 3" xfId="26816" xr:uid="{00000000-0005-0000-0000-000076650000}"/>
    <cellStyle name="Normal 22 2 3 2 5" xfId="29320" xr:uid="{00000000-0005-0000-0000-000077650000}"/>
    <cellStyle name="Normal 22 2 3 3" xfId="22877" xr:uid="{00000000-0005-0000-0000-000078650000}"/>
    <cellStyle name="Normal 22 2 3 3 2" xfId="23372" xr:uid="{00000000-0005-0000-0000-000079650000}"/>
    <cellStyle name="Normal 22 2 3 3 2 2" xfId="25270" xr:uid="{00000000-0005-0000-0000-00007A650000}"/>
    <cellStyle name="Normal 22 2 3 3 2 2 2" xfId="28357" xr:uid="{00000000-0005-0000-0000-00007B650000}"/>
    <cellStyle name="Normal 22 2 3 3 2 3" xfId="26818" xr:uid="{00000000-0005-0000-0000-00007C650000}"/>
    <cellStyle name="Normal 22 2 3 3 3" xfId="24811" xr:uid="{00000000-0005-0000-0000-00007D650000}"/>
    <cellStyle name="Normal 22 2 3 3 3 2" xfId="27898" xr:uid="{00000000-0005-0000-0000-00007E650000}"/>
    <cellStyle name="Normal 22 2 3 3 4" xfId="26359" xr:uid="{00000000-0005-0000-0000-00007F650000}"/>
    <cellStyle name="Normal 22 2 3 4" xfId="22657" xr:uid="{00000000-0005-0000-0000-000080650000}"/>
    <cellStyle name="Normal 22 2 3 4 2" xfId="23723" xr:uid="{00000000-0005-0000-0000-000081650000}"/>
    <cellStyle name="Normal 22 2 3 4 2 2" xfId="30218" xr:uid="{00000000-0005-0000-0000-000082650000}"/>
    <cellStyle name="Normal 22 2 3 4 3" xfId="24595" xr:uid="{00000000-0005-0000-0000-000083650000}"/>
    <cellStyle name="Normal 22 2 3 4 3 2" xfId="27682" xr:uid="{00000000-0005-0000-0000-000084650000}"/>
    <cellStyle name="Normal 22 2 3 4 4" xfId="26143" xr:uid="{00000000-0005-0000-0000-000085650000}"/>
    <cellStyle name="Normal 22 2 3 5" xfId="22524" xr:uid="{00000000-0005-0000-0000-000086650000}"/>
    <cellStyle name="Normal 22 2 3 5 2" xfId="24470" xr:uid="{00000000-0005-0000-0000-000087650000}"/>
    <cellStyle name="Normal 22 2 3 5 2 2" xfId="27557" xr:uid="{00000000-0005-0000-0000-000088650000}"/>
    <cellStyle name="Normal 22 2 3 5 3" xfId="26018" xr:uid="{00000000-0005-0000-0000-000089650000}"/>
    <cellStyle name="Normal 22 2 3 6" xfId="29029" xr:uid="{00000000-0005-0000-0000-00008A650000}"/>
    <cellStyle name="Normal 22 2 4" xfId="4989" xr:uid="{00000000-0005-0000-0000-00008B650000}"/>
    <cellStyle name="Normal 22 2 4 2" xfId="5402" xr:uid="{00000000-0005-0000-0000-00008C650000}"/>
    <cellStyle name="Normal 22 2 4 2 2" xfId="22931" xr:uid="{00000000-0005-0000-0000-00008D650000}"/>
    <cellStyle name="Normal 22 2 4 2 2 2" xfId="23998" xr:uid="{00000000-0005-0000-0000-00008E650000}"/>
    <cellStyle name="Normal 22 2 4 2 2 2 2" xfId="30379" xr:uid="{00000000-0005-0000-0000-00008F650000}"/>
    <cellStyle name="Normal 22 2 4 2 2 3" xfId="24865" xr:uid="{00000000-0005-0000-0000-000090650000}"/>
    <cellStyle name="Normal 22 2 4 2 2 3 2" xfId="27952" xr:uid="{00000000-0005-0000-0000-000091650000}"/>
    <cellStyle name="Normal 22 2 4 2 2 4" xfId="26413" xr:uid="{00000000-0005-0000-0000-000092650000}"/>
    <cellStyle name="Normal 22 2 4 2 3" xfId="23373" xr:uid="{00000000-0005-0000-0000-000093650000}"/>
    <cellStyle name="Normal 22 2 4 2 3 2" xfId="25271" xr:uid="{00000000-0005-0000-0000-000094650000}"/>
    <cellStyle name="Normal 22 2 4 2 3 2 2" xfId="28358" xr:uid="{00000000-0005-0000-0000-000095650000}"/>
    <cellStyle name="Normal 22 2 4 2 3 3" xfId="26819" xr:uid="{00000000-0005-0000-0000-000096650000}"/>
    <cellStyle name="Normal 22 2 4 2 4" xfId="29321" xr:uid="{00000000-0005-0000-0000-000097650000}"/>
    <cellStyle name="Normal 22 2 4 3" xfId="22711" xr:uid="{00000000-0005-0000-0000-000098650000}"/>
    <cellStyle name="Normal 22 2 4 3 2" xfId="23724" xr:uid="{00000000-0005-0000-0000-000099650000}"/>
    <cellStyle name="Normal 22 2 4 3 2 2" xfId="30219" xr:uid="{00000000-0005-0000-0000-00009A650000}"/>
    <cellStyle name="Normal 22 2 4 3 3" xfId="24649" xr:uid="{00000000-0005-0000-0000-00009B650000}"/>
    <cellStyle name="Normal 22 2 4 3 3 2" xfId="27736" xr:uid="{00000000-0005-0000-0000-00009C650000}"/>
    <cellStyle name="Normal 22 2 4 3 4" xfId="26197" xr:uid="{00000000-0005-0000-0000-00009D650000}"/>
    <cellStyle name="Normal 22 2 4 4" xfId="29030" xr:uid="{00000000-0005-0000-0000-00009E650000}"/>
    <cellStyle name="Normal 22 2 5" xfId="5397" xr:uid="{00000000-0005-0000-0000-00009F650000}"/>
    <cellStyle name="Normal 22 2 5 2" xfId="22823" xr:uid="{00000000-0005-0000-0000-0000A0650000}"/>
    <cellStyle name="Normal 22 2 5 2 2" xfId="23993" xr:uid="{00000000-0005-0000-0000-0000A1650000}"/>
    <cellStyle name="Normal 22 2 5 2 2 2" xfId="30374" xr:uid="{00000000-0005-0000-0000-0000A2650000}"/>
    <cellStyle name="Normal 22 2 5 2 3" xfId="24757" xr:uid="{00000000-0005-0000-0000-0000A3650000}"/>
    <cellStyle name="Normal 22 2 5 2 3 2" xfId="27844" xr:uid="{00000000-0005-0000-0000-0000A4650000}"/>
    <cellStyle name="Normal 22 2 5 2 4" xfId="26305" xr:uid="{00000000-0005-0000-0000-0000A5650000}"/>
    <cellStyle name="Normal 22 2 5 3" xfId="29316" xr:uid="{00000000-0005-0000-0000-0000A6650000}"/>
    <cellStyle name="Normal 22 2 6" xfId="22603" xr:uid="{00000000-0005-0000-0000-0000A7650000}"/>
    <cellStyle name="Normal 22 2 6 2" xfId="23719" xr:uid="{00000000-0005-0000-0000-0000A8650000}"/>
    <cellStyle name="Normal 22 2 6 2 2" xfId="30214" xr:uid="{00000000-0005-0000-0000-0000A9650000}"/>
    <cellStyle name="Normal 22 2 6 3" xfId="24541" xr:uid="{00000000-0005-0000-0000-0000AA650000}"/>
    <cellStyle name="Normal 22 2 6 3 2" xfId="27628" xr:uid="{00000000-0005-0000-0000-0000AB650000}"/>
    <cellStyle name="Normal 22 2 6 4" xfId="26089" xr:uid="{00000000-0005-0000-0000-0000AC650000}"/>
    <cellStyle name="Normal 22 2 7" xfId="6610" xr:uid="{00000000-0005-0000-0000-0000AD650000}"/>
    <cellStyle name="Normal 22 2 7 2" xfId="24416" xr:uid="{00000000-0005-0000-0000-0000AE650000}"/>
    <cellStyle name="Normal 22 2 7 2 2" xfId="27503" xr:uid="{00000000-0005-0000-0000-0000AF650000}"/>
    <cellStyle name="Normal 22 2 7 3" xfId="25961" xr:uid="{00000000-0005-0000-0000-0000B0650000}"/>
    <cellStyle name="Normal 22 2 8" xfId="4984" xr:uid="{00000000-0005-0000-0000-0000B1650000}"/>
    <cellStyle name="Normal 22 2 9" xfId="29025" xr:uid="{00000000-0005-0000-0000-0000B2650000}"/>
    <cellStyle name="Normal 22 3" xfId="4990" xr:uid="{00000000-0005-0000-0000-0000B3650000}"/>
    <cellStyle name="Normal 22 3 2" xfId="4991" xr:uid="{00000000-0005-0000-0000-0000B4650000}"/>
    <cellStyle name="Normal 22 3 2 2" xfId="5404" xr:uid="{00000000-0005-0000-0000-0000B5650000}"/>
    <cellStyle name="Normal 22 3 2 2 2" xfId="29323" xr:uid="{00000000-0005-0000-0000-0000B6650000}"/>
    <cellStyle name="Normal 22 3 2 3" xfId="23726" xr:uid="{00000000-0005-0000-0000-0000B7650000}"/>
    <cellStyle name="Normal 22 3 2 3 2" xfId="30221" xr:uid="{00000000-0005-0000-0000-0000B8650000}"/>
    <cellStyle name="Normal 22 3 2 4" xfId="29032" xr:uid="{00000000-0005-0000-0000-0000B9650000}"/>
    <cellStyle name="Normal 22 3 3" xfId="4992" xr:uid="{00000000-0005-0000-0000-0000BA650000}"/>
    <cellStyle name="Normal 22 3 3 2" xfId="5405" xr:uid="{00000000-0005-0000-0000-0000BB650000}"/>
    <cellStyle name="Normal 22 3 3 2 2" xfId="29324" xr:uid="{00000000-0005-0000-0000-0000BC650000}"/>
    <cellStyle name="Normal 22 3 3 3" xfId="23727" xr:uid="{00000000-0005-0000-0000-0000BD650000}"/>
    <cellStyle name="Normal 22 3 3 3 2" xfId="30222" xr:uid="{00000000-0005-0000-0000-0000BE650000}"/>
    <cellStyle name="Normal 22 3 3 4" xfId="29033" xr:uid="{00000000-0005-0000-0000-0000BF650000}"/>
    <cellStyle name="Normal 22 3 4" xfId="5403" xr:uid="{00000000-0005-0000-0000-0000C0650000}"/>
    <cellStyle name="Normal 22 3 4 2" xfId="23999" xr:uid="{00000000-0005-0000-0000-0000C1650000}"/>
    <cellStyle name="Normal 22 3 4 2 2" xfId="30380" xr:uid="{00000000-0005-0000-0000-0000C2650000}"/>
    <cellStyle name="Normal 22 3 4 3" xfId="29322" xr:uid="{00000000-0005-0000-0000-0000C3650000}"/>
    <cellStyle name="Normal 22 3 5" xfId="20341" xr:uid="{00000000-0005-0000-0000-0000C4650000}"/>
    <cellStyle name="Normal 22 3 5 2" xfId="23725" xr:uid="{00000000-0005-0000-0000-0000C5650000}"/>
    <cellStyle name="Normal 22 3 5 2 2" xfId="30220" xr:uid="{00000000-0005-0000-0000-0000C6650000}"/>
    <cellStyle name="Normal 22 3 6" xfId="29031" xr:uid="{00000000-0005-0000-0000-0000C7650000}"/>
    <cellStyle name="Normal 22 4" xfId="4993" xr:uid="{00000000-0005-0000-0000-0000C8650000}"/>
    <cellStyle name="Normal 22 4 2" xfId="4994" xr:uid="{00000000-0005-0000-0000-0000C9650000}"/>
    <cellStyle name="Normal 22 4 2 2" xfId="5407" xr:uid="{00000000-0005-0000-0000-0000CA650000}"/>
    <cellStyle name="Normal 22 4 2 2 2" xfId="29326" xr:uid="{00000000-0005-0000-0000-0000CB650000}"/>
    <cellStyle name="Normal 22 4 2 3" xfId="23729" xr:uid="{00000000-0005-0000-0000-0000CC650000}"/>
    <cellStyle name="Normal 22 4 2 3 2" xfId="30224" xr:uid="{00000000-0005-0000-0000-0000CD650000}"/>
    <cellStyle name="Normal 22 4 2 4" xfId="29035" xr:uid="{00000000-0005-0000-0000-0000CE650000}"/>
    <cellStyle name="Normal 22 4 3" xfId="4995" xr:uid="{00000000-0005-0000-0000-0000CF650000}"/>
    <cellStyle name="Normal 22 4 3 2" xfId="5408" xr:uid="{00000000-0005-0000-0000-0000D0650000}"/>
    <cellStyle name="Normal 22 4 3 2 2" xfId="29327" xr:uid="{00000000-0005-0000-0000-0000D1650000}"/>
    <cellStyle name="Normal 22 4 3 3" xfId="23730" xr:uid="{00000000-0005-0000-0000-0000D2650000}"/>
    <cellStyle name="Normal 22 4 3 3 2" xfId="30225" xr:uid="{00000000-0005-0000-0000-0000D3650000}"/>
    <cellStyle name="Normal 22 4 3 4" xfId="29036" xr:uid="{00000000-0005-0000-0000-0000D4650000}"/>
    <cellStyle name="Normal 22 4 4" xfId="5406" xr:uid="{00000000-0005-0000-0000-0000D5650000}"/>
    <cellStyle name="Normal 22 4 4 2" xfId="29325" xr:uid="{00000000-0005-0000-0000-0000D6650000}"/>
    <cellStyle name="Normal 22 4 5" xfId="23728" xr:uid="{00000000-0005-0000-0000-0000D7650000}"/>
    <cellStyle name="Normal 22 4 5 2" xfId="30223" xr:uid="{00000000-0005-0000-0000-0000D8650000}"/>
    <cellStyle name="Normal 22 4 6" xfId="29034" xr:uid="{00000000-0005-0000-0000-0000D9650000}"/>
    <cellStyle name="Normal 22 5" xfId="4996" xr:uid="{00000000-0005-0000-0000-0000DA650000}"/>
    <cellStyle name="Normal 22 5 2" xfId="5409" xr:uid="{00000000-0005-0000-0000-0000DB650000}"/>
    <cellStyle name="Normal 22 5 2 2" xfId="29328" xr:uid="{00000000-0005-0000-0000-0000DC650000}"/>
    <cellStyle name="Normal 22 5 3" xfId="23731" xr:uid="{00000000-0005-0000-0000-0000DD650000}"/>
    <cellStyle name="Normal 22 5 3 2" xfId="30226" xr:uid="{00000000-0005-0000-0000-0000DE650000}"/>
    <cellStyle name="Normal 22 5 4" xfId="29037" xr:uid="{00000000-0005-0000-0000-0000DF650000}"/>
    <cellStyle name="Normal 22 6" xfId="4997" xr:uid="{00000000-0005-0000-0000-0000E0650000}"/>
    <cellStyle name="Normal 22 6 2" xfId="5410" xr:uid="{00000000-0005-0000-0000-0000E1650000}"/>
    <cellStyle name="Normal 22 6 2 2" xfId="29329" xr:uid="{00000000-0005-0000-0000-0000E2650000}"/>
    <cellStyle name="Normal 22 6 3" xfId="23732" xr:uid="{00000000-0005-0000-0000-0000E3650000}"/>
    <cellStyle name="Normal 22 6 3 2" xfId="30227" xr:uid="{00000000-0005-0000-0000-0000E4650000}"/>
    <cellStyle name="Normal 22 6 4" xfId="29038" xr:uid="{00000000-0005-0000-0000-0000E5650000}"/>
    <cellStyle name="Normal 22 7" xfId="5396" xr:uid="{00000000-0005-0000-0000-0000E6650000}"/>
    <cellStyle name="Normal 22 7 2" xfId="23992" xr:uid="{00000000-0005-0000-0000-0000E7650000}"/>
    <cellStyle name="Normal 22 7 2 2" xfId="30373" xr:uid="{00000000-0005-0000-0000-0000E8650000}"/>
    <cellStyle name="Normal 22 7 3" xfId="29315" xr:uid="{00000000-0005-0000-0000-0000E9650000}"/>
    <cellStyle name="Normal 22 8" xfId="23718" xr:uid="{00000000-0005-0000-0000-0000EA650000}"/>
    <cellStyle name="Normal 22 8 2" xfId="30213" xr:uid="{00000000-0005-0000-0000-0000EB650000}"/>
    <cellStyle name="Normal 22 9" xfId="4983" xr:uid="{00000000-0005-0000-0000-0000EC650000}"/>
    <cellStyle name="Normal 220" xfId="1535" xr:uid="{00000000-0005-0000-0000-0000ED650000}"/>
    <cellStyle name="Normal 220 2" xfId="22442" xr:uid="{00000000-0005-0000-0000-0000EE650000}"/>
    <cellStyle name="Normal 220 3" xfId="29627" xr:uid="{00000000-0005-0000-0000-0000EF650000}"/>
    <cellStyle name="Normal 221" xfId="1536" xr:uid="{00000000-0005-0000-0000-0000F0650000}"/>
    <cellStyle name="Normal 221 2" xfId="22443" xr:uid="{00000000-0005-0000-0000-0000F1650000}"/>
    <cellStyle name="Normal 221 3" xfId="29628" xr:uid="{00000000-0005-0000-0000-0000F2650000}"/>
    <cellStyle name="Normal 222" xfId="1537" xr:uid="{00000000-0005-0000-0000-0000F3650000}"/>
    <cellStyle name="Normal 222 2" xfId="22444" xr:uid="{00000000-0005-0000-0000-0000F4650000}"/>
    <cellStyle name="Normal 222 3" xfId="29629" xr:uid="{00000000-0005-0000-0000-0000F5650000}"/>
    <cellStyle name="Normal 223" xfId="1538" xr:uid="{00000000-0005-0000-0000-0000F6650000}"/>
    <cellStyle name="Normal 223 2" xfId="22445" xr:uid="{00000000-0005-0000-0000-0000F7650000}"/>
    <cellStyle name="Normal 223 3" xfId="29630" xr:uid="{00000000-0005-0000-0000-0000F8650000}"/>
    <cellStyle name="Normal 224" xfId="1539" xr:uid="{00000000-0005-0000-0000-0000F9650000}"/>
    <cellStyle name="Normal 224 2" xfId="22446" xr:uid="{00000000-0005-0000-0000-0000FA650000}"/>
    <cellStyle name="Normal 224 3" xfId="29631" xr:uid="{00000000-0005-0000-0000-0000FB650000}"/>
    <cellStyle name="Normal 225" xfId="1540" xr:uid="{00000000-0005-0000-0000-0000FC650000}"/>
    <cellStyle name="Normal 225 2" xfId="22447" xr:uid="{00000000-0005-0000-0000-0000FD650000}"/>
    <cellStyle name="Normal 225 3" xfId="29632" xr:uid="{00000000-0005-0000-0000-0000FE650000}"/>
    <cellStyle name="Normal 226" xfId="1541" xr:uid="{00000000-0005-0000-0000-0000FF650000}"/>
    <cellStyle name="Normal 226 2" xfId="22448" xr:uid="{00000000-0005-0000-0000-000000660000}"/>
    <cellStyle name="Normal 226 3" xfId="29633" xr:uid="{00000000-0005-0000-0000-000001660000}"/>
    <cellStyle name="Normal 227" xfId="1542" xr:uid="{00000000-0005-0000-0000-000002660000}"/>
    <cellStyle name="Normal 227 10" xfId="22449" xr:uid="{00000000-0005-0000-0000-000003660000}"/>
    <cellStyle name="Normal 227 2" xfId="22513" xr:uid="{00000000-0005-0000-0000-000004660000}"/>
    <cellStyle name="Normal 227 2 2" xfId="22567" xr:uid="{00000000-0005-0000-0000-000005660000}"/>
    <cellStyle name="Normal 227 2 2 2" xfId="22808" xr:uid="{00000000-0005-0000-0000-000006660000}"/>
    <cellStyle name="Normal 227 2 2 2 2" xfId="23028" xr:uid="{00000000-0005-0000-0000-000007660000}"/>
    <cellStyle name="Normal 227 2 2 2 2 2" xfId="23378" xr:uid="{00000000-0005-0000-0000-000008660000}"/>
    <cellStyle name="Normal 227 2 2 2 2 2 2" xfId="25276" xr:uid="{00000000-0005-0000-0000-000009660000}"/>
    <cellStyle name="Normal 227 2 2 2 2 2 2 2" xfId="28363" xr:uid="{00000000-0005-0000-0000-00000A660000}"/>
    <cellStyle name="Normal 227 2 2 2 2 2 3" xfId="26824" xr:uid="{00000000-0005-0000-0000-00000B660000}"/>
    <cellStyle name="Normal 227 2 2 2 2 3" xfId="24962" xr:uid="{00000000-0005-0000-0000-00000C660000}"/>
    <cellStyle name="Normal 227 2 2 2 2 3 2" xfId="28049" xr:uid="{00000000-0005-0000-0000-00000D660000}"/>
    <cellStyle name="Normal 227 2 2 2 2 4" xfId="26510" xr:uid="{00000000-0005-0000-0000-00000E660000}"/>
    <cellStyle name="Normal 227 2 2 2 3" xfId="23377" xr:uid="{00000000-0005-0000-0000-00000F660000}"/>
    <cellStyle name="Normal 227 2 2 2 3 2" xfId="25275" xr:uid="{00000000-0005-0000-0000-000010660000}"/>
    <cellStyle name="Normal 227 2 2 2 3 2 2" xfId="28362" xr:uid="{00000000-0005-0000-0000-000011660000}"/>
    <cellStyle name="Normal 227 2 2 2 3 3" xfId="26823" xr:uid="{00000000-0005-0000-0000-000012660000}"/>
    <cellStyle name="Normal 227 2 2 2 4" xfId="24746" xr:uid="{00000000-0005-0000-0000-000013660000}"/>
    <cellStyle name="Normal 227 2 2 2 4 2" xfId="27833" xr:uid="{00000000-0005-0000-0000-000014660000}"/>
    <cellStyle name="Normal 227 2 2 2 5" xfId="26294" xr:uid="{00000000-0005-0000-0000-000015660000}"/>
    <cellStyle name="Normal 227 2 2 3" xfId="22920" xr:uid="{00000000-0005-0000-0000-000016660000}"/>
    <cellStyle name="Normal 227 2 2 3 2" xfId="23379" xr:uid="{00000000-0005-0000-0000-000017660000}"/>
    <cellStyle name="Normal 227 2 2 3 2 2" xfId="25277" xr:uid="{00000000-0005-0000-0000-000018660000}"/>
    <cellStyle name="Normal 227 2 2 3 2 2 2" xfId="28364" xr:uid="{00000000-0005-0000-0000-000019660000}"/>
    <cellStyle name="Normal 227 2 2 3 2 3" xfId="26825" xr:uid="{00000000-0005-0000-0000-00001A660000}"/>
    <cellStyle name="Normal 227 2 2 3 3" xfId="24854" xr:uid="{00000000-0005-0000-0000-00001B660000}"/>
    <cellStyle name="Normal 227 2 2 3 3 2" xfId="27941" xr:uid="{00000000-0005-0000-0000-00001C660000}"/>
    <cellStyle name="Normal 227 2 2 3 4" xfId="26402" xr:uid="{00000000-0005-0000-0000-00001D660000}"/>
    <cellStyle name="Normal 227 2 2 4" xfId="22700" xr:uid="{00000000-0005-0000-0000-00001E660000}"/>
    <cellStyle name="Normal 227 2 2 4 2" xfId="24638" xr:uid="{00000000-0005-0000-0000-00001F660000}"/>
    <cellStyle name="Normal 227 2 2 4 2 2" xfId="27725" xr:uid="{00000000-0005-0000-0000-000020660000}"/>
    <cellStyle name="Normal 227 2 2 4 3" xfId="26186" xr:uid="{00000000-0005-0000-0000-000021660000}"/>
    <cellStyle name="Normal 227 2 2 5" xfId="23376" xr:uid="{00000000-0005-0000-0000-000022660000}"/>
    <cellStyle name="Normal 227 2 2 5 2" xfId="25274" xr:uid="{00000000-0005-0000-0000-000023660000}"/>
    <cellStyle name="Normal 227 2 2 5 2 2" xfId="28361" xr:uid="{00000000-0005-0000-0000-000024660000}"/>
    <cellStyle name="Normal 227 2 2 5 3" xfId="26822" xr:uid="{00000000-0005-0000-0000-000025660000}"/>
    <cellStyle name="Normal 227 2 2 6" xfId="24513" xr:uid="{00000000-0005-0000-0000-000026660000}"/>
    <cellStyle name="Normal 227 2 2 6 2" xfId="27600" xr:uid="{00000000-0005-0000-0000-000027660000}"/>
    <cellStyle name="Normal 227 2 2 7" xfId="26061" xr:uid="{00000000-0005-0000-0000-000028660000}"/>
    <cellStyle name="Normal 227 2 3" xfId="22754" xr:uid="{00000000-0005-0000-0000-000029660000}"/>
    <cellStyle name="Normal 227 2 3 2" xfId="22974" xr:uid="{00000000-0005-0000-0000-00002A660000}"/>
    <cellStyle name="Normal 227 2 3 2 2" xfId="23381" xr:uid="{00000000-0005-0000-0000-00002B660000}"/>
    <cellStyle name="Normal 227 2 3 2 2 2" xfId="25279" xr:uid="{00000000-0005-0000-0000-00002C660000}"/>
    <cellStyle name="Normal 227 2 3 2 2 2 2" xfId="28366" xr:uid="{00000000-0005-0000-0000-00002D660000}"/>
    <cellStyle name="Normal 227 2 3 2 2 3" xfId="26827" xr:uid="{00000000-0005-0000-0000-00002E660000}"/>
    <cellStyle name="Normal 227 2 3 2 3" xfId="24908" xr:uid="{00000000-0005-0000-0000-00002F660000}"/>
    <cellStyle name="Normal 227 2 3 2 3 2" xfId="27995" xr:uid="{00000000-0005-0000-0000-000030660000}"/>
    <cellStyle name="Normal 227 2 3 2 4" xfId="26456" xr:uid="{00000000-0005-0000-0000-000031660000}"/>
    <cellStyle name="Normal 227 2 3 3" xfId="23380" xr:uid="{00000000-0005-0000-0000-000032660000}"/>
    <cellStyle name="Normal 227 2 3 3 2" xfId="25278" xr:uid="{00000000-0005-0000-0000-000033660000}"/>
    <cellStyle name="Normal 227 2 3 3 2 2" xfId="28365" xr:uid="{00000000-0005-0000-0000-000034660000}"/>
    <cellStyle name="Normal 227 2 3 3 3" xfId="26826" xr:uid="{00000000-0005-0000-0000-000035660000}"/>
    <cellStyle name="Normal 227 2 3 4" xfId="24692" xr:uid="{00000000-0005-0000-0000-000036660000}"/>
    <cellStyle name="Normal 227 2 3 4 2" xfId="27779" xr:uid="{00000000-0005-0000-0000-000037660000}"/>
    <cellStyle name="Normal 227 2 3 5" xfId="26240" xr:uid="{00000000-0005-0000-0000-000038660000}"/>
    <cellStyle name="Normal 227 2 4" xfId="22866" xr:uid="{00000000-0005-0000-0000-000039660000}"/>
    <cellStyle name="Normal 227 2 4 2" xfId="23382" xr:uid="{00000000-0005-0000-0000-00003A660000}"/>
    <cellStyle name="Normal 227 2 4 2 2" xfId="25280" xr:uid="{00000000-0005-0000-0000-00003B660000}"/>
    <cellStyle name="Normal 227 2 4 2 2 2" xfId="28367" xr:uid="{00000000-0005-0000-0000-00003C660000}"/>
    <cellStyle name="Normal 227 2 4 2 3" xfId="26828" xr:uid="{00000000-0005-0000-0000-00003D660000}"/>
    <cellStyle name="Normal 227 2 4 3" xfId="24800" xr:uid="{00000000-0005-0000-0000-00003E660000}"/>
    <cellStyle name="Normal 227 2 4 3 2" xfId="27887" xr:uid="{00000000-0005-0000-0000-00003F660000}"/>
    <cellStyle name="Normal 227 2 4 4" xfId="26348" xr:uid="{00000000-0005-0000-0000-000040660000}"/>
    <cellStyle name="Normal 227 2 5" xfId="22646" xr:uid="{00000000-0005-0000-0000-000041660000}"/>
    <cellStyle name="Normal 227 2 5 2" xfId="24584" xr:uid="{00000000-0005-0000-0000-000042660000}"/>
    <cellStyle name="Normal 227 2 5 2 2" xfId="27671" xr:uid="{00000000-0005-0000-0000-000043660000}"/>
    <cellStyle name="Normal 227 2 5 3" xfId="26132" xr:uid="{00000000-0005-0000-0000-000044660000}"/>
    <cellStyle name="Normal 227 2 6" xfId="23375" xr:uid="{00000000-0005-0000-0000-000045660000}"/>
    <cellStyle name="Normal 227 2 6 2" xfId="25273" xr:uid="{00000000-0005-0000-0000-000046660000}"/>
    <cellStyle name="Normal 227 2 6 2 2" xfId="28360" xr:uid="{00000000-0005-0000-0000-000047660000}"/>
    <cellStyle name="Normal 227 2 6 3" xfId="26821" xr:uid="{00000000-0005-0000-0000-000048660000}"/>
    <cellStyle name="Normal 227 2 7" xfId="24459" xr:uid="{00000000-0005-0000-0000-000049660000}"/>
    <cellStyle name="Normal 227 2 7 2" xfId="27546" xr:uid="{00000000-0005-0000-0000-00004A660000}"/>
    <cellStyle name="Normal 227 2 8" xfId="26007" xr:uid="{00000000-0005-0000-0000-00004B660000}"/>
    <cellStyle name="Normal 227 3" xfId="22540" xr:uid="{00000000-0005-0000-0000-00004C660000}"/>
    <cellStyle name="Normal 227 3 2" xfId="22781" xr:uid="{00000000-0005-0000-0000-00004D660000}"/>
    <cellStyle name="Normal 227 3 2 2" xfId="23001" xr:uid="{00000000-0005-0000-0000-00004E660000}"/>
    <cellStyle name="Normal 227 3 2 2 2" xfId="23385" xr:uid="{00000000-0005-0000-0000-00004F660000}"/>
    <cellStyle name="Normal 227 3 2 2 2 2" xfId="25283" xr:uid="{00000000-0005-0000-0000-000050660000}"/>
    <cellStyle name="Normal 227 3 2 2 2 2 2" xfId="28370" xr:uid="{00000000-0005-0000-0000-000051660000}"/>
    <cellStyle name="Normal 227 3 2 2 2 3" xfId="26831" xr:uid="{00000000-0005-0000-0000-000052660000}"/>
    <cellStyle name="Normal 227 3 2 2 3" xfId="24935" xr:uid="{00000000-0005-0000-0000-000053660000}"/>
    <cellStyle name="Normal 227 3 2 2 3 2" xfId="28022" xr:uid="{00000000-0005-0000-0000-000054660000}"/>
    <cellStyle name="Normal 227 3 2 2 4" xfId="26483" xr:uid="{00000000-0005-0000-0000-000055660000}"/>
    <cellStyle name="Normal 227 3 2 3" xfId="23384" xr:uid="{00000000-0005-0000-0000-000056660000}"/>
    <cellStyle name="Normal 227 3 2 3 2" xfId="25282" xr:uid="{00000000-0005-0000-0000-000057660000}"/>
    <cellStyle name="Normal 227 3 2 3 2 2" xfId="28369" xr:uid="{00000000-0005-0000-0000-000058660000}"/>
    <cellStyle name="Normal 227 3 2 3 3" xfId="26830" xr:uid="{00000000-0005-0000-0000-000059660000}"/>
    <cellStyle name="Normal 227 3 2 4" xfId="24719" xr:uid="{00000000-0005-0000-0000-00005A660000}"/>
    <cellStyle name="Normal 227 3 2 4 2" xfId="27806" xr:uid="{00000000-0005-0000-0000-00005B660000}"/>
    <cellStyle name="Normal 227 3 2 5" xfId="26267" xr:uid="{00000000-0005-0000-0000-00005C660000}"/>
    <cellStyle name="Normal 227 3 3" xfId="22893" xr:uid="{00000000-0005-0000-0000-00005D660000}"/>
    <cellStyle name="Normal 227 3 3 2" xfId="23386" xr:uid="{00000000-0005-0000-0000-00005E660000}"/>
    <cellStyle name="Normal 227 3 3 2 2" xfId="25284" xr:uid="{00000000-0005-0000-0000-00005F660000}"/>
    <cellStyle name="Normal 227 3 3 2 2 2" xfId="28371" xr:uid="{00000000-0005-0000-0000-000060660000}"/>
    <cellStyle name="Normal 227 3 3 2 3" xfId="26832" xr:uid="{00000000-0005-0000-0000-000061660000}"/>
    <cellStyle name="Normal 227 3 3 3" xfId="24827" xr:uid="{00000000-0005-0000-0000-000062660000}"/>
    <cellStyle name="Normal 227 3 3 3 2" xfId="27914" xr:uid="{00000000-0005-0000-0000-000063660000}"/>
    <cellStyle name="Normal 227 3 3 4" xfId="26375" xr:uid="{00000000-0005-0000-0000-000064660000}"/>
    <cellStyle name="Normal 227 3 4" xfId="22673" xr:uid="{00000000-0005-0000-0000-000065660000}"/>
    <cellStyle name="Normal 227 3 4 2" xfId="24611" xr:uid="{00000000-0005-0000-0000-000066660000}"/>
    <cellStyle name="Normal 227 3 4 2 2" xfId="27698" xr:uid="{00000000-0005-0000-0000-000067660000}"/>
    <cellStyle name="Normal 227 3 4 3" xfId="26159" xr:uid="{00000000-0005-0000-0000-000068660000}"/>
    <cellStyle name="Normal 227 3 5" xfId="23383" xr:uid="{00000000-0005-0000-0000-000069660000}"/>
    <cellStyle name="Normal 227 3 5 2" xfId="25281" xr:uid="{00000000-0005-0000-0000-00006A660000}"/>
    <cellStyle name="Normal 227 3 5 2 2" xfId="28368" xr:uid="{00000000-0005-0000-0000-00006B660000}"/>
    <cellStyle name="Normal 227 3 5 3" xfId="26829" xr:uid="{00000000-0005-0000-0000-00006C660000}"/>
    <cellStyle name="Normal 227 3 6" xfId="24486" xr:uid="{00000000-0005-0000-0000-00006D660000}"/>
    <cellStyle name="Normal 227 3 6 2" xfId="27573" xr:uid="{00000000-0005-0000-0000-00006E660000}"/>
    <cellStyle name="Normal 227 3 7" xfId="26034" xr:uid="{00000000-0005-0000-0000-00006F660000}"/>
    <cellStyle name="Normal 227 4" xfId="22727" xr:uid="{00000000-0005-0000-0000-000070660000}"/>
    <cellStyle name="Normal 227 4 2" xfId="22947" xr:uid="{00000000-0005-0000-0000-000071660000}"/>
    <cellStyle name="Normal 227 4 2 2" xfId="23388" xr:uid="{00000000-0005-0000-0000-000072660000}"/>
    <cellStyle name="Normal 227 4 2 2 2" xfId="25286" xr:uid="{00000000-0005-0000-0000-000073660000}"/>
    <cellStyle name="Normal 227 4 2 2 2 2" xfId="28373" xr:uid="{00000000-0005-0000-0000-000074660000}"/>
    <cellStyle name="Normal 227 4 2 2 3" xfId="26834" xr:uid="{00000000-0005-0000-0000-000075660000}"/>
    <cellStyle name="Normal 227 4 2 3" xfId="24881" xr:uid="{00000000-0005-0000-0000-000076660000}"/>
    <cellStyle name="Normal 227 4 2 3 2" xfId="27968" xr:uid="{00000000-0005-0000-0000-000077660000}"/>
    <cellStyle name="Normal 227 4 2 4" xfId="26429" xr:uid="{00000000-0005-0000-0000-000078660000}"/>
    <cellStyle name="Normal 227 4 3" xfId="23387" xr:uid="{00000000-0005-0000-0000-000079660000}"/>
    <cellStyle name="Normal 227 4 3 2" xfId="25285" xr:uid="{00000000-0005-0000-0000-00007A660000}"/>
    <cellStyle name="Normal 227 4 3 2 2" xfId="28372" xr:uid="{00000000-0005-0000-0000-00007B660000}"/>
    <cellStyle name="Normal 227 4 3 3" xfId="26833" xr:uid="{00000000-0005-0000-0000-00007C660000}"/>
    <cellStyle name="Normal 227 4 4" xfId="24665" xr:uid="{00000000-0005-0000-0000-00007D660000}"/>
    <cellStyle name="Normal 227 4 4 2" xfId="27752" xr:uid="{00000000-0005-0000-0000-00007E660000}"/>
    <cellStyle name="Normal 227 4 5" xfId="26213" xr:uid="{00000000-0005-0000-0000-00007F660000}"/>
    <cellStyle name="Normal 227 5" xfId="22839" xr:uid="{00000000-0005-0000-0000-000080660000}"/>
    <cellStyle name="Normal 227 5 2" xfId="23389" xr:uid="{00000000-0005-0000-0000-000081660000}"/>
    <cellStyle name="Normal 227 5 2 2" xfId="25287" xr:uid="{00000000-0005-0000-0000-000082660000}"/>
    <cellStyle name="Normal 227 5 2 2 2" xfId="28374" xr:uid="{00000000-0005-0000-0000-000083660000}"/>
    <cellStyle name="Normal 227 5 2 3" xfId="26835" xr:uid="{00000000-0005-0000-0000-000084660000}"/>
    <cellStyle name="Normal 227 5 3" xfId="24773" xr:uid="{00000000-0005-0000-0000-000085660000}"/>
    <cellStyle name="Normal 227 5 3 2" xfId="27860" xr:uid="{00000000-0005-0000-0000-000086660000}"/>
    <cellStyle name="Normal 227 5 4" xfId="26321" xr:uid="{00000000-0005-0000-0000-000087660000}"/>
    <cellStyle name="Normal 227 6" xfId="22619" xr:uid="{00000000-0005-0000-0000-000088660000}"/>
    <cellStyle name="Normal 227 6 2" xfId="24557" xr:uid="{00000000-0005-0000-0000-000089660000}"/>
    <cellStyle name="Normal 227 6 2 2" xfId="27644" xr:uid="{00000000-0005-0000-0000-00008A660000}"/>
    <cellStyle name="Normal 227 6 3" xfId="26105" xr:uid="{00000000-0005-0000-0000-00008B660000}"/>
    <cellStyle name="Normal 227 7" xfId="23374" xr:uid="{00000000-0005-0000-0000-00008C660000}"/>
    <cellStyle name="Normal 227 7 2" xfId="25272" xr:uid="{00000000-0005-0000-0000-00008D660000}"/>
    <cellStyle name="Normal 227 7 2 2" xfId="28359" xr:uid="{00000000-0005-0000-0000-00008E660000}"/>
    <cellStyle name="Normal 227 7 3" xfId="26820" xr:uid="{00000000-0005-0000-0000-00008F660000}"/>
    <cellStyle name="Normal 227 8" xfId="24432" xr:uid="{00000000-0005-0000-0000-000090660000}"/>
    <cellStyle name="Normal 227 8 2" xfId="27519" xr:uid="{00000000-0005-0000-0000-000091660000}"/>
    <cellStyle name="Normal 227 9" xfId="25980" xr:uid="{00000000-0005-0000-0000-000092660000}"/>
    <cellStyle name="Normal 228" xfId="1543" xr:uid="{00000000-0005-0000-0000-000093660000}"/>
    <cellStyle name="Normal 228 2" xfId="22450" xr:uid="{00000000-0005-0000-0000-000094660000}"/>
    <cellStyle name="Normal 228 3" xfId="29634" xr:uid="{00000000-0005-0000-0000-000095660000}"/>
    <cellStyle name="Normal 229" xfId="1544" xr:uid="{00000000-0005-0000-0000-000096660000}"/>
    <cellStyle name="Normal 229 2" xfId="22451" xr:uid="{00000000-0005-0000-0000-000097660000}"/>
    <cellStyle name="Normal 229 3" xfId="29635" xr:uid="{00000000-0005-0000-0000-000098660000}"/>
    <cellStyle name="Normal 23" xfId="358" xr:uid="{00000000-0005-0000-0000-000099660000}"/>
    <cellStyle name="Normal 23 10" xfId="29039" xr:uid="{00000000-0005-0000-0000-00009A660000}"/>
    <cellStyle name="Normal 23 2" xfId="3614" xr:uid="{00000000-0005-0000-0000-00009B660000}"/>
    <cellStyle name="Normal 23 2 2" xfId="5000" xr:uid="{00000000-0005-0000-0000-00009C660000}"/>
    <cellStyle name="Normal 23 2 2 2" xfId="5001" xr:uid="{00000000-0005-0000-0000-00009D660000}"/>
    <cellStyle name="Normal 23 2 2 2 2" xfId="5414" xr:uid="{00000000-0005-0000-0000-00009E660000}"/>
    <cellStyle name="Normal 23 2 2 2 2 2" xfId="29333" xr:uid="{00000000-0005-0000-0000-00009F660000}"/>
    <cellStyle name="Normal 23 2 2 2 3" xfId="23736" xr:uid="{00000000-0005-0000-0000-0000A0660000}"/>
    <cellStyle name="Normal 23 2 2 2 3 2" xfId="30231" xr:uid="{00000000-0005-0000-0000-0000A1660000}"/>
    <cellStyle name="Normal 23 2 2 2 4" xfId="29042" xr:uid="{00000000-0005-0000-0000-0000A2660000}"/>
    <cellStyle name="Normal 23 2 2 3" xfId="5002" xr:uid="{00000000-0005-0000-0000-0000A3660000}"/>
    <cellStyle name="Normal 23 2 2 3 2" xfId="5415" xr:uid="{00000000-0005-0000-0000-0000A4660000}"/>
    <cellStyle name="Normal 23 2 2 3 2 2" xfId="29334" xr:uid="{00000000-0005-0000-0000-0000A5660000}"/>
    <cellStyle name="Normal 23 2 2 3 3" xfId="23737" xr:uid="{00000000-0005-0000-0000-0000A6660000}"/>
    <cellStyle name="Normal 23 2 2 3 3 2" xfId="30232" xr:uid="{00000000-0005-0000-0000-0000A7660000}"/>
    <cellStyle name="Normal 23 2 2 3 4" xfId="29043" xr:uid="{00000000-0005-0000-0000-0000A8660000}"/>
    <cellStyle name="Normal 23 2 2 4" xfId="5413" xr:uid="{00000000-0005-0000-0000-0000A9660000}"/>
    <cellStyle name="Normal 23 2 2 4 2" xfId="24002" xr:uid="{00000000-0005-0000-0000-0000AA660000}"/>
    <cellStyle name="Normal 23 2 2 4 2 2" xfId="30383" xr:uid="{00000000-0005-0000-0000-0000AB660000}"/>
    <cellStyle name="Normal 23 2 2 4 3" xfId="29332" xr:uid="{00000000-0005-0000-0000-0000AC660000}"/>
    <cellStyle name="Normal 23 2 2 5" xfId="23735" xr:uid="{00000000-0005-0000-0000-0000AD660000}"/>
    <cellStyle name="Normal 23 2 2 5 2" xfId="30230" xr:uid="{00000000-0005-0000-0000-0000AE660000}"/>
    <cellStyle name="Normal 23 2 2 6" xfId="29041" xr:uid="{00000000-0005-0000-0000-0000AF660000}"/>
    <cellStyle name="Normal 23 2 3" xfId="5003" xr:uid="{00000000-0005-0000-0000-0000B0660000}"/>
    <cellStyle name="Normal 23 2 3 2" xfId="5416" xr:uid="{00000000-0005-0000-0000-0000B1660000}"/>
    <cellStyle name="Normal 23 2 3 2 2" xfId="29335" xr:uid="{00000000-0005-0000-0000-0000B2660000}"/>
    <cellStyle name="Normal 23 2 3 3" xfId="23738" xr:uid="{00000000-0005-0000-0000-0000B3660000}"/>
    <cellStyle name="Normal 23 2 3 3 2" xfId="30233" xr:uid="{00000000-0005-0000-0000-0000B4660000}"/>
    <cellStyle name="Normal 23 2 3 4" xfId="29044" xr:uid="{00000000-0005-0000-0000-0000B5660000}"/>
    <cellStyle name="Normal 23 2 4" xfId="5004" xr:uid="{00000000-0005-0000-0000-0000B6660000}"/>
    <cellStyle name="Normal 23 2 4 2" xfId="5417" xr:uid="{00000000-0005-0000-0000-0000B7660000}"/>
    <cellStyle name="Normal 23 2 4 2 2" xfId="29336" xr:uid="{00000000-0005-0000-0000-0000B8660000}"/>
    <cellStyle name="Normal 23 2 4 3" xfId="23739" xr:uid="{00000000-0005-0000-0000-0000B9660000}"/>
    <cellStyle name="Normal 23 2 4 3 2" xfId="30234" xr:uid="{00000000-0005-0000-0000-0000BA660000}"/>
    <cellStyle name="Normal 23 2 4 4" xfId="29045" xr:uid="{00000000-0005-0000-0000-0000BB660000}"/>
    <cellStyle name="Normal 23 2 5" xfId="5412" xr:uid="{00000000-0005-0000-0000-0000BC660000}"/>
    <cellStyle name="Normal 23 2 5 2" xfId="24001" xr:uid="{00000000-0005-0000-0000-0000BD660000}"/>
    <cellStyle name="Normal 23 2 5 2 2" xfId="30382" xr:uid="{00000000-0005-0000-0000-0000BE660000}"/>
    <cellStyle name="Normal 23 2 5 3" xfId="29331" xr:uid="{00000000-0005-0000-0000-0000BF660000}"/>
    <cellStyle name="Normal 23 2 6" xfId="23734" xr:uid="{00000000-0005-0000-0000-0000C0660000}"/>
    <cellStyle name="Normal 23 2 6 2" xfId="30229" xr:uid="{00000000-0005-0000-0000-0000C1660000}"/>
    <cellStyle name="Normal 23 2 7" xfId="4999" xr:uid="{00000000-0005-0000-0000-0000C2660000}"/>
    <cellStyle name="Normal 23 2 8" xfId="29040" xr:uid="{00000000-0005-0000-0000-0000C3660000}"/>
    <cellStyle name="Normal 23 3" xfId="5005" xr:uid="{00000000-0005-0000-0000-0000C4660000}"/>
    <cellStyle name="Normal 23 3 2" xfId="5006" xr:uid="{00000000-0005-0000-0000-0000C5660000}"/>
    <cellStyle name="Normal 23 3 2 2" xfId="5419" xr:uid="{00000000-0005-0000-0000-0000C6660000}"/>
    <cellStyle name="Normal 23 3 2 2 2" xfId="29338" xr:uid="{00000000-0005-0000-0000-0000C7660000}"/>
    <cellStyle name="Normal 23 3 2 3" xfId="23741" xr:uid="{00000000-0005-0000-0000-0000C8660000}"/>
    <cellStyle name="Normal 23 3 2 3 2" xfId="30236" xr:uid="{00000000-0005-0000-0000-0000C9660000}"/>
    <cellStyle name="Normal 23 3 2 4" xfId="29047" xr:uid="{00000000-0005-0000-0000-0000CA660000}"/>
    <cellStyle name="Normal 23 3 3" xfId="5007" xr:uid="{00000000-0005-0000-0000-0000CB660000}"/>
    <cellStyle name="Normal 23 3 3 2" xfId="5420" xr:uid="{00000000-0005-0000-0000-0000CC660000}"/>
    <cellStyle name="Normal 23 3 3 2 2" xfId="29339" xr:uid="{00000000-0005-0000-0000-0000CD660000}"/>
    <cellStyle name="Normal 23 3 3 3" xfId="23742" xr:uid="{00000000-0005-0000-0000-0000CE660000}"/>
    <cellStyle name="Normal 23 3 3 3 2" xfId="30237" xr:uid="{00000000-0005-0000-0000-0000CF660000}"/>
    <cellStyle name="Normal 23 3 3 4" xfId="29048" xr:uid="{00000000-0005-0000-0000-0000D0660000}"/>
    <cellStyle name="Normal 23 3 4" xfId="5418" xr:uid="{00000000-0005-0000-0000-0000D1660000}"/>
    <cellStyle name="Normal 23 3 4 2" xfId="24003" xr:uid="{00000000-0005-0000-0000-0000D2660000}"/>
    <cellStyle name="Normal 23 3 4 2 2" xfId="30384" xr:uid="{00000000-0005-0000-0000-0000D3660000}"/>
    <cellStyle name="Normal 23 3 4 3" xfId="29337" xr:uid="{00000000-0005-0000-0000-0000D4660000}"/>
    <cellStyle name="Normal 23 3 5" xfId="23740" xr:uid="{00000000-0005-0000-0000-0000D5660000}"/>
    <cellStyle name="Normal 23 3 5 2" xfId="30235" xr:uid="{00000000-0005-0000-0000-0000D6660000}"/>
    <cellStyle name="Normal 23 3 6" xfId="29046" xr:uid="{00000000-0005-0000-0000-0000D7660000}"/>
    <cellStyle name="Normal 23 4" xfId="5008" xr:uid="{00000000-0005-0000-0000-0000D8660000}"/>
    <cellStyle name="Normal 23 4 2" xfId="5009" xr:uid="{00000000-0005-0000-0000-0000D9660000}"/>
    <cellStyle name="Normal 23 4 2 2" xfId="5422" xr:uid="{00000000-0005-0000-0000-0000DA660000}"/>
    <cellStyle name="Normal 23 4 2 2 2" xfId="29341" xr:uid="{00000000-0005-0000-0000-0000DB660000}"/>
    <cellStyle name="Normal 23 4 2 3" xfId="23744" xr:uid="{00000000-0005-0000-0000-0000DC660000}"/>
    <cellStyle name="Normal 23 4 2 3 2" xfId="30239" xr:uid="{00000000-0005-0000-0000-0000DD660000}"/>
    <cellStyle name="Normal 23 4 2 4" xfId="29050" xr:uid="{00000000-0005-0000-0000-0000DE660000}"/>
    <cellStyle name="Normal 23 4 3" xfId="5010" xr:uid="{00000000-0005-0000-0000-0000DF660000}"/>
    <cellStyle name="Normal 23 4 3 2" xfId="5423" xr:uid="{00000000-0005-0000-0000-0000E0660000}"/>
    <cellStyle name="Normal 23 4 3 2 2" xfId="29342" xr:uid="{00000000-0005-0000-0000-0000E1660000}"/>
    <cellStyle name="Normal 23 4 3 3" xfId="23745" xr:uid="{00000000-0005-0000-0000-0000E2660000}"/>
    <cellStyle name="Normal 23 4 3 3 2" xfId="30240" xr:uid="{00000000-0005-0000-0000-0000E3660000}"/>
    <cellStyle name="Normal 23 4 3 4" xfId="29051" xr:uid="{00000000-0005-0000-0000-0000E4660000}"/>
    <cellStyle name="Normal 23 4 4" xfId="5421" xr:uid="{00000000-0005-0000-0000-0000E5660000}"/>
    <cellStyle name="Normal 23 4 4 2" xfId="29340" xr:uid="{00000000-0005-0000-0000-0000E6660000}"/>
    <cellStyle name="Normal 23 4 5" xfId="23743" xr:uid="{00000000-0005-0000-0000-0000E7660000}"/>
    <cellStyle name="Normal 23 4 5 2" xfId="30238" xr:uid="{00000000-0005-0000-0000-0000E8660000}"/>
    <cellStyle name="Normal 23 4 6" xfId="29049" xr:uid="{00000000-0005-0000-0000-0000E9660000}"/>
    <cellStyle name="Normal 23 5" xfId="5011" xr:uid="{00000000-0005-0000-0000-0000EA660000}"/>
    <cellStyle name="Normal 23 5 2" xfId="5424" xr:uid="{00000000-0005-0000-0000-0000EB660000}"/>
    <cellStyle name="Normal 23 5 2 2" xfId="29343" xr:uid="{00000000-0005-0000-0000-0000EC660000}"/>
    <cellStyle name="Normal 23 5 3" xfId="23746" xr:uid="{00000000-0005-0000-0000-0000ED660000}"/>
    <cellStyle name="Normal 23 5 3 2" xfId="30241" xr:uid="{00000000-0005-0000-0000-0000EE660000}"/>
    <cellStyle name="Normal 23 5 4" xfId="29052" xr:uid="{00000000-0005-0000-0000-0000EF660000}"/>
    <cellStyle name="Normal 23 6" xfId="5012" xr:uid="{00000000-0005-0000-0000-0000F0660000}"/>
    <cellStyle name="Normal 23 6 2" xfId="5425" xr:uid="{00000000-0005-0000-0000-0000F1660000}"/>
    <cellStyle name="Normal 23 6 2 2" xfId="29344" xr:uid="{00000000-0005-0000-0000-0000F2660000}"/>
    <cellStyle name="Normal 23 6 3" xfId="23747" xr:uid="{00000000-0005-0000-0000-0000F3660000}"/>
    <cellStyle name="Normal 23 6 3 2" xfId="30242" xr:uid="{00000000-0005-0000-0000-0000F4660000}"/>
    <cellStyle name="Normal 23 6 4" xfId="29053" xr:uid="{00000000-0005-0000-0000-0000F5660000}"/>
    <cellStyle name="Normal 23 7" xfId="5411" xr:uid="{00000000-0005-0000-0000-0000F6660000}"/>
    <cellStyle name="Normal 23 7 2" xfId="24000" xr:uid="{00000000-0005-0000-0000-0000F7660000}"/>
    <cellStyle name="Normal 23 7 2 2" xfId="30381" xr:uid="{00000000-0005-0000-0000-0000F8660000}"/>
    <cellStyle name="Normal 23 7 3" xfId="29330" xr:uid="{00000000-0005-0000-0000-0000F9660000}"/>
    <cellStyle name="Normal 23 8" xfId="23733" xr:uid="{00000000-0005-0000-0000-0000FA660000}"/>
    <cellStyle name="Normal 23 8 2" xfId="30228" xr:uid="{00000000-0005-0000-0000-0000FB660000}"/>
    <cellStyle name="Normal 23 9" xfId="4998" xr:uid="{00000000-0005-0000-0000-0000FC660000}"/>
    <cellStyle name="Normal 230" xfId="1546" xr:uid="{00000000-0005-0000-0000-0000FD660000}"/>
    <cellStyle name="Normal 230 2" xfId="22452" xr:uid="{00000000-0005-0000-0000-0000FE660000}"/>
    <cellStyle name="Normal 230 3" xfId="29636" xr:uid="{00000000-0005-0000-0000-0000FF660000}"/>
    <cellStyle name="Normal 231" xfId="1547" xr:uid="{00000000-0005-0000-0000-000000670000}"/>
    <cellStyle name="Normal 231 2" xfId="22453" xr:uid="{00000000-0005-0000-0000-000001670000}"/>
    <cellStyle name="Normal 231 3" xfId="29637" xr:uid="{00000000-0005-0000-0000-000002670000}"/>
    <cellStyle name="Normal 232" xfId="1548" xr:uid="{00000000-0005-0000-0000-000003670000}"/>
    <cellStyle name="Normal 232 2" xfId="22454" xr:uid="{00000000-0005-0000-0000-000004670000}"/>
    <cellStyle name="Normal 232 3" xfId="29638" xr:uid="{00000000-0005-0000-0000-000005670000}"/>
    <cellStyle name="Normal 233" xfId="1549" xr:uid="{00000000-0005-0000-0000-000006670000}"/>
    <cellStyle name="Normal 233 2" xfId="22455" xr:uid="{00000000-0005-0000-0000-000007670000}"/>
    <cellStyle name="Normal 233 3" xfId="29639" xr:uid="{00000000-0005-0000-0000-000008670000}"/>
    <cellStyle name="Normal 234" xfId="1550" xr:uid="{00000000-0005-0000-0000-000009670000}"/>
    <cellStyle name="Normal 234 2" xfId="22456" xr:uid="{00000000-0005-0000-0000-00000A670000}"/>
    <cellStyle name="Normal 234 3" xfId="29640" xr:uid="{00000000-0005-0000-0000-00000B670000}"/>
    <cellStyle name="Normal 235" xfId="1551" xr:uid="{00000000-0005-0000-0000-00000C670000}"/>
    <cellStyle name="Normal 235 2" xfId="22457" xr:uid="{00000000-0005-0000-0000-00000D670000}"/>
    <cellStyle name="Normal 235 3" xfId="29641" xr:uid="{00000000-0005-0000-0000-00000E670000}"/>
    <cellStyle name="Normal 236" xfId="1552" xr:uid="{00000000-0005-0000-0000-00000F670000}"/>
    <cellStyle name="Normal 236 2" xfId="22458" xr:uid="{00000000-0005-0000-0000-000010670000}"/>
    <cellStyle name="Normal 236 3" xfId="29642" xr:uid="{00000000-0005-0000-0000-000011670000}"/>
    <cellStyle name="Normal 237" xfId="1553" xr:uid="{00000000-0005-0000-0000-000012670000}"/>
    <cellStyle name="Normal 237 2" xfId="22459" xr:uid="{00000000-0005-0000-0000-000013670000}"/>
    <cellStyle name="Normal 237 3" xfId="29643" xr:uid="{00000000-0005-0000-0000-000014670000}"/>
    <cellStyle name="Normal 238" xfId="1554" xr:uid="{00000000-0005-0000-0000-000015670000}"/>
    <cellStyle name="Normal 238 2" xfId="22460" xr:uid="{00000000-0005-0000-0000-000016670000}"/>
    <cellStyle name="Normal 238 3" xfId="29644" xr:uid="{00000000-0005-0000-0000-000017670000}"/>
    <cellStyle name="Normal 239" xfId="449" xr:uid="{00000000-0005-0000-0000-000018670000}"/>
    <cellStyle name="Normal 239 2" xfId="22461" xr:uid="{00000000-0005-0000-0000-000019670000}"/>
    <cellStyle name="Normal 239 3" xfId="29645" xr:uid="{00000000-0005-0000-0000-00001A670000}"/>
    <cellStyle name="Normal 24" xfId="359" xr:uid="{00000000-0005-0000-0000-00001B670000}"/>
    <cellStyle name="Normal 24 10" xfId="29054" xr:uid="{00000000-0005-0000-0000-00001C670000}"/>
    <cellStyle name="Normal 24 2" xfId="3615" xr:uid="{00000000-0005-0000-0000-00001D670000}"/>
    <cellStyle name="Normal 24 2 2" xfId="5014" xr:uid="{00000000-0005-0000-0000-00001E670000}"/>
    <cellStyle name="Normal 24 2 2 2" xfId="5144" xr:uid="{00000000-0005-0000-0000-00001F670000}"/>
    <cellStyle name="Normal 24 2 2 2 2" xfId="5546" xr:uid="{00000000-0005-0000-0000-000020670000}"/>
    <cellStyle name="Normal 24 2 2 2 2 2" xfId="24085" xr:uid="{00000000-0005-0000-0000-000021670000}"/>
    <cellStyle name="Normal 24 2 2 2 2 2 2" xfId="25630" xr:uid="{00000000-0005-0000-0000-000022670000}"/>
    <cellStyle name="Normal 24 2 2 2 2 2 2 2" xfId="28717" xr:uid="{00000000-0005-0000-0000-000023670000}"/>
    <cellStyle name="Normal 24 2 2 2 2 2 3" xfId="27178" xr:uid="{00000000-0005-0000-0000-000024670000}"/>
    <cellStyle name="Normal 24 2 2 2 2 3" xfId="24357" xr:uid="{00000000-0005-0000-0000-000025670000}"/>
    <cellStyle name="Normal 24 2 2 2 2 3 2" xfId="27444" xr:uid="{00000000-0005-0000-0000-000026670000}"/>
    <cellStyle name="Normal 24 2 2 2 2 4" xfId="25901" xr:uid="{00000000-0005-0000-0000-000027670000}"/>
    <cellStyle name="Normal 24 2 2 2 3" xfId="23865" xr:uid="{00000000-0005-0000-0000-000028670000}"/>
    <cellStyle name="Normal 24 2 2 2 3 2" xfId="25498" xr:uid="{00000000-0005-0000-0000-000029670000}"/>
    <cellStyle name="Normal 24 2 2 2 3 2 2" xfId="28585" xr:uid="{00000000-0005-0000-0000-00002A670000}"/>
    <cellStyle name="Normal 24 2 2 2 3 3" xfId="27046" xr:uid="{00000000-0005-0000-0000-00002B670000}"/>
    <cellStyle name="Normal 24 2 2 2 4" xfId="24224" xr:uid="{00000000-0005-0000-0000-00002C670000}"/>
    <cellStyle name="Normal 24 2 2 2 4 2" xfId="27312" xr:uid="{00000000-0005-0000-0000-00002D670000}"/>
    <cellStyle name="Normal 24 2 2 2 5" xfId="25768" xr:uid="{00000000-0005-0000-0000-00002E670000}"/>
    <cellStyle name="Normal 24 2 2 3" xfId="5428" xr:uid="{00000000-0005-0000-0000-00002F670000}"/>
    <cellStyle name="Normal 24 2 2 3 2" xfId="24006" xr:uid="{00000000-0005-0000-0000-000030670000}"/>
    <cellStyle name="Normal 24 2 2 3 2 2" xfId="25564" xr:uid="{00000000-0005-0000-0000-000031670000}"/>
    <cellStyle name="Normal 24 2 2 3 2 2 2" xfId="28651" xr:uid="{00000000-0005-0000-0000-000032670000}"/>
    <cellStyle name="Normal 24 2 2 3 2 3" xfId="27112" xr:uid="{00000000-0005-0000-0000-000033670000}"/>
    <cellStyle name="Normal 24 2 2 3 3" xfId="24291" xr:uid="{00000000-0005-0000-0000-000034670000}"/>
    <cellStyle name="Normal 24 2 2 3 3 2" xfId="27378" xr:uid="{00000000-0005-0000-0000-000035670000}"/>
    <cellStyle name="Normal 24 2 2 3 4" xfId="25835" xr:uid="{00000000-0005-0000-0000-000036670000}"/>
    <cellStyle name="Normal 24 2 2 4" xfId="23750" xr:uid="{00000000-0005-0000-0000-000037670000}"/>
    <cellStyle name="Normal 24 2 2 4 2" xfId="25432" xr:uid="{00000000-0005-0000-0000-000038670000}"/>
    <cellStyle name="Normal 24 2 2 4 2 2" xfId="28519" xr:uid="{00000000-0005-0000-0000-000039670000}"/>
    <cellStyle name="Normal 24 2 2 4 3" xfId="26980" xr:uid="{00000000-0005-0000-0000-00003A670000}"/>
    <cellStyle name="Normal 24 2 2 5" xfId="23087" xr:uid="{00000000-0005-0000-0000-00003B670000}"/>
    <cellStyle name="Normal 24 2 2 5 2" xfId="25013" xr:uid="{00000000-0005-0000-0000-00003C670000}"/>
    <cellStyle name="Normal 24 2 2 5 2 2" xfId="28100" xr:uid="{00000000-0005-0000-0000-00003D670000}"/>
    <cellStyle name="Normal 24 2 2 5 3" xfId="26561" xr:uid="{00000000-0005-0000-0000-00003E670000}"/>
    <cellStyle name="Normal 24 2 2 6" xfId="24158" xr:uid="{00000000-0005-0000-0000-00003F670000}"/>
    <cellStyle name="Normal 24 2 2 6 2" xfId="27246" xr:uid="{00000000-0005-0000-0000-000040670000}"/>
    <cellStyle name="Normal 24 2 2 7" xfId="25702" xr:uid="{00000000-0005-0000-0000-000041670000}"/>
    <cellStyle name="Normal 24 2 3" xfId="5015" xr:uid="{00000000-0005-0000-0000-000042670000}"/>
    <cellStyle name="Normal 24 2 3 2" xfId="5145" xr:uid="{00000000-0005-0000-0000-000043670000}"/>
    <cellStyle name="Normal 24 2 3 2 2" xfId="5547" xr:uid="{00000000-0005-0000-0000-000044670000}"/>
    <cellStyle name="Normal 24 2 3 2 2 2" xfId="24086" xr:uid="{00000000-0005-0000-0000-000045670000}"/>
    <cellStyle name="Normal 24 2 3 2 2 2 2" xfId="25631" xr:uid="{00000000-0005-0000-0000-000046670000}"/>
    <cellStyle name="Normal 24 2 3 2 2 2 2 2" xfId="28718" xr:uid="{00000000-0005-0000-0000-000047670000}"/>
    <cellStyle name="Normal 24 2 3 2 2 2 3" xfId="27179" xr:uid="{00000000-0005-0000-0000-000048670000}"/>
    <cellStyle name="Normal 24 2 3 2 2 3" xfId="24358" xr:uid="{00000000-0005-0000-0000-000049670000}"/>
    <cellStyle name="Normal 24 2 3 2 2 3 2" xfId="27445" xr:uid="{00000000-0005-0000-0000-00004A670000}"/>
    <cellStyle name="Normal 24 2 3 2 2 4" xfId="25902" xr:uid="{00000000-0005-0000-0000-00004B670000}"/>
    <cellStyle name="Normal 24 2 3 2 3" xfId="23866" xr:uid="{00000000-0005-0000-0000-00004C670000}"/>
    <cellStyle name="Normal 24 2 3 2 3 2" xfId="25499" xr:uid="{00000000-0005-0000-0000-00004D670000}"/>
    <cellStyle name="Normal 24 2 3 2 3 2 2" xfId="28586" xr:uid="{00000000-0005-0000-0000-00004E670000}"/>
    <cellStyle name="Normal 24 2 3 2 3 3" xfId="27047" xr:uid="{00000000-0005-0000-0000-00004F670000}"/>
    <cellStyle name="Normal 24 2 3 2 4" xfId="24225" xr:uid="{00000000-0005-0000-0000-000050670000}"/>
    <cellStyle name="Normal 24 2 3 2 4 2" xfId="27313" xr:uid="{00000000-0005-0000-0000-000051670000}"/>
    <cellStyle name="Normal 24 2 3 2 5" xfId="25769" xr:uid="{00000000-0005-0000-0000-000052670000}"/>
    <cellStyle name="Normal 24 2 3 3" xfId="5429" xr:uid="{00000000-0005-0000-0000-000053670000}"/>
    <cellStyle name="Normal 24 2 3 3 2" xfId="24007" xr:uid="{00000000-0005-0000-0000-000054670000}"/>
    <cellStyle name="Normal 24 2 3 3 2 2" xfId="25565" xr:uid="{00000000-0005-0000-0000-000055670000}"/>
    <cellStyle name="Normal 24 2 3 3 2 2 2" xfId="28652" xr:uid="{00000000-0005-0000-0000-000056670000}"/>
    <cellStyle name="Normal 24 2 3 3 2 3" xfId="27113" xr:uid="{00000000-0005-0000-0000-000057670000}"/>
    <cellStyle name="Normal 24 2 3 3 3" xfId="24292" xr:uid="{00000000-0005-0000-0000-000058670000}"/>
    <cellStyle name="Normal 24 2 3 3 3 2" xfId="27379" xr:uid="{00000000-0005-0000-0000-000059670000}"/>
    <cellStyle name="Normal 24 2 3 3 4" xfId="25836" xr:uid="{00000000-0005-0000-0000-00005A670000}"/>
    <cellStyle name="Normal 24 2 3 4" xfId="23751" xr:uid="{00000000-0005-0000-0000-00005B670000}"/>
    <cellStyle name="Normal 24 2 3 4 2" xfId="25433" xr:uid="{00000000-0005-0000-0000-00005C670000}"/>
    <cellStyle name="Normal 24 2 3 4 2 2" xfId="28520" xr:uid="{00000000-0005-0000-0000-00005D670000}"/>
    <cellStyle name="Normal 24 2 3 4 3" xfId="26981" xr:uid="{00000000-0005-0000-0000-00005E670000}"/>
    <cellStyle name="Normal 24 2 3 5" xfId="23065" xr:uid="{00000000-0005-0000-0000-00005F670000}"/>
    <cellStyle name="Normal 24 2 3 5 2" xfId="24991" xr:uid="{00000000-0005-0000-0000-000060670000}"/>
    <cellStyle name="Normal 24 2 3 5 2 2" xfId="28078" xr:uid="{00000000-0005-0000-0000-000061670000}"/>
    <cellStyle name="Normal 24 2 3 5 3" xfId="26539" xr:uid="{00000000-0005-0000-0000-000062670000}"/>
    <cellStyle name="Normal 24 2 3 6" xfId="24159" xr:uid="{00000000-0005-0000-0000-000063670000}"/>
    <cellStyle name="Normal 24 2 3 6 2" xfId="27247" xr:uid="{00000000-0005-0000-0000-000064670000}"/>
    <cellStyle name="Normal 24 2 3 7" xfId="25703" xr:uid="{00000000-0005-0000-0000-000065670000}"/>
    <cellStyle name="Normal 24 2 4" xfId="5143" xr:uid="{00000000-0005-0000-0000-000066670000}"/>
    <cellStyle name="Normal 24 2 4 2" xfId="5545" xr:uid="{00000000-0005-0000-0000-000067670000}"/>
    <cellStyle name="Normal 24 2 4 2 2" xfId="24084" xr:uid="{00000000-0005-0000-0000-000068670000}"/>
    <cellStyle name="Normal 24 2 4 2 2 2" xfId="25629" xr:uid="{00000000-0005-0000-0000-000069670000}"/>
    <cellStyle name="Normal 24 2 4 2 2 2 2" xfId="28716" xr:uid="{00000000-0005-0000-0000-00006A670000}"/>
    <cellStyle name="Normal 24 2 4 2 2 3" xfId="27177" xr:uid="{00000000-0005-0000-0000-00006B670000}"/>
    <cellStyle name="Normal 24 2 4 2 3" xfId="24356" xr:uid="{00000000-0005-0000-0000-00006C670000}"/>
    <cellStyle name="Normal 24 2 4 2 3 2" xfId="27443" xr:uid="{00000000-0005-0000-0000-00006D670000}"/>
    <cellStyle name="Normal 24 2 4 2 4" xfId="25900" xr:uid="{00000000-0005-0000-0000-00006E670000}"/>
    <cellStyle name="Normal 24 2 4 3" xfId="23864" xr:uid="{00000000-0005-0000-0000-00006F670000}"/>
    <cellStyle name="Normal 24 2 4 3 2" xfId="25497" xr:uid="{00000000-0005-0000-0000-000070670000}"/>
    <cellStyle name="Normal 24 2 4 3 2 2" xfId="28584" xr:uid="{00000000-0005-0000-0000-000071670000}"/>
    <cellStyle name="Normal 24 2 4 3 3" xfId="27045" xr:uid="{00000000-0005-0000-0000-000072670000}"/>
    <cellStyle name="Normal 24 2 4 4" xfId="23117" xr:uid="{00000000-0005-0000-0000-000073670000}"/>
    <cellStyle name="Normal 24 2 4 4 2" xfId="25031" xr:uid="{00000000-0005-0000-0000-000074670000}"/>
    <cellStyle name="Normal 24 2 4 4 2 2" xfId="28118" xr:uid="{00000000-0005-0000-0000-000075670000}"/>
    <cellStyle name="Normal 24 2 4 4 3" xfId="26579" xr:uid="{00000000-0005-0000-0000-000076670000}"/>
    <cellStyle name="Normal 24 2 4 5" xfId="24223" xr:uid="{00000000-0005-0000-0000-000077670000}"/>
    <cellStyle name="Normal 24 2 4 5 2" xfId="27311" xr:uid="{00000000-0005-0000-0000-000078670000}"/>
    <cellStyle name="Normal 24 2 4 6" xfId="25767" xr:uid="{00000000-0005-0000-0000-000079670000}"/>
    <cellStyle name="Normal 24 2 5" xfId="5427" xr:uid="{00000000-0005-0000-0000-00007A670000}"/>
    <cellStyle name="Normal 24 2 5 2" xfId="24005" xr:uid="{00000000-0005-0000-0000-00007B670000}"/>
    <cellStyle name="Normal 24 2 5 2 2" xfId="25563" xr:uid="{00000000-0005-0000-0000-00007C670000}"/>
    <cellStyle name="Normal 24 2 5 2 2 2" xfId="28650" xr:uid="{00000000-0005-0000-0000-00007D670000}"/>
    <cellStyle name="Normal 24 2 5 2 3" xfId="27111" xr:uid="{00000000-0005-0000-0000-00007E670000}"/>
    <cellStyle name="Normal 24 2 5 3" xfId="24290" xr:uid="{00000000-0005-0000-0000-00007F670000}"/>
    <cellStyle name="Normal 24 2 5 3 2" xfId="27377" xr:uid="{00000000-0005-0000-0000-000080670000}"/>
    <cellStyle name="Normal 24 2 5 4" xfId="25834" xr:uid="{00000000-0005-0000-0000-000081670000}"/>
    <cellStyle name="Normal 24 2 6" xfId="6449" xr:uid="{00000000-0005-0000-0000-000082670000}"/>
    <cellStyle name="Normal 24 2 6 2" xfId="23749" xr:uid="{00000000-0005-0000-0000-000083670000}"/>
    <cellStyle name="Normal 24 2 6 2 2" xfId="25431" xr:uid="{00000000-0005-0000-0000-000084670000}"/>
    <cellStyle name="Normal 24 2 6 2 2 2" xfId="28518" xr:uid="{00000000-0005-0000-0000-000085670000}"/>
    <cellStyle name="Normal 24 2 6 2 3" xfId="26979" xr:uid="{00000000-0005-0000-0000-000086670000}"/>
    <cellStyle name="Normal 24 2 6 3" xfId="29429" xr:uid="{00000000-0005-0000-0000-000087670000}"/>
    <cellStyle name="Normal 24 2 7" xfId="23040" xr:uid="{00000000-0005-0000-0000-000088670000}"/>
    <cellStyle name="Normal 24 2 7 2" xfId="24969" xr:uid="{00000000-0005-0000-0000-000089670000}"/>
    <cellStyle name="Normal 24 2 7 2 2" xfId="28056" xr:uid="{00000000-0005-0000-0000-00008A670000}"/>
    <cellStyle name="Normal 24 2 7 3" xfId="26517" xr:uid="{00000000-0005-0000-0000-00008B670000}"/>
    <cellStyle name="Normal 24 2 8" xfId="24157" xr:uid="{00000000-0005-0000-0000-00008C670000}"/>
    <cellStyle name="Normal 24 2 8 2" xfId="27245" xr:uid="{00000000-0005-0000-0000-00008D670000}"/>
    <cellStyle name="Normal 24 2 9" xfId="25701" xr:uid="{00000000-0005-0000-0000-00008E670000}"/>
    <cellStyle name="Normal 24 3" xfId="5016" xr:uid="{00000000-0005-0000-0000-00008F670000}"/>
    <cellStyle name="Normal 24 3 2" xfId="5017" xr:uid="{00000000-0005-0000-0000-000090670000}"/>
    <cellStyle name="Normal 24 3 2 2" xfId="5431" xr:uid="{00000000-0005-0000-0000-000091670000}"/>
    <cellStyle name="Normal 24 3 2 2 2" xfId="29347" xr:uid="{00000000-0005-0000-0000-000092670000}"/>
    <cellStyle name="Normal 24 3 2 3" xfId="23753" xr:uid="{00000000-0005-0000-0000-000093670000}"/>
    <cellStyle name="Normal 24 3 2 3 2" xfId="30245" xr:uid="{00000000-0005-0000-0000-000094670000}"/>
    <cellStyle name="Normal 24 3 2 4" xfId="29056" xr:uid="{00000000-0005-0000-0000-000095670000}"/>
    <cellStyle name="Normal 24 3 3" xfId="5018" xr:uid="{00000000-0005-0000-0000-000096670000}"/>
    <cellStyle name="Normal 24 3 3 2" xfId="5432" xr:uid="{00000000-0005-0000-0000-000097670000}"/>
    <cellStyle name="Normal 24 3 3 2 2" xfId="29348" xr:uid="{00000000-0005-0000-0000-000098670000}"/>
    <cellStyle name="Normal 24 3 3 3" xfId="23754" xr:uid="{00000000-0005-0000-0000-000099670000}"/>
    <cellStyle name="Normal 24 3 3 3 2" xfId="30246" xr:uid="{00000000-0005-0000-0000-00009A670000}"/>
    <cellStyle name="Normal 24 3 3 4" xfId="29057" xr:uid="{00000000-0005-0000-0000-00009B670000}"/>
    <cellStyle name="Normal 24 3 4" xfId="5430" xr:uid="{00000000-0005-0000-0000-00009C670000}"/>
    <cellStyle name="Normal 24 3 4 2" xfId="24008" xr:uid="{00000000-0005-0000-0000-00009D670000}"/>
    <cellStyle name="Normal 24 3 4 2 2" xfId="30386" xr:uid="{00000000-0005-0000-0000-00009E670000}"/>
    <cellStyle name="Normal 24 3 4 3" xfId="29346" xr:uid="{00000000-0005-0000-0000-00009F670000}"/>
    <cellStyle name="Normal 24 3 5" xfId="23752" xr:uid="{00000000-0005-0000-0000-0000A0670000}"/>
    <cellStyle name="Normal 24 3 5 2" xfId="30244" xr:uid="{00000000-0005-0000-0000-0000A1670000}"/>
    <cellStyle name="Normal 24 3 6" xfId="29055" xr:uid="{00000000-0005-0000-0000-0000A2670000}"/>
    <cellStyle name="Normal 24 4" xfId="5019" xr:uid="{00000000-0005-0000-0000-0000A3670000}"/>
    <cellStyle name="Normal 24 4 2" xfId="5020" xr:uid="{00000000-0005-0000-0000-0000A4670000}"/>
    <cellStyle name="Normal 24 4 2 2" xfId="5147" xr:uid="{00000000-0005-0000-0000-0000A5670000}"/>
    <cellStyle name="Normal 24 4 2 2 2" xfId="5549" xr:uid="{00000000-0005-0000-0000-0000A6670000}"/>
    <cellStyle name="Normal 24 4 2 2 2 2" xfId="24088" xr:uid="{00000000-0005-0000-0000-0000A7670000}"/>
    <cellStyle name="Normal 24 4 2 2 2 2 2" xfId="25633" xr:uid="{00000000-0005-0000-0000-0000A8670000}"/>
    <cellStyle name="Normal 24 4 2 2 2 2 2 2" xfId="28720" xr:uid="{00000000-0005-0000-0000-0000A9670000}"/>
    <cellStyle name="Normal 24 4 2 2 2 2 3" xfId="27181" xr:uid="{00000000-0005-0000-0000-0000AA670000}"/>
    <cellStyle name="Normal 24 4 2 2 2 3" xfId="24360" xr:uid="{00000000-0005-0000-0000-0000AB670000}"/>
    <cellStyle name="Normal 24 4 2 2 2 3 2" xfId="27447" xr:uid="{00000000-0005-0000-0000-0000AC670000}"/>
    <cellStyle name="Normal 24 4 2 2 2 4" xfId="25904" xr:uid="{00000000-0005-0000-0000-0000AD670000}"/>
    <cellStyle name="Normal 24 4 2 2 3" xfId="23868" xr:uid="{00000000-0005-0000-0000-0000AE670000}"/>
    <cellStyle name="Normal 24 4 2 2 3 2" xfId="25501" xr:uid="{00000000-0005-0000-0000-0000AF670000}"/>
    <cellStyle name="Normal 24 4 2 2 3 2 2" xfId="28588" xr:uid="{00000000-0005-0000-0000-0000B0670000}"/>
    <cellStyle name="Normal 24 4 2 2 3 3" xfId="27049" xr:uid="{00000000-0005-0000-0000-0000B1670000}"/>
    <cellStyle name="Normal 24 4 2 2 4" xfId="24227" xr:uid="{00000000-0005-0000-0000-0000B2670000}"/>
    <cellStyle name="Normal 24 4 2 2 4 2" xfId="27315" xr:uid="{00000000-0005-0000-0000-0000B3670000}"/>
    <cellStyle name="Normal 24 4 2 2 5" xfId="25771" xr:uid="{00000000-0005-0000-0000-0000B4670000}"/>
    <cellStyle name="Normal 24 4 2 3" xfId="5434" xr:uid="{00000000-0005-0000-0000-0000B5670000}"/>
    <cellStyle name="Normal 24 4 2 3 2" xfId="24010" xr:uid="{00000000-0005-0000-0000-0000B6670000}"/>
    <cellStyle name="Normal 24 4 2 3 2 2" xfId="25567" xr:uid="{00000000-0005-0000-0000-0000B7670000}"/>
    <cellStyle name="Normal 24 4 2 3 2 2 2" xfId="28654" xr:uid="{00000000-0005-0000-0000-0000B8670000}"/>
    <cellStyle name="Normal 24 4 2 3 2 3" xfId="27115" xr:uid="{00000000-0005-0000-0000-0000B9670000}"/>
    <cellStyle name="Normal 24 4 2 3 3" xfId="24294" xr:uid="{00000000-0005-0000-0000-0000BA670000}"/>
    <cellStyle name="Normal 24 4 2 3 3 2" xfId="27381" xr:uid="{00000000-0005-0000-0000-0000BB670000}"/>
    <cellStyle name="Normal 24 4 2 3 4" xfId="25838" xr:uid="{00000000-0005-0000-0000-0000BC670000}"/>
    <cellStyle name="Normal 24 4 2 4" xfId="23756" xr:uid="{00000000-0005-0000-0000-0000BD670000}"/>
    <cellStyle name="Normal 24 4 2 4 2" xfId="25435" xr:uid="{00000000-0005-0000-0000-0000BE670000}"/>
    <cellStyle name="Normal 24 4 2 4 2 2" xfId="28522" xr:uid="{00000000-0005-0000-0000-0000BF670000}"/>
    <cellStyle name="Normal 24 4 2 4 3" xfId="26983" xr:uid="{00000000-0005-0000-0000-0000C0670000}"/>
    <cellStyle name="Normal 24 4 2 5" xfId="23096" xr:uid="{00000000-0005-0000-0000-0000C1670000}"/>
    <cellStyle name="Normal 24 4 2 5 2" xfId="25022" xr:uid="{00000000-0005-0000-0000-0000C2670000}"/>
    <cellStyle name="Normal 24 4 2 5 2 2" xfId="28109" xr:uid="{00000000-0005-0000-0000-0000C3670000}"/>
    <cellStyle name="Normal 24 4 2 5 3" xfId="26570" xr:uid="{00000000-0005-0000-0000-0000C4670000}"/>
    <cellStyle name="Normal 24 4 2 6" xfId="24161" xr:uid="{00000000-0005-0000-0000-0000C5670000}"/>
    <cellStyle name="Normal 24 4 2 6 2" xfId="27249" xr:uid="{00000000-0005-0000-0000-0000C6670000}"/>
    <cellStyle name="Normal 24 4 2 7" xfId="25705" xr:uid="{00000000-0005-0000-0000-0000C7670000}"/>
    <cellStyle name="Normal 24 4 3" xfId="5021" xr:uid="{00000000-0005-0000-0000-0000C8670000}"/>
    <cellStyle name="Normal 24 4 3 2" xfId="5148" xr:uid="{00000000-0005-0000-0000-0000C9670000}"/>
    <cellStyle name="Normal 24 4 3 2 2" xfId="5550" xr:uid="{00000000-0005-0000-0000-0000CA670000}"/>
    <cellStyle name="Normal 24 4 3 2 2 2" xfId="24089" xr:uid="{00000000-0005-0000-0000-0000CB670000}"/>
    <cellStyle name="Normal 24 4 3 2 2 2 2" xfId="25634" xr:uid="{00000000-0005-0000-0000-0000CC670000}"/>
    <cellStyle name="Normal 24 4 3 2 2 2 2 2" xfId="28721" xr:uid="{00000000-0005-0000-0000-0000CD670000}"/>
    <cellStyle name="Normal 24 4 3 2 2 2 3" xfId="27182" xr:uid="{00000000-0005-0000-0000-0000CE670000}"/>
    <cellStyle name="Normal 24 4 3 2 2 3" xfId="24361" xr:uid="{00000000-0005-0000-0000-0000CF670000}"/>
    <cellStyle name="Normal 24 4 3 2 2 3 2" xfId="27448" xr:uid="{00000000-0005-0000-0000-0000D0670000}"/>
    <cellStyle name="Normal 24 4 3 2 2 4" xfId="25905" xr:uid="{00000000-0005-0000-0000-0000D1670000}"/>
    <cellStyle name="Normal 24 4 3 2 3" xfId="23869" xr:uid="{00000000-0005-0000-0000-0000D2670000}"/>
    <cellStyle name="Normal 24 4 3 2 3 2" xfId="25502" xr:uid="{00000000-0005-0000-0000-0000D3670000}"/>
    <cellStyle name="Normal 24 4 3 2 3 2 2" xfId="28589" xr:uid="{00000000-0005-0000-0000-0000D4670000}"/>
    <cellStyle name="Normal 24 4 3 2 3 3" xfId="27050" xr:uid="{00000000-0005-0000-0000-0000D5670000}"/>
    <cellStyle name="Normal 24 4 3 2 4" xfId="24228" xr:uid="{00000000-0005-0000-0000-0000D6670000}"/>
    <cellStyle name="Normal 24 4 3 2 4 2" xfId="27316" xr:uid="{00000000-0005-0000-0000-0000D7670000}"/>
    <cellStyle name="Normal 24 4 3 2 5" xfId="25772" xr:uid="{00000000-0005-0000-0000-0000D8670000}"/>
    <cellStyle name="Normal 24 4 3 3" xfId="5435" xr:uid="{00000000-0005-0000-0000-0000D9670000}"/>
    <cellStyle name="Normal 24 4 3 3 2" xfId="24011" xr:uid="{00000000-0005-0000-0000-0000DA670000}"/>
    <cellStyle name="Normal 24 4 3 3 2 2" xfId="25568" xr:uid="{00000000-0005-0000-0000-0000DB670000}"/>
    <cellStyle name="Normal 24 4 3 3 2 2 2" xfId="28655" xr:uid="{00000000-0005-0000-0000-0000DC670000}"/>
    <cellStyle name="Normal 24 4 3 3 2 3" xfId="27116" xr:uid="{00000000-0005-0000-0000-0000DD670000}"/>
    <cellStyle name="Normal 24 4 3 3 3" xfId="24295" xr:uid="{00000000-0005-0000-0000-0000DE670000}"/>
    <cellStyle name="Normal 24 4 3 3 3 2" xfId="27382" xr:uid="{00000000-0005-0000-0000-0000DF670000}"/>
    <cellStyle name="Normal 24 4 3 3 4" xfId="25839" xr:uid="{00000000-0005-0000-0000-0000E0670000}"/>
    <cellStyle name="Normal 24 4 3 4" xfId="23757" xr:uid="{00000000-0005-0000-0000-0000E1670000}"/>
    <cellStyle name="Normal 24 4 3 4 2" xfId="25436" xr:uid="{00000000-0005-0000-0000-0000E2670000}"/>
    <cellStyle name="Normal 24 4 3 4 2 2" xfId="28523" xr:uid="{00000000-0005-0000-0000-0000E3670000}"/>
    <cellStyle name="Normal 24 4 3 4 3" xfId="26984" xr:uid="{00000000-0005-0000-0000-0000E4670000}"/>
    <cellStyle name="Normal 24 4 3 5" xfId="23074" xr:uid="{00000000-0005-0000-0000-0000E5670000}"/>
    <cellStyle name="Normal 24 4 3 5 2" xfId="25000" xr:uid="{00000000-0005-0000-0000-0000E6670000}"/>
    <cellStyle name="Normal 24 4 3 5 2 2" xfId="28087" xr:uid="{00000000-0005-0000-0000-0000E7670000}"/>
    <cellStyle name="Normal 24 4 3 5 3" xfId="26548" xr:uid="{00000000-0005-0000-0000-0000E8670000}"/>
    <cellStyle name="Normal 24 4 3 6" xfId="24162" xr:uid="{00000000-0005-0000-0000-0000E9670000}"/>
    <cellStyle name="Normal 24 4 3 6 2" xfId="27250" xr:uid="{00000000-0005-0000-0000-0000EA670000}"/>
    <cellStyle name="Normal 24 4 3 7" xfId="25706" xr:uid="{00000000-0005-0000-0000-0000EB670000}"/>
    <cellStyle name="Normal 24 4 4" xfId="5146" xr:uid="{00000000-0005-0000-0000-0000EC670000}"/>
    <cellStyle name="Normal 24 4 4 2" xfId="5548" xr:uid="{00000000-0005-0000-0000-0000ED670000}"/>
    <cellStyle name="Normal 24 4 4 2 2" xfId="24087" xr:uid="{00000000-0005-0000-0000-0000EE670000}"/>
    <cellStyle name="Normal 24 4 4 2 2 2" xfId="25632" xr:uid="{00000000-0005-0000-0000-0000EF670000}"/>
    <cellStyle name="Normal 24 4 4 2 2 2 2" xfId="28719" xr:uid="{00000000-0005-0000-0000-0000F0670000}"/>
    <cellStyle name="Normal 24 4 4 2 2 3" xfId="27180" xr:uid="{00000000-0005-0000-0000-0000F1670000}"/>
    <cellStyle name="Normal 24 4 4 2 3" xfId="24359" xr:uid="{00000000-0005-0000-0000-0000F2670000}"/>
    <cellStyle name="Normal 24 4 4 2 3 2" xfId="27446" xr:uid="{00000000-0005-0000-0000-0000F3670000}"/>
    <cellStyle name="Normal 24 4 4 2 4" xfId="25903" xr:uid="{00000000-0005-0000-0000-0000F4670000}"/>
    <cellStyle name="Normal 24 4 4 3" xfId="23867" xr:uid="{00000000-0005-0000-0000-0000F5670000}"/>
    <cellStyle name="Normal 24 4 4 3 2" xfId="25500" xr:uid="{00000000-0005-0000-0000-0000F6670000}"/>
    <cellStyle name="Normal 24 4 4 3 2 2" xfId="28587" xr:uid="{00000000-0005-0000-0000-0000F7670000}"/>
    <cellStyle name="Normal 24 4 4 3 3" xfId="27048" xr:uid="{00000000-0005-0000-0000-0000F8670000}"/>
    <cellStyle name="Normal 24 4 4 4" xfId="24226" xr:uid="{00000000-0005-0000-0000-0000F9670000}"/>
    <cellStyle name="Normal 24 4 4 4 2" xfId="27314" xr:uid="{00000000-0005-0000-0000-0000FA670000}"/>
    <cellStyle name="Normal 24 4 4 5" xfId="25770" xr:uid="{00000000-0005-0000-0000-0000FB670000}"/>
    <cellStyle name="Normal 24 4 5" xfId="5433" xr:uid="{00000000-0005-0000-0000-0000FC670000}"/>
    <cellStyle name="Normal 24 4 5 2" xfId="24009" xr:uid="{00000000-0005-0000-0000-0000FD670000}"/>
    <cellStyle name="Normal 24 4 5 2 2" xfId="25566" xr:uid="{00000000-0005-0000-0000-0000FE670000}"/>
    <cellStyle name="Normal 24 4 5 2 2 2" xfId="28653" xr:uid="{00000000-0005-0000-0000-0000FF670000}"/>
    <cellStyle name="Normal 24 4 5 2 3" xfId="27114" xr:uid="{00000000-0005-0000-0000-000000680000}"/>
    <cellStyle name="Normal 24 4 5 3" xfId="24293" xr:uid="{00000000-0005-0000-0000-000001680000}"/>
    <cellStyle name="Normal 24 4 5 3 2" xfId="27380" xr:uid="{00000000-0005-0000-0000-000002680000}"/>
    <cellStyle name="Normal 24 4 5 4" xfId="25837" xr:uid="{00000000-0005-0000-0000-000003680000}"/>
    <cellStyle name="Normal 24 4 6" xfId="23755" xr:uid="{00000000-0005-0000-0000-000004680000}"/>
    <cellStyle name="Normal 24 4 6 2" xfId="25434" xr:uid="{00000000-0005-0000-0000-000005680000}"/>
    <cellStyle name="Normal 24 4 6 2 2" xfId="28521" xr:uid="{00000000-0005-0000-0000-000006680000}"/>
    <cellStyle name="Normal 24 4 6 3" xfId="26982" xr:uid="{00000000-0005-0000-0000-000007680000}"/>
    <cellStyle name="Normal 24 4 7" xfId="23051" xr:uid="{00000000-0005-0000-0000-000008680000}"/>
    <cellStyle name="Normal 24 4 7 2" xfId="24978" xr:uid="{00000000-0005-0000-0000-000009680000}"/>
    <cellStyle name="Normal 24 4 7 2 2" xfId="28065" xr:uid="{00000000-0005-0000-0000-00000A680000}"/>
    <cellStyle name="Normal 24 4 7 3" xfId="26526" xr:uid="{00000000-0005-0000-0000-00000B680000}"/>
    <cellStyle name="Normal 24 4 8" xfId="24160" xr:uid="{00000000-0005-0000-0000-00000C680000}"/>
    <cellStyle name="Normal 24 4 8 2" xfId="27248" xr:uid="{00000000-0005-0000-0000-00000D680000}"/>
    <cellStyle name="Normal 24 4 9" xfId="25704" xr:uid="{00000000-0005-0000-0000-00000E680000}"/>
    <cellStyle name="Normal 24 5" xfId="5022" xr:uid="{00000000-0005-0000-0000-00000F680000}"/>
    <cellStyle name="Normal 24 5 2" xfId="5436" xr:uid="{00000000-0005-0000-0000-000010680000}"/>
    <cellStyle name="Normal 24 5 2 2" xfId="29349" xr:uid="{00000000-0005-0000-0000-000011680000}"/>
    <cellStyle name="Normal 24 5 3" xfId="23758" xr:uid="{00000000-0005-0000-0000-000012680000}"/>
    <cellStyle name="Normal 24 5 3 2" xfId="30247" xr:uid="{00000000-0005-0000-0000-000013680000}"/>
    <cellStyle name="Normal 24 5 4" xfId="29058" xr:uid="{00000000-0005-0000-0000-000014680000}"/>
    <cellStyle name="Normal 24 6" xfId="5023" xr:uid="{00000000-0005-0000-0000-000015680000}"/>
    <cellStyle name="Normal 24 6 2" xfId="5437" xr:uid="{00000000-0005-0000-0000-000016680000}"/>
    <cellStyle name="Normal 24 6 2 2" xfId="29350" xr:uid="{00000000-0005-0000-0000-000017680000}"/>
    <cellStyle name="Normal 24 6 3" xfId="23759" xr:uid="{00000000-0005-0000-0000-000018680000}"/>
    <cellStyle name="Normal 24 6 3 2" xfId="30248" xr:uid="{00000000-0005-0000-0000-000019680000}"/>
    <cellStyle name="Normal 24 6 4" xfId="29059" xr:uid="{00000000-0005-0000-0000-00001A680000}"/>
    <cellStyle name="Normal 24 7" xfId="5426" xr:uid="{00000000-0005-0000-0000-00001B680000}"/>
    <cellStyle name="Normal 24 7 2" xfId="24004" xr:uid="{00000000-0005-0000-0000-00001C680000}"/>
    <cellStyle name="Normal 24 7 2 2" xfId="30385" xr:uid="{00000000-0005-0000-0000-00001D680000}"/>
    <cellStyle name="Normal 24 7 3" xfId="29345" xr:uid="{00000000-0005-0000-0000-00001E680000}"/>
    <cellStyle name="Normal 24 8" xfId="23748" xr:uid="{00000000-0005-0000-0000-00001F680000}"/>
    <cellStyle name="Normal 24 8 2" xfId="30243" xr:uid="{00000000-0005-0000-0000-000020680000}"/>
    <cellStyle name="Normal 24 9" xfId="5013" xr:uid="{00000000-0005-0000-0000-000021680000}"/>
    <cellStyle name="Normal 240" xfId="1786" xr:uid="{00000000-0005-0000-0000-000022680000}"/>
    <cellStyle name="Normal 240 2" xfId="22462" xr:uid="{00000000-0005-0000-0000-000023680000}"/>
    <cellStyle name="Normal 240 3" xfId="29646" xr:uid="{00000000-0005-0000-0000-000024680000}"/>
    <cellStyle name="Normal 241" xfId="2942" xr:uid="{00000000-0005-0000-0000-000025680000}"/>
    <cellStyle name="Normal 241 2" xfId="22463" xr:uid="{00000000-0005-0000-0000-000026680000}"/>
    <cellStyle name="Normal 241 3" xfId="29647" xr:uid="{00000000-0005-0000-0000-000027680000}"/>
    <cellStyle name="Normal 242" xfId="4065" xr:uid="{00000000-0005-0000-0000-000028680000}"/>
    <cellStyle name="Normal 242 2" xfId="22464" xr:uid="{00000000-0005-0000-0000-000029680000}"/>
    <cellStyle name="Normal 242 3" xfId="29648" xr:uid="{00000000-0005-0000-0000-00002A680000}"/>
    <cellStyle name="Normal 243" xfId="4077" xr:uid="{00000000-0005-0000-0000-00002B680000}"/>
    <cellStyle name="Normal 243 2" xfId="22465" xr:uid="{00000000-0005-0000-0000-00002C680000}"/>
    <cellStyle name="Normal 243 3" xfId="29649" xr:uid="{00000000-0005-0000-0000-00002D680000}"/>
    <cellStyle name="Normal 244" xfId="4079" xr:uid="{00000000-0005-0000-0000-00002E680000}"/>
    <cellStyle name="Normal 244 2" xfId="22466" xr:uid="{00000000-0005-0000-0000-00002F680000}"/>
    <cellStyle name="Normal 244 3" xfId="29650" xr:uid="{00000000-0005-0000-0000-000030680000}"/>
    <cellStyle name="Normal 245" xfId="4090" xr:uid="{00000000-0005-0000-0000-000031680000}"/>
    <cellStyle name="Normal 245 2" xfId="22467" xr:uid="{00000000-0005-0000-0000-000032680000}"/>
    <cellStyle name="Normal 245 3" xfId="29651" xr:uid="{00000000-0005-0000-0000-000033680000}"/>
    <cellStyle name="Normal 246" xfId="4096" xr:uid="{00000000-0005-0000-0000-000034680000}"/>
    <cellStyle name="Normal 246 2" xfId="22468" xr:uid="{00000000-0005-0000-0000-000035680000}"/>
    <cellStyle name="Normal 246 3" xfId="29652" xr:uid="{00000000-0005-0000-0000-000036680000}"/>
    <cellStyle name="Normal 247" xfId="4102" xr:uid="{00000000-0005-0000-0000-000037680000}"/>
    <cellStyle name="Normal 247 2" xfId="22469" xr:uid="{00000000-0005-0000-0000-000038680000}"/>
    <cellStyle name="Normal 247 3" xfId="29653" xr:uid="{00000000-0005-0000-0000-000039680000}"/>
    <cellStyle name="Normal 248" xfId="4108" xr:uid="{00000000-0005-0000-0000-00003A680000}"/>
    <cellStyle name="Normal 248 2" xfId="22470" xr:uid="{00000000-0005-0000-0000-00003B680000}"/>
    <cellStyle name="Normal 248 3" xfId="29654" xr:uid="{00000000-0005-0000-0000-00003C680000}"/>
    <cellStyle name="Normal 249" xfId="22471" xr:uid="{00000000-0005-0000-0000-00003D680000}"/>
    <cellStyle name="Normal 249 2" xfId="29655" xr:uid="{00000000-0005-0000-0000-00003E680000}"/>
    <cellStyle name="Normal 25" xfId="360" xr:uid="{00000000-0005-0000-0000-00003F680000}"/>
    <cellStyle name="Normal 25 10" xfId="29060" xr:uid="{00000000-0005-0000-0000-000040680000}"/>
    <cellStyle name="Normal 25 2" xfId="1556" xr:uid="{00000000-0005-0000-0000-000041680000}"/>
    <cellStyle name="Normal 25 2 10" xfId="25707" xr:uid="{00000000-0005-0000-0000-000042680000}"/>
    <cellStyle name="Normal 25 2 11" xfId="5025" xr:uid="{00000000-0005-0000-0000-000043680000}"/>
    <cellStyle name="Normal 25 2 2" xfId="5026" xr:uid="{00000000-0005-0000-0000-000044680000}"/>
    <cellStyle name="Normal 25 2 2 2" xfId="5150" xr:uid="{00000000-0005-0000-0000-000045680000}"/>
    <cellStyle name="Normal 25 2 2 2 2" xfId="5552" xr:uid="{00000000-0005-0000-0000-000046680000}"/>
    <cellStyle name="Normal 25 2 2 2 2 2" xfId="23013" xr:uid="{00000000-0005-0000-0000-000047680000}"/>
    <cellStyle name="Normal 25 2 2 2 2 2 2" xfId="23392" xr:uid="{00000000-0005-0000-0000-000048680000}"/>
    <cellStyle name="Normal 25 2 2 2 2 2 2 2" xfId="25290" xr:uid="{00000000-0005-0000-0000-000049680000}"/>
    <cellStyle name="Normal 25 2 2 2 2 2 2 2 2" xfId="28377" xr:uid="{00000000-0005-0000-0000-00004A680000}"/>
    <cellStyle name="Normal 25 2 2 2 2 2 2 3" xfId="26838" xr:uid="{00000000-0005-0000-0000-00004B680000}"/>
    <cellStyle name="Normal 25 2 2 2 2 2 3" xfId="24947" xr:uid="{00000000-0005-0000-0000-00004C680000}"/>
    <cellStyle name="Normal 25 2 2 2 2 2 3 2" xfId="28034" xr:uid="{00000000-0005-0000-0000-00004D680000}"/>
    <cellStyle name="Normal 25 2 2 2 2 2 4" xfId="26495" xr:uid="{00000000-0005-0000-0000-00004E680000}"/>
    <cellStyle name="Normal 25 2 2 2 2 3" xfId="22793" xr:uid="{00000000-0005-0000-0000-00004F680000}"/>
    <cellStyle name="Normal 25 2 2 2 2 3 2" xfId="24091" xr:uid="{00000000-0005-0000-0000-000050680000}"/>
    <cellStyle name="Normal 25 2 2 2 2 3 2 2" xfId="25636" xr:uid="{00000000-0005-0000-0000-000051680000}"/>
    <cellStyle name="Normal 25 2 2 2 2 3 2 2 2" xfId="28723" xr:uid="{00000000-0005-0000-0000-000052680000}"/>
    <cellStyle name="Normal 25 2 2 2 2 3 2 3" xfId="27184" xr:uid="{00000000-0005-0000-0000-000053680000}"/>
    <cellStyle name="Normal 25 2 2 2 2 3 3" xfId="24731" xr:uid="{00000000-0005-0000-0000-000054680000}"/>
    <cellStyle name="Normal 25 2 2 2 2 3 3 2" xfId="27818" xr:uid="{00000000-0005-0000-0000-000055680000}"/>
    <cellStyle name="Normal 25 2 2 2 2 3 4" xfId="26279" xr:uid="{00000000-0005-0000-0000-000056680000}"/>
    <cellStyle name="Normal 25 2 2 2 2 4" xfId="23391" xr:uid="{00000000-0005-0000-0000-000057680000}"/>
    <cellStyle name="Normal 25 2 2 2 2 4 2" xfId="25289" xr:uid="{00000000-0005-0000-0000-000058680000}"/>
    <cellStyle name="Normal 25 2 2 2 2 4 2 2" xfId="28376" xr:uid="{00000000-0005-0000-0000-000059680000}"/>
    <cellStyle name="Normal 25 2 2 2 2 4 3" xfId="26837" xr:uid="{00000000-0005-0000-0000-00005A680000}"/>
    <cellStyle name="Normal 25 2 2 2 2 5" xfId="24363" xr:uid="{00000000-0005-0000-0000-00005B680000}"/>
    <cellStyle name="Normal 25 2 2 2 2 5 2" xfId="27450" xr:uid="{00000000-0005-0000-0000-00005C680000}"/>
    <cellStyle name="Normal 25 2 2 2 2 6" xfId="25907" xr:uid="{00000000-0005-0000-0000-00005D680000}"/>
    <cellStyle name="Normal 25 2 2 2 3" xfId="22905" xr:uid="{00000000-0005-0000-0000-00005E680000}"/>
    <cellStyle name="Normal 25 2 2 2 3 2" xfId="23393" xr:uid="{00000000-0005-0000-0000-00005F680000}"/>
    <cellStyle name="Normal 25 2 2 2 3 2 2" xfId="25291" xr:uid="{00000000-0005-0000-0000-000060680000}"/>
    <cellStyle name="Normal 25 2 2 2 3 2 2 2" xfId="28378" xr:uid="{00000000-0005-0000-0000-000061680000}"/>
    <cellStyle name="Normal 25 2 2 2 3 2 3" xfId="26839" xr:uid="{00000000-0005-0000-0000-000062680000}"/>
    <cellStyle name="Normal 25 2 2 2 3 3" xfId="24839" xr:uid="{00000000-0005-0000-0000-000063680000}"/>
    <cellStyle name="Normal 25 2 2 2 3 3 2" xfId="27926" xr:uid="{00000000-0005-0000-0000-000064680000}"/>
    <cellStyle name="Normal 25 2 2 2 3 4" xfId="26387" xr:uid="{00000000-0005-0000-0000-000065680000}"/>
    <cellStyle name="Normal 25 2 2 2 4" xfId="22685" xr:uid="{00000000-0005-0000-0000-000066680000}"/>
    <cellStyle name="Normal 25 2 2 2 4 2" xfId="23871" xr:uid="{00000000-0005-0000-0000-000067680000}"/>
    <cellStyle name="Normal 25 2 2 2 4 2 2" xfId="25504" xr:uid="{00000000-0005-0000-0000-000068680000}"/>
    <cellStyle name="Normal 25 2 2 2 4 2 2 2" xfId="28591" xr:uid="{00000000-0005-0000-0000-000069680000}"/>
    <cellStyle name="Normal 25 2 2 2 4 2 3" xfId="27052" xr:uid="{00000000-0005-0000-0000-00006A680000}"/>
    <cellStyle name="Normal 25 2 2 2 4 3" xfId="24623" xr:uid="{00000000-0005-0000-0000-00006B680000}"/>
    <cellStyle name="Normal 25 2 2 2 4 3 2" xfId="27710" xr:uid="{00000000-0005-0000-0000-00006C680000}"/>
    <cellStyle name="Normal 25 2 2 2 4 4" xfId="26171" xr:uid="{00000000-0005-0000-0000-00006D680000}"/>
    <cellStyle name="Normal 25 2 2 2 5" xfId="22552" xr:uid="{00000000-0005-0000-0000-00006E680000}"/>
    <cellStyle name="Normal 25 2 2 2 5 2" xfId="24498" xr:uid="{00000000-0005-0000-0000-00006F680000}"/>
    <cellStyle name="Normal 25 2 2 2 5 2 2" xfId="27585" xr:uid="{00000000-0005-0000-0000-000070680000}"/>
    <cellStyle name="Normal 25 2 2 2 5 3" xfId="26046" xr:uid="{00000000-0005-0000-0000-000071680000}"/>
    <cellStyle name="Normal 25 2 2 2 6" xfId="23390" xr:uid="{00000000-0005-0000-0000-000072680000}"/>
    <cellStyle name="Normal 25 2 2 2 6 2" xfId="25288" xr:uid="{00000000-0005-0000-0000-000073680000}"/>
    <cellStyle name="Normal 25 2 2 2 6 2 2" xfId="28375" xr:uid="{00000000-0005-0000-0000-000074680000}"/>
    <cellStyle name="Normal 25 2 2 2 6 3" xfId="26836" xr:uid="{00000000-0005-0000-0000-000075680000}"/>
    <cellStyle name="Normal 25 2 2 2 7" xfId="24230" xr:uid="{00000000-0005-0000-0000-000076680000}"/>
    <cellStyle name="Normal 25 2 2 2 7 2" xfId="27318" xr:uid="{00000000-0005-0000-0000-000077680000}"/>
    <cellStyle name="Normal 25 2 2 2 8" xfId="25774" xr:uid="{00000000-0005-0000-0000-000078680000}"/>
    <cellStyle name="Normal 25 2 2 3" xfId="5440" xr:uid="{00000000-0005-0000-0000-000079680000}"/>
    <cellStyle name="Normal 25 2 2 3 2" xfId="22959" xr:uid="{00000000-0005-0000-0000-00007A680000}"/>
    <cellStyle name="Normal 25 2 2 3 2 2" xfId="23395" xr:uid="{00000000-0005-0000-0000-00007B680000}"/>
    <cellStyle name="Normal 25 2 2 3 2 2 2" xfId="25293" xr:uid="{00000000-0005-0000-0000-00007C680000}"/>
    <cellStyle name="Normal 25 2 2 3 2 2 2 2" xfId="28380" xr:uid="{00000000-0005-0000-0000-00007D680000}"/>
    <cellStyle name="Normal 25 2 2 3 2 2 3" xfId="26841" xr:uid="{00000000-0005-0000-0000-00007E680000}"/>
    <cellStyle name="Normal 25 2 2 3 2 3" xfId="24893" xr:uid="{00000000-0005-0000-0000-00007F680000}"/>
    <cellStyle name="Normal 25 2 2 3 2 3 2" xfId="27980" xr:uid="{00000000-0005-0000-0000-000080680000}"/>
    <cellStyle name="Normal 25 2 2 3 2 4" xfId="26441" xr:uid="{00000000-0005-0000-0000-000081680000}"/>
    <cellStyle name="Normal 25 2 2 3 3" xfId="22739" xr:uid="{00000000-0005-0000-0000-000082680000}"/>
    <cellStyle name="Normal 25 2 2 3 3 2" xfId="24014" xr:uid="{00000000-0005-0000-0000-000083680000}"/>
    <cellStyle name="Normal 25 2 2 3 3 2 2" xfId="25570" xr:uid="{00000000-0005-0000-0000-000084680000}"/>
    <cellStyle name="Normal 25 2 2 3 3 2 2 2" xfId="28657" xr:uid="{00000000-0005-0000-0000-000085680000}"/>
    <cellStyle name="Normal 25 2 2 3 3 2 3" xfId="27118" xr:uid="{00000000-0005-0000-0000-000086680000}"/>
    <cellStyle name="Normal 25 2 2 3 3 3" xfId="24677" xr:uid="{00000000-0005-0000-0000-000087680000}"/>
    <cellStyle name="Normal 25 2 2 3 3 3 2" xfId="27764" xr:uid="{00000000-0005-0000-0000-000088680000}"/>
    <cellStyle name="Normal 25 2 2 3 3 4" xfId="26225" xr:uid="{00000000-0005-0000-0000-000089680000}"/>
    <cellStyle name="Normal 25 2 2 3 4" xfId="23394" xr:uid="{00000000-0005-0000-0000-00008A680000}"/>
    <cellStyle name="Normal 25 2 2 3 4 2" xfId="25292" xr:uid="{00000000-0005-0000-0000-00008B680000}"/>
    <cellStyle name="Normal 25 2 2 3 4 2 2" xfId="28379" xr:uid="{00000000-0005-0000-0000-00008C680000}"/>
    <cellStyle name="Normal 25 2 2 3 4 3" xfId="26840" xr:uid="{00000000-0005-0000-0000-00008D680000}"/>
    <cellStyle name="Normal 25 2 2 3 5" xfId="24297" xr:uid="{00000000-0005-0000-0000-00008E680000}"/>
    <cellStyle name="Normal 25 2 2 3 5 2" xfId="27384" xr:uid="{00000000-0005-0000-0000-00008F680000}"/>
    <cellStyle name="Normal 25 2 2 3 6" xfId="25841" xr:uid="{00000000-0005-0000-0000-000090680000}"/>
    <cellStyle name="Normal 25 2 2 4" xfId="22851" xr:uid="{00000000-0005-0000-0000-000091680000}"/>
    <cellStyle name="Normal 25 2 2 4 2" xfId="23396" xr:uid="{00000000-0005-0000-0000-000092680000}"/>
    <cellStyle name="Normal 25 2 2 4 2 2" xfId="25294" xr:uid="{00000000-0005-0000-0000-000093680000}"/>
    <cellStyle name="Normal 25 2 2 4 2 2 2" xfId="28381" xr:uid="{00000000-0005-0000-0000-000094680000}"/>
    <cellStyle name="Normal 25 2 2 4 2 3" xfId="26842" xr:uid="{00000000-0005-0000-0000-000095680000}"/>
    <cellStyle name="Normal 25 2 2 4 3" xfId="24785" xr:uid="{00000000-0005-0000-0000-000096680000}"/>
    <cellStyle name="Normal 25 2 2 4 3 2" xfId="27872" xr:uid="{00000000-0005-0000-0000-000097680000}"/>
    <cellStyle name="Normal 25 2 2 4 4" xfId="26333" xr:uid="{00000000-0005-0000-0000-000098680000}"/>
    <cellStyle name="Normal 25 2 2 5" xfId="22631" xr:uid="{00000000-0005-0000-0000-000099680000}"/>
    <cellStyle name="Normal 25 2 2 5 2" xfId="23762" xr:uid="{00000000-0005-0000-0000-00009A680000}"/>
    <cellStyle name="Normal 25 2 2 5 2 2" xfId="25438" xr:uid="{00000000-0005-0000-0000-00009B680000}"/>
    <cellStyle name="Normal 25 2 2 5 2 2 2" xfId="28525" xr:uid="{00000000-0005-0000-0000-00009C680000}"/>
    <cellStyle name="Normal 25 2 2 5 2 3" xfId="26986" xr:uid="{00000000-0005-0000-0000-00009D680000}"/>
    <cellStyle name="Normal 25 2 2 5 3" xfId="24569" xr:uid="{00000000-0005-0000-0000-00009E680000}"/>
    <cellStyle name="Normal 25 2 2 5 3 2" xfId="27656" xr:uid="{00000000-0005-0000-0000-00009F680000}"/>
    <cellStyle name="Normal 25 2 2 5 4" xfId="26117" xr:uid="{00000000-0005-0000-0000-0000A0680000}"/>
    <cellStyle name="Normal 25 2 2 6" xfId="22498" xr:uid="{00000000-0005-0000-0000-0000A1680000}"/>
    <cellStyle name="Normal 25 2 2 6 2" xfId="24444" xr:uid="{00000000-0005-0000-0000-0000A2680000}"/>
    <cellStyle name="Normal 25 2 2 6 2 2" xfId="27531" xr:uid="{00000000-0005-0000-0000-0000A3680000}"/>
    <cellStyle name="Normal 25 2 2 6 3" xfId="25992" xr:uid="{00000000-0005-0000-0000-0000A4680000}"/>
    <cellStyle name="Normal 25 2 2 7" xfId="23088" xr:uid="{00000000-0005-0000-0000-0000A5680000}"/>
    <cellStyle name="Normal 25 2 2 7 2" xfId="25014" xr:uid="{00000000-0005-0000-0000-0000A6680000}"/>
    <cellStyle name="Normal 25 2 2 7 2 2" xfId="28101" xr:uid="{00000000-0005-0000-0000-0000A7680000}"/>
    <cellStyle name="Normal 25 2 2 7 3" xfId="26562" xr:uid="{00000000-0005-0000-0000-0000A8680000}"/>
    <cellStyle name="Normal 25 2 2 8" xfId="24164" xr:uid="{00000000-0005-0000-0000-0000A9680000}"/>
    <cellStyle name="Normal 25 2 2 8 2" xfId="27252" xr:uid="{00000000-0005-0000-0000-0000AA680000}"/>
    <cellStyle name="Normal 25 2 2 9" xfId="25708" xr:uid="{00000000-0005-0000-0000-0000AB680000}"/>
    <cellStyle name="Normal 25 2 3" xfId="5027" xr:uid="{00000000-0005-0000-0000-0000AC680000}"/>
    <cellStyle name="Normal 25 2 3 2" xfId="5151" xr:uid="{00000000-0005-0000-0000-0000AD680000}"/>
    <cellStyle name="Normal 25 2 3 2 2" xfId="5553" xr:uid="{00000000-0005-0000-0000-0000AE680000}"/>
    <cellStyle name="Normal 25 2 3 2 2 2" xfId="22986" xr:uid="{00000000-0005-0000-0000-0000AF680000}"/>
    <cellStyle name="Normal 25 2 3 2 2 2 2" xfId="24092" xr:uid="{00000000-0005-0000-0000-0000B0680000}"/>
    <cellStyle name="Normal 25 2 3 2 2 2 2 2" xfId="25637" xr:uid="{00000000-0005-0000-0000-0000B1680000}"/>
    <cellStyle name="Normal 25 2 3 2 2 2 2 2 2" xfId="28724" xr:uid="{00000000-0005-0000-0000-0000B2680000}"/>
    <cellStyle name="Normal 25 2 3 2 2 2 2 3" xfId="27185" xr:uid="{00000000-0005-0000-0000-0000B3680000}"/>
    <cellStyle name="Normal 25 2 3 2 2 2 3" xfId="24920" xr:uid="{00000000-0005-0000-0000-0000B4680000}"/>
    <cellStyle name="Normal 25 2 3 2 2 2 3 2" xfId="28007" xr:uid="{00000000-0005-0000-0000-0000B5680000}"/>
    <cellStyle name="Normal 25 2 3 2 2 2 4" xfId="26468" xr:uid="{00000000-0005-0000-0000-0000B6680000}"/>
    <cellStyle name="Normal 25 2 3 2 2 3" xfId="23398" xr:uid="{00000000-0005-0000-0000-0000B7680000}"/>
    <cellStyle name="Normal 25 2 3 2 2 3 2" xfId="25296" xr:uid="{00000000-0005-0000-0000-0000B8680000}"/>
    <cellStyle name="Normal 25 2 3 2 2 3 2 2" xfId="28383" xr:uid="{00000000-0005-0000-0000-0000B9680000}"/>
    <cellStyle name="Normal 25 2 3 2 2 3 3" xfId="26844" xr:uid="{00000000-0005-0000-0000-0000BA680000}"/>
    <cellStyle name="Normal 25 2 3 2 2 4" xfId="24364" xr:uid="{00000000-0005-0000-0000-0000BB680000}"/>
    <cellStyle name="Normal 25 2 3 2 2 4 2" xfId="27451" xr:uid="{00000000-0005-0000-0000-0000BC680000}"/>
    <cellStyle name="Normal 25 2 3 2 2 5" xfId="25908" xr:uid="{00000000-0005-0000-0000-0000BD680000}"/>
    <cellStyle name="Normal 25 2 3 2 3" xfId="22766" xr:uid="{00000000-0005-0000-0000-0000BE680000}"/>
    <cellStyle name="Normal 25 2 3 2 3 2" xfId="23872" xr:uid="{00000000-0005-0000-0000-0000BF680000}"/>
    <cellStyle name="Normal 25 2 3 2 3 2 2" xfId="25505" xr:uid="{00000000-0005-0000-0000-0000C0680000}"/>
    <cellStyle name="Normal 25 2 3 2 3 2 2 2" xfId="28592" xr:uid="{00000000-0005-0000-0000-0000C1680000}"/>
    <cellStyle name="Normal 25 2 3 2 3 2 3" xfId="27053" xr:uid="{00000000-0005-0000-0000-0000C2680000}"/>
    <cellStyle name="Normal 25 2 3 2 3 3" xfId="24704" xr:uid="{00000000-0005-0000-0000-0000C3680000}"/>
    <cellStyle name="Normal 25 2 3 2 3 3 2" xfId="27791" xr:uid="{00000000-0005-0000-0000-0000C4680000}"/>
    <cellStyle name="Normal 25 2 3 2 3 4" xfId="26252" xr:uid="{00000000-0005-0000-0000-0000C5680000}"/>
    <cellStyle name="Normal 25 2 3 2 4" xfId="23397" xr:uid="{00000000-0005-0000-0000-0000C6680000}"/>
    <cellStyle name="Normal 25 2 3 2 4 2" xfId="25295" xr:uid="{00000000-0005-0000-0000-0000C7680000}"/>
    <cellStyle name="Normal 25 2 3 2 4 2 2" xfId="28382" xr:uid="{00000000-0005-0000-0000-0000C8680000}"/>
    <cellStyle name="Normal 25 2 3 2 4 3" xfId="26843" xr:uid="{00000000-0005-0000-0000-0000C9680000}"/>
    <cellStyle name="Normal 25 2 3 2 5" xfId="24231" xr:uid="{00000000-0005-0000-0000-0000CA680000}"/>
    <cellStyle name="Normal 25 2 3 2 5 2" xfId="27319" xr:uid="{00000000-0005-0000-0000-0000CB680000}"/>
    <cellStyle name="Normal 25 2 3 2 6" xfId="25775" xr:uid="{00000000-0005-0000-0000-0000CC680000}"/>
    <cellStyle name="Normal 25 2 3 3" xfId="5441" xr:uid="{00000000-0005-0000-0000-0000CD680000}"/>
    <cellStyle name="Normal 25 2 3 3 2" xfId="22878" xr:uid="{00000000-0005-0000-0000-0000CE680000}"/>
    <cellStyle name="Normal 25 2 3 3 2 2" xfId="24015" xr:uid="{00000000-0005-0000-0000-0000CF680000}"/>
    <cellStyle name="Normal 25 2 3 3 2 2 2" xfId="25571" xr:uid="{00000000-0005-0000-0000-0000D0680000}"/>
    <cellStyle name="Normal 25 2 3 3 2 2 2 2" xfId="28658" xr:uid="{00000000-0005-0000-0000-0000D1680000}"/>
    <cellStyle name="Normal 25 2 3 3 2 2 3" xfId="27119" xr:uid="{00000000-0005-0000-0000-0000D2680000}"/>
    <cellStyle name="Normal 25 2 3 3 2 3" xfId="24812" xr:uid="{00000000-0005-0000-0000-0000D3680000}"/>
    <cellStyle name="Normal 25 2 3 3 2 3 2" xfId="27899" xr:uid="{00000000-0005-0000-0000-0000D4680000}"/>
    <cellStyle name="Normal 25 2 3 3 2 4" xfId="26360" xr:uid="{00000000-0005-0000-0000-0000D5680000}"/>
    <cellStyle name="Normal 25 2 3 3 3" xfId="23399" xr:uid="{00000000-0005-0000-0000-0000D6680000}"/>
    <cellStyle name="Normal 25 2 3 3 3 2" xfId="25297" xr:uid="{00000000-0005-0000-0000-0000D7680000}"/>
    <cellStyle name="Normal 25 2 3 3 3 2 2" xfId="28384" xr:uid="{00000000-0005-0000-0000-0000D8680000}"/>
    <cellStyle name="Normal 25 2 3 3 3 3" xfId="26845" xr:uid="{00000000-0005-0000-0000-0000D9680000}"/>
    <cellStyle name="Normal 25 2 3 3 4" xfId="24298" xr:uid="{00000000-0005-0000-0000-0000DA680000}"/>
    <cellStyle name="Normal 25 2 3 3 4 2" xfId="27385" xr:uid="{00000000-0005-0000-0000-0000DB680000}"/>
    <cellStyle name="Normal 25 2 3 3 5" xfId="25842" xr:uid="{00000000-0005-0000-0000-0000DC680000}"/>
    <cellStyle name="Normal 25 2 3 4" xfId="22658" xr:uid="{00000000-0005-0000-0000-0000DD680000}"/>
    <cellStyle name="Normal 25 2 3 4 2" xfId="23763" xr:uid="{00000000-0005-0000-0000-0000DE680000}"/>
    <cellStyle name="Normal 25 2 3 4 2 2" xfId="25439" xr:uid="{00000000-0005-0000-0000-0000DF680000}"/>
    <cellStyle name="Normal 25 2 3 4 2 2 2" xfId="28526" xr:uid="{00000000-0005-0000-0000-0000E0680000}"/>
    <cellStyle name="Normal 25 2 3 4 2 3" xfId="26987" xr:uid="{00000000-0005-0000-0000-0000E1680000}"/>
    <cellStyle name="Normal 25 2 3 4 3" xfId="24596" xr:uid="{00000000-0005-0000-0000-0000E2680000}"/>
    <cellStyle name="Normal 25 2 3 4 3 2" xfId="27683" xr:uid="{00000000-0005-0000-0000-0000E3680000}"/>
    <cellStyle name="Normal 25 2 3 4 4" xfId="26144" xr:uid="{00000000-0005-0000-0000-0000E4680000}"/>
    <cellStyle name="Normal 25 2 3 5" xfId="22525" xr:uid="{00000000-0005-0000-0000-0000E5680000}"/>
    <cellStyle name="Normal 25 2 3 5 2" xfId="24471" xr:uid="{00000000-0005-0000-0000-0000E6680000}"/>
    <cellStyle name="Normal 25 2 3 5 2 2" xfId="27558" xr:uid="{00000000-0005-0000-0000-0000E7680000}"/>
    <cellStyle name="Normal 25 2 3 5 3" xfId="26019" xr:uid="{00000000-0005-0000-0000-0000E8680000}"/>
    <cellStyle name="Normal 25 2 3 6" xfId="23066" xr:uid="{00000000-0005-0000-0000-0000E9680000}"/>
    <cellStyle name="Normal 25 2 3 6 2" xfId="24992" xr:uid="{00000000-0005-0000-0000-0000EA680000}"/>
    <cellStyle name="Normal 25 2 3 6 2 2" xfId="28079" xr:uid="{00000000-0005-0000-0000-0000EB680000}"/>
    <cellStyle name="Normal 25 2 3 6 3" xfId="26540" xr:uid="{00000000-0005-0000-0000-0000EC680000}"/>
    <cellStyle name="Normal 25 2 3 7" xfId="24165" xr:uid="{00000000-0005-0000-0000-0000ED680000}"/>
    <cellStyle name="Normal 25 2 3 7 2" xfId="27253" xr:uid="{00000000-0005-0000-0000-0000EE680000}"/>
    <cellStyle name="Normal 25 2 3 8" xfId="25709" xr:uid="{00000000-0005-0000-0000-0000EF680000}"/>
    <cellStyle name="Normal 25 2 4" xfId="5149" xr:uid="{00000000-0005-0000-0000-0000F0680000}"/>
    <cellStyle name="Normal 25 2 4 2" xfId="5551" xr:uid="{00000000-0005-0000-0000-0000F1680000}"/>
    <cellStyle name="Normal 25 2 4 2 2" xfId="22932" xr:uid="{00000000-0005-0000-0000-0000F2680000}"/>
    <cellStyle name="Normal 25 2 4 2 2 2" xfId="24090" xr:uid="{00000000-0005-0000-0000-0000F3680000}"/>
    <cellStyle name="Normal 25 2 4 2 2 2 2" xfId="25635" xr:uid="{00000000-0005-0000-0000-0000F4680000}"/>
    <cellStyle name="Normal 25 2 4 2 2 2 2 2" xfId="28722" xr:uid="{00000000-0005-0000-0000-0000F5680000}"/>
    <cellStyle name="Normal 25 2 4 2 2 2 3" xfId="27183" xr:uid="{00000000-0005-0000-0000-0000F6680000}"/>
    <cellStyle name="Normal 25 2 4 2 2 3" xfId="24866" xr:uid="{00000000-0005-0000-0000-0000F7680000}"/>
    <cellStyle name="Normal 25 2 4 2 2 3 2" xfId="27953" xr:uid="{00000000-0005-0000-0000-0000F8680000}"/>
    <cellStyle name="Normal 25 2 4 2 2 4" xfId="26414" xr:uid="{00000000-0005-0000-0000-0000F9680000}"/>
    <cellStyle name="Normal 25 2 4 2 3" xfId="23400" xr:uid="{00000000-0005-0000-0000-0000FA680000}"/>
    <cellStyle name="Normal 25 2 4 2 3 2" xfId="25298" xr:uid="{00000000-0005-0000-0000-0000FB680000}"/>
    <cellStyle name="Normal 25 2 4 2 3 2 2" xfId="28385" xr:uid="{00000000-0005-0000-0000-0000FC680000}"/>
    <cellStyle name="Normal 25 2 4 2 3 3" xfId="26846" xr:uid="{00000000-0005-0000-0000-0000FD680000}"/>
    <cellStyle name="Normal 25 2 4 2 4" xfId="24362" xr:uid="{00000000-0005-0000-0000-0000FE680000}"/>
    <cellStyle name="Normal 25 2 4 2 4 2" xfId="27449" xr:uid="{00000000-0005-0000-0000-0000FF680000}"/>
    <cellStyle name="Normal 25 2 4 2 5" xfId="25906" xr:uid="{00000000-0005-0000-0000-000000690000}"/>
    <cellStyle name="Normal 25 2 4 3" xfId="22712" xr:uid="{00000000-0005-0000-0000-000001690000}"/>
    <cellStyle name="Normal 25 2 4 3 2" xfId="23870" xr:uid="{00000000-0005-0000-0000-000002690000}"/>
    <cellStyle name="Normal 25 2 4 3 2 2" xfId="25503" xr:uid="{00000000-0005-0000-0000-000003690000}"/>
    <cellStyle name="Normal 25 2 4 3 2 2 2" xfId="28590" xr:uid="{00000000-0005-0000-0000-000004690000}"/>
    <cellStyle name="Normal 25 2 4 3 2 3" xfId="27051" xr:uid="{00000000-0005-0000-0000-000005690000}"/>
    <cellStyle name="Normal 25 2 4 3 3" xfId="24650" xr:uid="{00000000-0005-0000-0000-000006690000}"/>
    <cellStyle name="Normal 25 2 4 3 3 2" xfId="27737" xr:uid="{00000000-0005-0000-0000-000007690000}"/>
    <cellStyle name="Normal 25 2 4 3 4" xfId="26198" xr:uid="{00000000-0005-0000-0000-000008690000}"/>
    <cellStyle name="Normal 25 2 4 4" xfId="23118" xr:uid="{00000000-0005-0000-0000-000009690000}"/>
    <cellStyle name="Normal 25 2 4 4 2" xfId="25032" xr:uid="{00000000-0005-0000-0000-00000A690000}"/>
    <cellStyle name="Normal 25 2 4 4 2 2" xfId="28119" xr:uid="{00000000-0005-0000-0000-00000B690000}"/>
    <cellStyle name="Normal 25 2 4 4 3" xfId="26580" xr:uid="{00000000-0005-0000-0000-00000C690000}"/>
    <cellStyle name="Normal 25 2 4 5" xfId="24229" xr:uid="{00000000-0005-0000-0000-00000D690000}"/>
    <cellStyle name="Normal 25 2 4 5 2" xfId="27317" xr:uid="{00000000-0005-0000-0000-00000E690000}"/>
    <cellStyle name="Normal 25 2 4 6" xfId="25773" xr:uid="{00000000-0005-0000-0000-00000F690000}"/>
    <cellStyle name="Normal 25 2 5" xfId="5439" xr:uid="{00000000-0005-0000-0000-000010690000}"/>
    <cellStyle name="Normal 25 2 5 2" xfId="22824" xr:uid="{00000000-0005-0000-0000-000011690000}"/>
    <cellStyle name="Normal 25 2 5 2 2" xfId="24013" xr:uid="{00000000-0005-0000-0000-000012690000}"/>
    <cellStyle name="Normal 25 2 5 2 2 2" xfId="25569" xr:uid="{00000000-0005-0000-0000-000013690000}"/>
    <cellStyle name="Normal 25 2 5 2 2 2 2" xfId="28656" xr:uid="{00000000-0005-0000-0000-000014690000}"/>
    <cellStyle name="Normal 25 2 5 2 2 3" xfId="27117" xr:uid="{00000000-0005-0000-0000-000015690000}"/>
    <cellStyle name="Normal 25 2 5 2 3" xfId="24758" xr:uid="{00000000-0005-0000-0000-000016690000}"/>
    <cellStyle name="Normal 25 2 5 2 3 2" xfId="27845" xr:uid="{00000000-0005-0000-0000-000017690000}"/>
    <cellStyle name="Normal 25 2 5 2 4" xfId="26306" xr:uid="{00000000-0005-0000-0000-000018690000}"/>
    <cellStyle name="Normal 25 2 5 3" xfId="23401" xr:uid="{00000000-0005-0000-0000-000019690000}"/>
    <cellStyle name="Normal 25 2 5 3 2" xfId="25299" xr:uid="{00000000-0005-0000-0000-00001A690000}"/>
    <cellStyle name="Normal 25 2 5 3 2 2" xfId="28386" xr:uid="{00000000-0005-0000-0000-00001B690000}"/>
    <cellStyle name="Normal 25 2 5 3 3" xfId="26847" xr:uid="{00000000-0005-0000-0000-00001C690000}"/>
    <cellStyle name="Normal 25 2 5 4" xfId="24296" xr:uid="{00000000-0005-0000-0000-00001D690000}"/>
    <cellStyle name="Normal 25 2 5 4 2" xfId="27383" xr:uid="{00000000-0005-0000-0000-00001E690000}"/>
    <cellStyle name="Normal 25 2 5 5" xfId="25840" xr:uid="{00000000-0005-0000-0000-00001F690000}"/>
    <cellStyle name="Normal 25 2 6" xfId="22604" xr:uid="{00000000-0005-0000-0000-000020690000}"/>
    <cellStyle name="Normal 25 2 6 2" xfId="23761" xr:uid="{00000000-0005-0000-0000-000021690000}"/>
    <cellStyle name="Normal 25 2 6 2 2" xfId="25437" xr:uid="{00000000-0005-0000-0000-000022690000}"/>
    <cellStyle name="Normal 25 2 6 2 2 2" xfId="28524" xr:uid="{00000000-0005-0000-0000-000023690000}"/>
    <cellStyle name="Normal 25 2 6 2 3" xfId="26985" xr:uid="{00000000-0005-0000-0000-000024690000}"/>
    <cellStyle name="Normal 25 2 6 3" xfId="24542" xr:uid="{00000000-0005-0000-0000-000025690000}"/>
    <cellStyle name="Normal 25 2 6 3 2" xfId="27629" xr:uid="{00000000-0005-0000-0000-000026690000}"/>
    <cellStyle name="Normal 25 2 6 4" xfId="26090" xr:uid="{00000000-0005-0000-0000-000027690000}"/>
    <cellStyle name="Normal 25 2 7" xfId="6611" xr:uid="{00000000-0005-0000-0000-000028690000}"/>
    <cellStyle name="Normal 25 2 7 2" xfId="24417" xr:uid="{00000000-0005-0000-0000-000029690000}"/>
    <cellStyle name="Normal 25 2 7 2 2" xfId="27504" xr:uid="{00000000-0005-0000-0000-00002A690000}"/>
    <cellStyle name="Normal 25 2 7 3" xfId="25962" xr:uid="{00000000-0005-0000-0000-00002B690000}"/>
    <cellStyle name="Normal 25 2 8" xfId="23041" xr:uid="{00000000-0005-0000-0000-00002C690000}"/>
    <cellStyle name="Normal 25 2 8 2" xfId="24970" xr:uid="{00000000-0005-0000-0000-00002D690000}"/>
    <cellStyle name="Normal 25 2 8 2 2" xfId="28057" xr:uid="{00000000-0005-0000-0000-00002E690000}"/>
    <cellStyle name="Normal 25 2 8 3" xfId="26518" xr:uid="{00000000-0005-0000-0000-00002F690000}"/>
    <cellStyle name="Normal 25 2 9" xfId="24163" xr:uid="{00000000-0005-0000-0000-000030690000}"/>
    <cellStyle name="Normal 25 2 9 2" xfId="27251" xr:uid="{00000000-0005-0000-0000-000031690000}"/>
    <cellStyle name="Normal 25 3" xfId="3616" xr:uid="{00000000-0005-0000-0000-000032690000}"/>
    <cellStyle name="Normal 25 3 2" xfId="5029" xr:uid="{00000000-0005-0000-0000-000033690000}"/>
    <cellStyle name="Normal 25 3 2 2" xfId="5443" xr:uid="{00000000-0005-0000-0000-000034690000}"/>
    <cellStyle name="Normal 25 3 2 2 2" xfId="29353" xr:uid="{00000000-0005-0000-0000-000035690000}"/>
    <cellStyle name="Normal 25 3 2 3" xfId="23765" xr:uid="{00000000-0005-0000-0000-000036690000}"/>
    <cellStyle name="Normal 25 3 2 3 2" xfId="30251" xr:uid="{00000000-0005-0000-0000-000037690000}"/>
    <cellStyle name="Normal 25 3 2 4" xfId="29062" xr:uid="{00000000-0005-0000-0000-000038690000}"/>
    <cellStyle name="Normal 25 3 3" xfId="5030" xr:uid="{00000000-0005-0000-0000-000039690000}"/>
    <cellStyle name="Normal 25 3 3 2" xfId="5444" xr:uid="{00000000-0005-0000-0000-00003A690000}"/>
    <cellStyle name="Normal 25 3 3 2 2" xfId="29354" xr:uid="{00000000-0005-0000-0000-00003B690000}"/>
    <cellStyle name="Normal 25 3 3 3" xfId="23766" xr:uid="{00000000-0005-0000-0000-00003C690000}"/>
    <cellStyle name="Normal 25 3 3 3 2" xfId="30252" xr:uid="{00000000-0005-0000-0000-00003D690000}"/>
    <cellStyle name="Normal 25 3 3 4" xfId="29063" xr:uid="{00000000-0005-0000-0000-00003E690000}"/>
    <cellStyle name="Normal 25 3 4" xfId="5442" xr:uid="{00000000-0005-0000-0000-00003F690000}"/>
    <cellStyle name="Normal 25 3 4 2" xfId="24016" xr:uid="{00000000-0005-0000-0000-000040690000}"/>
    <cellStyle name="Normal 25 3 4 2 2" xfId="30388" xr:uid="{00000000-0005-0000-0000-000041690000}"/>
    <cellStyle name="Normal 25 3 4 3" xfId="29352" xr:uid="{00000000-0005-0000-0000-000042690000}"/>
    <cellStyle name="Normal 25 3 5" xfId="23764" xr:uid="{00000000-0005-0000-0000-000043690000}"/>
    <cellStyle name="Normal 25 3 5 2" xfId="30250" xr:uid="{00000000-0005-0000-0000-000044690000}"/>
    <cellStyle name="Normal 25 3 6" xfId="5028" xr:uid="{00000000-0005-0000-0000-000045690000}"/>
    <cellStyle name="Normal 25 3 7" xfId="29061" xr:uid="{00000000-0005-0000-0000-000046690000}"/>
    <cellStyle name="Normal 25 4" xfId="5031" xr:uid="{00000000-0005-0000-0000-000047690000}"/>
    <cellStyle name="Normal 25 4 2" xfId="5032" xr:uid="{00000000-0005-0000-0000-000048690000}"/>
    <cellStyle name="Normal 25 4 2 2" xfId="5153" xr:uid="{00000000-0005-0000-0000-000049690000}"/>
    <cellStyle name="Normal 25 4 2 2 2" xfId="5555" xr:uid="{00000000-0005-0000-0000-00004A690000}"/>
    <cellStyle name="Normal 25 4 2 2 2 2" xfId="24094" xr:uid="{00000000-0005-0000-0000-00004B690000}"/>
    <cellStyle name="Normal 25 4 2 2 2 2 2" xfId="25639" xr:uid="{00000000-0005-0000-0000-00004C690000}"/>
    <cellStyle name="Normal 25 4 2 2 2 2 2 2" xfId="28726" xr:uid="{00000000-0005-0000-0000-00004D690000}"/>
    <cellStyle name="Normal 25 4 2 2 2 2 3" xfId="27187" xr:uid="{00000000-0005-0000-0000-00004E690000}"/>
    <cellStyle name="Normal 25 4 2 2 2 3" xfId="24366" xr:uid="{00000000-0005-0000-0000-00004F690000}"/>
    <cellStyle name="Normal 25 4 2 2 2 3 2" xfId="27453" xr:uid="{00000000-0005-0000-0000-000050690000}"/>
    <cellStyle name="Normal 25 4 2 2 2 4" xfId="25910" xr:uid="{00000000-0005-0000-0000-000051690000}"/>
    <cellStyle name="Normal 25 4 2 2 3" xfId="23874" xr:uid="{00000000-0005-0000-0000-000052690000}"/>
    <cellStyle name="Normal 25 4 2 2 3 2" xfId="25507" xr:uid="{00000000-0005-0000-0000-000053690000}"/>
    <cellStyle name="Normal 25 4 2 2 3 2 2" xfId="28594" xr:uid="{00000000-0005-0000-0000-000054690000}"/>
    <cellStyle name="Normal 25 4 2 2 3 3" xfId="27055" xr:uid="{00000000-0005-0000-0000-000055690000}"/>
    <cellStyle name="Normal 25 4 2 2 4" xfId="24233" xr:uid="{00000000-0005-0000-0000-000056690000}"/>
    <cellStyle name="Normal 25 4 2 2 4 2" xfId="27321" xr:uid="{00000000-0005-0000-0000-000057690000}"/>
    <cellStyle name="Normal 25 4 2 2 5" xfId="25777" xr:uid="{00000000-0005-0000-0000-000058690000}"/>
    <cellStyle name="Normal 25 4 2 3" xfId="5446" xr:uid="{00000000-0005-0000-0000-000059690000}"/>
    <cellStyle name="Normal 25 4 2 3 2" xfId="24018" xr:uid="{00000000-0005-0000-0000-00005A690000}"/>
    <cellStyle name="Normal 25 4 2 3 2 2" xfId="25573" xr:uid="{00000000-0005-0000-0000-00005B690000}"/>
    <cellStyle name="Normal 25 4 2 3 2 2 2" xfId="28660" xr:uid="{00000000-0005-0000-0000-00005C690000}"/>
    <cellStyle name="Normal 25 4 2 3 2 3" xfId="27121" xr:uid="{00000000-0005-0000-0000-00005D690000}"/>
    <cellStyle name="Normal 25 4 2 3 3" xfId="24300" xr:uid="{00000000-0005-0000-0000-00005E690000}"/>
    <cellStyle name="Normal 25 4 2 3 3 2" xfId="27387" xr:uid="{00000000-0005-0000-0000-00005F690000}"/>
    <cellStyle name="Normal 25 4 2 3 4" xfId="25844" xr:uid="{00000000-0005-0000-0000-000060690000}"/>
    <cellStyle name="Normal 25 4 2 4" xfId="23768" xr:uid="{00000000-0005-0000-0000-000061690000}"/>
    <cellStyle name="Normal 25 4 2 4 2" xfId="25441" xr:uid="{00000000-0005-0000-0000-000062690000}"/>
    <cellStyle name="Normal 25 4 2 4 2 2" xfId="28528" xr:uid="{00000000-0005-0000-0000-000063690000}"/>
    <cellStyle name="Normal 25 4 2 4 3" xfId="26989" xr:uid="{00000000-0005-0000-0000-000064690000}"/>
    <cellStyle name="Normal 25 4 2 5" xfId="23097" xr:uid="{00000000-0005-0000-0000-000065690000}"/>
    <cellStyle name="Normal 25 4 2 5 2" xfId="25023" xr:uid="{00000000-0005-0000-0000-000066690000}"/>
    <cellStyle name="Normal 25 4 2 5 2 2" xfId="28110" xr:uid="{00000000-0005-0000-0000-000067690000}"/>
    <cellStyle name="Normal 25 4 2 5 3" xfId="26571" xr:uid="{00000000-0005-0000-0000-000068690000}"/>
    <cellStyle name="Normal 25 4 2 6" xfId="24167" xr:uid="{00000000-0005-0000-0000-000069690000}"/>
    <cellStyle name="Normal 25 4 2 6 2" xfId="27255" xr:uid="{00000000-0005-0000-0000-00006A690000}"/>
    <cellStyle name="Normal 25 4 2 7" xfId="25711" xr:uid="{00000000-0005-0000-0000-00006B690000}"/>
    <cellStyle name="Normal 25 4 3" xfId="5033" xr:uid="{00000000-0005-0000-0000-00006C690000}"/>
    <cellStyle name="Normal 25 4 3 2" xfId="5154" xr:uid="{00000000-0005-0000-0000-00006D690000}"/>
    <cellStyle name="Normal 25 4 3 2 2" xfId="5556" xr:uid="{00000000-0005-0000-0000-00006E690000}"/>
    <cellStyle name="Normal 25 4 3 2 2 2" xfId="24095" xr:uid="{00000000-0005-0000-0000-00006F690000}"/>
    <cellStyle name="Normal 25 4 3 2 2 2 2" xfId="25640" xr:uid="{00000000-0005-0000-0000-000070690000}"/>
    <cellStyle name="Normal 25 4 3 2 2 2 2 2" xfId="28727" xr:uid="{00000000-0005-0000-0000-000071690000}"/>
    <cellStyle name="Normal 25 4 3 2 2 2 3" xfId="27188" xr:uid="{00000000-0005-0000-0000-000072690000}"/>
    <cellStyle name="Normal 25 4 3 2 2 3" xfId="24367" xr:uid="{00000000-0005-0000-0000-000073690000}"/>
    <cellStyle name="Normal 25 4 3 2 2 3 2" xfId="27454" xr:uid="{00000000-0005-0000-0000-000074690000}"/>
    <cellStyle name="Normal 25 4 3 2 2 4" xfId="25911" xr:uid="{00000000-0005-0000-0000-000075690000}"/>
    <cellStyle name="Normal 25 4 3 2 3" xfId="23875" xr:uid="{00000000-0005-0000-0000-000076690000}"/>
    <cellStyle name="Normal 25 4 3 2 3 2" xfId="25508" xr:uid="{00000000-0005-0000-0000-000077690000}"/>
    <cellStyle name="Normal 25 4 3 2 3 2 2" xfId="28595" xr:uid="{00000000-0005-0000-0000-000078690000}"/>
    <cellStyle name="Normal 25 4 3 2 3 3" xfId="27056" xr:uid="{00000000-0005-0000-0000-000079690000}"/>
    <cellStyle name="Normal 25 4 3 2 4" xfId="24234" xr:uid="{00000000-0005-0000-0000-00007A690000}"/>
    <cellStyle name="Normal 25 4 3 2 4 2" xfId="27322" xr:uid="{00000000-0005-0000-0000-00007B690000}"/>
    <cellStyle name="Normal 25 4 3 2 5" xfId="25778" xr:uid="{00000000-0005-0000-0000-00007C690000}"/>
    <cellStyle name="Normal 25 4 3 3" xfId="5447" xr:uid="{00000000-0005-0000-0000-00007D690000}"/>
    <cellStyle name="Normal 25 4 3 3 2" xfId="24019" xr:uid="{00000000-0005-0000-0000-00007E690000}"/>
    <cellStyle name="Normal 25 4 3 3 2 2" xfId="25574" xr:uid="{00000000-0005-0000-0000-00007F690000}"/>
    <cellStyle name="Normal 25 4 3 3 2 2 2" xfId="28661" xr:uid="{00000000-0005-0000-0000-000080690000}"/>
    <cellStyle name="Normal 25 4 3 3 2 3" xfId="27122" xr:uid="{00000000-0005-0000-0000-000081690000}"/>
    <cellStyle name="Normal 25 4 3 3 3" xfId="24301" xr:uid="{00000000-0005-0000-0000-000082690000}"/>
    <cellStyle name="Normal 25 4 3 3 3 2" xfId="27388" xr:uid="{00000000-0005-0000-0000-000083690000}"/>
    <cellStyle name="Normal 25 4 3 3 4" xfId="25845" xr:uid="{00000000-0005-0000-0000-000084690000}"/>
    <cellStyle name="Normal 25 4 3 4" xfId="23769" xr:uid="{00000000-0005-0000-0000-000085690000}"/>
    <cellStyle name="Normal 25 4 3 4 2" xfId="25442" xr:uid="{00000000-0005-0000-0000-000086690000}"/>
    <cellStyle name="Normal 25 4 3 4 2 2" xfId="28529" xr:uid="{00000000-0005-0000-0000-000087690000}"/>
    <cellStyle name="Normal 25 4 3 4 3" xfId="26990" xr:uid="{00000000-0005-0000-0000-000088690000}"/>
    <cellStyle name="Normal 25 4 3 5" xfId="23075" xr:uid="{00000000-0005-0000-0000-000089690000}"/>
    <cellStyle name="Normal 25 4 3 5 2" xfId="25001" xr:uid="{00000000-0005-0000-0000-00008A690000}"/>
    <cellStyle name="Normal 25 4 3 5 2 2" xfId="28088" xr:uid="{00000000-0005-0000-0000-00008B690000}"/>
    <cellStyle name="Normal 25 4 3 5 3" xfId="26549" xr:uid="{00000000-0005-0000-0000-00008C690000}"/>
    <cellStyle name="Normal 25 4 3 6" xfId="24168" xr:uid="{00000000-0005-0000-0000-00008D690000}"/>
    <cellStyle name="Normal 25 4 3 6 2" xfId="27256" xr:uid="{00000000-0005-0000-0000-00008E690000}"/>
    <cellStyle name="Normal 25 4 3 7" xfId="25712" xr:uid="{00000000-0005-0000-0000-00008F690000}"/>
    <cellStyle name="Normal 25 4 4" xfId="5152" xr:uid="{00000000-0005-0000-0000-000090690000}"/>
    <cellStyle name="Normal 25 4 4 2" xfId="5554" xr:uid="{00000000-0005-0000-0000-000091690000}"/>
    <cellStyle name="Normal 25 4 4 2 2" xfId="24093" xr:uid="{00000000-0005-0000-0000-000092690000}"/>
    <cellStyle name="Normal 25 4 4 2 2 2" xfId="25638" xr:uid="{00000000-0005-0000-0000-000093690000}"/>
    <cellStyle name="Normal 25 4 4 2 2 2 2" xfId="28725" xr:uid="{00000000-0005-0000-0000-000094690000}"/>
    <cellStyle name="Normal 25 4 4 2 2 3" xfId="27186" xr:uid="{00000000-0005-0000-0000-000095690000}"/>
    <cellStyle name="Normal 25 4 4 2 3" xfId="24365" xr:uid="{00000000-0005-0000-0000-000096690000}"/>
    <cellStyle name="Normal 25 4 4 2 3 2" xfId="27452" xr:uid="{00000000-0005-0000-0000-000097690000}"/>
    <cellStyle name="Normal 25 4 4 2 4" xfId="25909" xr:uid="{00000000-0005-0000-0000-000098690000}"/>
    <cellStyle name="Normal 25 4 4 3" xfId="23873" xr:uid="{00000000-0005-0000-0000-000099690000}"/>
    <cellStyle name="Normal 25 4 4 3 2" xfId="25506" xr:uid="{00000000-0005-0000-0000-00009A690000}"/>
    <cellStyle name="Normal 25 4 4 3 2 2" xfId="28593" xr:uid="{00000000-0005-0000-0000-00009B690000}"/>
    <cellStyle name="Normal 25 4 4 3 3" xfId="27054" xr:uid="{00000000-0005-0000-0000-00009C690000}"/>
    <cellStyle name="Normal 25 4 4 4" xfId="24232" xr:uid="{00000000-0005-0000-0000-00009D690000}"/>
    <cellStyle name="Normal 25 4 4 4 2" xfId="27320" xr:uid="{00000000-0005-0000-0000-00009E690000}"/>
    <cellStyle name="Normal 25 4 4 5" xfId="25776" xr:uid="{00000000-0005-0000-0000-00009F690000}"/>
    <cellStyle name="Normal 25 4 5" xfId="5445" xr:uid="{00000000-0005-0000-0000-0000A0690000}"/>
    <cellStyle name="Normal 25 4 5 2" xfId="24017" xr:uid="{00000000-0005-0000-0000-0000A1690000}"/>
    <cellStyle name="Normal 25 4 5 2 2" xfId="25572" xr:uid="{00000000-0005-0000-0000-0000A2690000}"/>
    <cellStyle name="Normal 25 4 5 2 2 2" xfId="28659" xr:uid="{00000000-0005-0000-0000-0000A3690000}"/>
    <cellStyle name="Normal 25 4 5 2 3" xfId="27120" xr:uid="{00000000-0005-0000-0000-0000A4690000}"/>
    <cellStyle name="Normal 25 4 5 3" xfId="24299" xr:uid="{00000000-0005-0000-0000-0000A5690000}"/>
    <cellStyle name="Normal 25 4 5 3 2" xfId="27386" xr:uid="{00000000-0005-0000-0000-0000A6690000}"/>
    <cellStyle name="Normal 25 4 5 4" xfId="25843" xr:uid="{00000000-0005-0000-0000-0000A7690000}"/>
    <cellStyle name="Normal 25 4 6" xfId="23767" xr:uid="{00000000-0005-0000-0000-0000A8690000}"/>
    <cellStyle name="Normal 25 4 6 2" xfId="25440" xr:uid="{00000000-0005-0000-0000-0000A9690000}"/>
    <cellStyle name="Normal 25 4 6 2 2" xfId="28527" xr:uid="{00000000-0005-0000-0000-0000AA690000}"/>
    <cellStyle name="Normal 25 4 6 3" xfId="26988" xr:uid="{00000000-0005-0000-0000-0000AB690000}"/>
    <cellStyle name="Normal 25 4 7" xfId="23052" xr:uid="{00000000-0005-0000-0000-0000AC690000}"/>
    <cellStyle name="Normal 25 4 7 2" xfId="24979" xr:uid="{00000000-0005-0000-0000-0000AD690000}"/>
    <cellStyle name="Normal 25 4 7 2 2" xfId="28066" xr:uid="{00000000-0005-0000-0000-0000AE690000}"/>
    <cellStyle name="Normal 25 4 7 3" xfId="26527" xr:uid="{00000000-0005-0000-0000-0000AF690000}"/>
    <cellStyle name="Normal 25 4 8" xfId="24166" xr:uid="{00000000-0005-0000-0000-0000B0690000}"/>
    <cellStyle name="Normal 25 4 8 2" xfId="27254" xr:uid="{00000000-0005-0000-0000-0000B1690000}"/>
    <cellStyle name="Normal 25 4 9" xfId="25710" xr:uid="{00000000-0005-0000-0000-0000B2690000}"/>
    <cellStyle name="Normal 25 5" xfId="5034" xr:uid="{00000000-0005-0000-0000-0000B3690000}"/>
    <cellStyle name="Normal 25 5 2" xfId="5448" xr:uid="{00000000-0005-0000-0000-0000B4690000}"/>
    <cellStyle name="Normal 25 5 2 2" xfId="29355" xr:uid="{00000000-0005-0000-0000-0000B5690000}"/>
    <cellStyle name="Normal 25 5 3" xfId="23770" xr:uid="{00000000-0005-0000-0000-0000B6690000}"/>
    <cellStyle name="Normal 25 5 3 2" xfId="30253" xr:uid="{00000000-0005-0000-0000-0000B7690000}"/>
    <cellStyle name="Normal 25 5 4" xfId="29064" xr:uid="{00000000-0005-0000-0000-0000B8690000}"/>
    <cellStyle name="Normal 25 6" xfId="5035" xr:uid="{00000000-0005-0000-0000-0000B9690000}"/>
    <cellStyle name="Normal 25 6 2" xfId="5449" xr:uid="{00000000-0005-0000-0000-0000BA690000}"/>
    <cellStyle name="Normal 25 6 2 2" xfId="29356" xr:uid="{00000000-0005-0000-0000-0000BB690000}"/>
    <cellStyle name="Normal 25 6 3" xfId="23771" xr:uid="{00000000-0005-0000-0000-0000BC690000}"/>
    <cellStyle name="Normal 25 6 3 2" xfId="30254" xr:uid="{00000000-0005-0000-0000-0000BD690000}"/>
    <cellStyle name="Normal 25 6 4" xfId="29065" xr:uid="{00000000-0005-0000-0000-0000BE690000}"/>
    <cellStyle name="Normal 25 7" xfId="5438" xr:uid="{00000000-0005-0000-0000-0000BF690000}"/>
    <cellStyle name="Normal 25 7 2" xfId="24012" xr:uid="{00000000-0005-0000-0000-0000C0690000}"/>
    <cellStyle name="Normal 25 7 2 2" xfId="30387" xr:uid="{00000000-0005-0000-0000-0000C1690000}"/>
    <cellStyle name="Normal 25 7 3" xfId="29351" xr:uid="{00000000-0005-0000-0000-0000C2690000}"/>
    <cellStyle name="Normal 25 8" xfId="23760" xr:uid="{00000000-0005-0000-0000-0000C3690000}"/>
    <cellStyle name="Normal 25 8 2" xfId="30249" xr:uid="{00000000-0005-0000-0000-0000C4690000}"/>
    <cellStyle name="Normal 25 9" xfId="5024" xr:uid="{00000000-0005-0000-0000-0000C5690000}"/>
    <cellStyle name="Normal 250" xfId="22472" xr:uid="{00000000-0005-0000-0000-0000C6690000}"/>
    <cellStyle name="Normal 250 2" xfId="29656" xr:uid="{00000000-0005-0000-0000-0000C7690000}"/>
    <cellStyle name="Normal 251" xfId="22473" xr:uid="{00000000-0005-0000-0000-0000C8690000}"/>
    <cellStyle name="Normal 251 2" xfId="29657" xr:uid="{00000000-0005-0000-0000-0000C9690000}"/>
    <cellStyle name="Normal 252" xfId="22474" xr:uid="{00000000-0005-0000-0000-0000CA690000}"/>
    <cellStyle name="Normal 252 2" xfId="29658" xr:uid="{00000000-0005-0000-0000-0000CB690000}"/>
    <cellStyle name="Normal 253" xfId="22475" xr:uid="{00000000-0005-0000-0000-0000CC690000}"/>
    <cellStyle name="Normal 253 2" xfId="29659" xr:uid="{00000000-0005-0000-0000-0000CD690000}"/>
    <cellStyle name="Normal 254" xfId="22476" xr:uid="{00000000-0005-0000-0000-0000CE690000}"/>
    <cellStyle name="Normal 254 2" xfId="29660" xr:uid="{00000000-0005-0000-0000-0000CF690000}"/>
    <cellStyle name="Normal 255" xfId="22477" xr:uid="{00000000-0005-0000-0000-0000D0690000}"/>
    <cellStyle name="Normal 255 2" xfId="29661" xr:uid="{00000000-0005-0000-0000-0000D1690000}"/>
    <cellStyle name="Normal 256" xfId="22478" xr:uid="{00000000-0005-0000-0000-0000D2690000}"/>
    <cellStyle name="Normal 256 2" xfId="29662" xr:uid="{00000000-0005-0000-0000-0000D3690000}"/>
    <cellStyle name="Normal 257" xfId="22479" xr:uid="{00000000-0005-0000-0000-0000D4690000}"/>
    <cellStyle name="Normal 257 2" xfId="29663" xr:uid="{00000000-0005-0000-0000-0000D5690000}"/>
    <cellStyle name="Normal 258" xfId="22480" xr:uid="{00000000-0005-0000-0000-0000D6690000}"/>
    <cellStyle name="Normal 258 2" xfId="29664" xr:uid="{00000000-0005-0000-0000-0000D7690000}"/>
    <cellStyle name="Normal 259" xfId="22481" xr:uid="{00000000-0005-0000-0000-0000D8690000}"/>
    <cellStyle name="Normal 259 2" xfId="29665" xr:uid="{00000000-0005-0000-0000-0000D9690000}"/>
    <cellStyle name="Normal 26" xfId="361" xr:uid="{00000000-0005-0000-0000-0000DA690000}"/>
    <cellStyle name="Normal 26 10" xfId="29066" xr:uid="{00000000-0005-0000-0000-0000DB690000}"/>
    <cellStyle name="Normal 26 2" xfId="1557" xr:uid="{00000000-0005-0000-0000-0000DC690000}"/>
    <cellStyle name="Normal 26 2 10" xfId="25713" xr:uid="{00000000-0005-0000-0000-0000DD690000}"/>
    <cellStyle name="Normal 26 2 11" xfId="5037" xr:uid="{00000000-0005-0000-0000-0000DE690000}"/>
    <cellStyle name="Normal 26 2 2" xfId="5038" xr:uid="{00000000-0005-0000-0000-0000DF690000}"/>
    <cellStyle name="Normal 26 2 2 2" xfId="5156" xr:uid="{00000000-0005-0000-0000-0000E0690000}"/>
    <cellStyle name="Normal 26 2 2 2 2" xfId="5558" xr:uid="{00000000-0005-0000-0000-0000E1690000}"/>
    <cellStyle name="Normal 26 2 2 2 2 2" xfId="23019" xr:uid="{00000000-0005-0000-0000-0000E2690000}"/>
    <cellStyle name="Normal 26 2 2 2 2 2 2" xfId="23404" xr:uid="{00000000-0005-0000-0000-0000E3690000}"/>
    <cellStyle name="Normal 26 2 2 2 2 2 2 2" xfId="25302" xr:uid="{00000000-0005-0000-0000-0000E4690000}"/>
    <cellStyle name="Normal 26 2 2 2 2 2 2 2 2" xfId="28389" xr:uid="{00000000-0005-0000-0000-0000E5690000}"/>
    <cellStyle name="Normal 26 2 2 2 2 2 2 3" xfId="26850" xr:uid="{00000000-0005-0000-0000-0000E6690000}"/>
    <cellStyle name="Normal 26 2 2 2 2 2 3" xfId="24953" xr:uid="{00000000-0005-0000-0000-0000E7690000}"/>
    <cellStyle name="Normal 26 2 2 2 2 2 3 2" xfId="28040" xr:uid="{00000000-0005-0000-0000-0000E8690000}"/>
    <cellStyle name="Normal 26 2 2 2 2 2 4" xfId="26501" xr:uid="{00000000-0005-0000-0000-0000E9690000}"/>
    <cellStyle name="Normal 26 2 2 2 2 3" xfId="22799" xr:uid="{00000000-0005-0000-0000-0000EA690000}"/>
    <cellStyle name="Normal 26 2 2 2 2 3 2" xfId="24097" xr:uid="{00000000-0005-0000-0000-0000EB690000}"/>
    <cellStyle name="Normal 26 2 2 2 2 3 2 2" xfId="25642" xr:uid="{00000000-0005-0000-0000-0000EC690000}"/>
    <cellStyle name="Normal 26 2 2 2 2 3 2 2 2" xfId="28729" xr:uid="{00000000-0005-0000-0000-0000ED690000}"/>
    <cellStyle name="Normal 26 2 2 2 2 3 2 3" xfId="27190" xr:uid="{00000000-0005-0000-0000-0000EE690000}"/>
    <cellStyle name="Normal 26 2 2 2 2 3 3" xfId="24737" xr:uid="{00000000-0005-0000-0000-0000EF690000}"/>
    <cellStyle name="Normal 26 2 2 2 2 3 3 2" xfId="27824" xr:uid="{00000000-0005-0000-0000-0000F0690000}"/>
    <cellStyle name="Normal 26 2 2 2 2 3 4" xfId="26285" xr:uid="{00000000-0005-0000-0000-0000F1690000}"/>
    <cellStyle name="Normal 26 2 2 2 2 4" xfId="23403" xr:uid="{00000000-0005-0000-0000-0000F2690000}"/>
    <cellStyle name="Normal 26 2 2 2 2 4 2" xfId="25301" xr:uid="{00000000-0005-0000-0000-0000F3690000}"/>
    <cellStyle name="Normal 26 2 2 2 2 4 2 2" xfId="28388" xr:uid="{00000000-0005-0000-0000-0000F4690000}"/>
    <cellStyle name="Normal 26 2 2 2 2 4 3" xfId="26849" xr:uid="{00000000-0005-0000-0000-0000F5690000}"/>
    <cellStyle name="Normal 26 2 2 2 2 5" xfId="24369" xr:uid="{00000000-0005-0000-0000-0000F6690000}"/>
    <cellStyle name="Normal 26 2 2 2 2 5 2" xfId="27456" xr:uid="{00000000-0005-0000-0000-0000F7690000}"/>
    <cellStyle name="Normal 26 2 2 2 2 6" xfId="25913" xr:uid="{00000000-0005-0000-0000-0000F8690000}"/>
    <cellStyle name="Normal 26 2 2 2 3" xfId="22911" xr:uid="{00000000-0005-0000-0000-0000F9690000}"/>
    <cellStyle name="Normal 26 2 2 2 3 2" xfId="23405" xr:uid="{00000000-0005-0000-0000-0000FA690000}"/>
    <cellStyle name="Normal 26 2 2 2 3 2 2" xfId="25303" xr:uid="{00000000-0005-0000-0000-0000FB690000}"/>
    <cellStyle name="Normal 26 2 2 2 3 2 2 2" xfId="28390" xr:uid="{00000000-0005-0000-0000-0000FC690000}"/>
    <cellStyle name="Normal 26 2 2 2 3 2 3" xfId="26851" xr:uid="{00000000-0005-0000-0000-0000FD690000}"/>
    <cellStyle name="Normal 26 2 2 2 3 3" xfId="24845" xr:uid="{00000000-0005-0000-0000-0000FE690000}"/>
    <cellStyle name="Normal 26 2 2 2 3 3 2" xfId="27932" xr:uid="{00000000-0005-0000-0000-0000FF690000}"/>
    <cellStyle name="Normal 26 2 2 2 3 4" xfId="26393" xr:uid="{00000000-0005-0000-0000-0000006A0000}"/>
    <cellStyle name="Normal 26 2 2 2 4" xfId="22691" xr:uid="{00000000-0005-0000-0000-0000016A0000}"/>
    <cellStyle name="Normal 26 2 2 2 4 2" xfId="23877" xr:uid="{00000000-0005-0000-0000-0000026A0000}"/>
    <cellStyle name="Normal 26 2 2 2 4 2 2" xfId="25510" xr:uid="{00000000-0005-0000-0000-0000036A0000}"/>
    <cellStyle name="Normal 26 2 2 2 4 2 2 2" xfId="28597" xr:uid="{00000000-0005-0000-0000-0000046A0000}"/>
    <cellStyle name="Normal 26 2 2 2 4 2 3" xfId="27058" xr:uid="{00000000-0005-0000-0000-0000056A0000}"/>
    <cellStyle name="Normal 26 2 2 2 4 3" xfId="24629" xr:uid="{00000000-0005-0000-0000-0000066A0000}"/>
    <cellStyle name="Normal 26 2 2 2 4 3 2" xfId="27716" xr:uid="{00000000-0005-0000-0000-0000076A0000}"/>
    <cellStyle name="Normal 26 2 2 2 4 4" xfId="26177" xr:uid="{00000000-0005-0000-0000-0000086A0000}"/>
    <cellStyle name="Normal 26 2 2 2 5" xfId="22558" xr:uid="{00000000-0005-0000-0000-0000096A0000}"/>
    <cellStyle name="Normal 26 2 2 2 5 2" xfId="24504" xr:uid="{00000000-0005-0000-0000-00000A6A0000}"/>
    <cellStyle name="Normal 26 2 2 2 5 2 2" xfId="27591" xr:uid="{00000000-0005-0000-0000-00000B6A0000}"/>
    <cellStyle name="Normal 26 2 2 2 5 3" xfId="26052" xr:uid="{00000000-0005-0000-0000-00000C6A0000}"/>
    <cellStyle name="Normal 26 2 2 2 6" xfId="23402" xr:uid="{00000000-0005-0000-0000-00000D6A0000}"/>
    <cellStyle name="Normal 26 2 2 2 6 2" xfId="25300" xr:uid="{00000000-0005-0000-0000-00000E6A0000}"/>
    <cellStyle name="Normal 26 2 2 2 6 2 2" xfId="28387" xr:uid="{00000000-0005-0000-0000-00000F6A0000}"/>
    <cellStyle name="Normal 26 2 2 2 6 3" xfId="26848" xr:uid="{00000000-0005-0000-0000-0000106A0000}"/>
    <cellStyle name="Normal 26 2 2 2 7" xfId="24236" xr:uid="{00000000-0005-0000-0000-0000116A0000}"/>
    <cellStyle name="Normal 26 2 2 2 7 2" xfId="27324" xr:uid="{00000000-0005-0000-0000-0000126A0000}"/>
    <cellStyle name="Normal 26 2 2 2 8" xfId="25780" xr:uid="{00000000-0005-0000-0000-0000136A0000}"/>
    <cellStyle name="Normal 26 2 2 3" xfId="5452" xr:uid="{00000000-0005-0000-0000-0000146A0000}"/>
    <cellStyle name="Normal 26 2 2 3 2" xfId="22965" xr:uid="{00000000-0005-0000-0000-0000156A0000}"/>
    <cellStyle name="Normal 26 2 2 3 2 2" xfId="23407" xr:uid="{00000000-0005-0000-0000-0000166A0000}"/>
    <cellStyle name="Normal 26 2 2 3 2 2 2" xfId="25305" xr:uid="{00000000-0005-0000-0000-0000176A0000}"/>
    <cellStyle name="Normal 26 2 2 3 2 2 2 2" xfId="28392" xr:uid="{00000000-0005-0000-0000-0000186A0000}"/>
    <cellStyle name="Normal 26 2 2 3 2 2 3" xfId="26853" xr:uid="{00000000-0005-0000-0000-0000196A0000}"/>
    <cellStyle name="Normal 26 2 2 3 2 3" xfId="24899" xr:uid="{00000000-0005-0000-0000-00001A6A0000}"/>
    <cellStyle name="Normal 26 2 2 3 2 3 2" xfId="27986" xr:uid="{00000000-0005-0000-0000-00001B6A0000}"/>
    <cellStyle name="Normal 26 2 2 3 2 4" xfId="26447" xr:uid="{00000000-0005-0000-0000-00001C6A0000}"/>
    <cellStyle name="Normal 26 2 2 3 3" xfId="22745" xr:uid="{00000000-0005-0000-0000-00001D6A0000}"/>
    <cellStyle name="Normal 26 2 2 3 3 2" xfId="24022" xr:uid="{00000000-0005-0000-0000-00001E6A0000}"/>
    <cellStyle name="Normal 26 2 2 3 3 2 2" xfId="25576" xr:uid="{00000000-0005-0000-0000-00001F6A0000}"/>
    <cellStyle name="Normal 26 2 2 3 3 2 2 2" xfId="28663" xr:uid="{00000000-0005-0000-0000-0000206A0000}"/>
    <cellStyle name="Normal 26 2 2 3 3 2 3" xfId="27124" xr:uid="{00000000-0005-0000-0000-0000216A0000}"/>
    <cellStyle name="Normal 26 2 2 3 3 3" xfId="24683" xr:uid="{00000000-0005-0000-0000-0000226A0000}"/>
    <cellStyle name="Normal 26 2 2 3 3 3 2" xfId="27770" xr:uid="{00000000-0005-0000-0000-0000236A0000}"/>
    <cellStyle name="Normal 26 2 2 3 3 4" xfId="26231" xr:uid="{00000000-0005-0000-0000-0000246A0000}"/>
    <cellStyle name="Normal 26 2 2 3 4" xfId="23406" xr:uid="{00000000-0005-0000-0000-0000256A0000}"/>
    <cellStyle name="Normal 26 2 2 3 4 2" xfId="25304" xr:uid="{00000000-0005-0000-0000-0000266A0000}"/>
    <cellStyle name="Normal 26 2 2 3 4 2 2" xfId="28391" xr:uid="{00000000-0005-0000-0000-0000276A0000}"/>
    <cellStyle name="Normal 26 2 2 3 4 3" xfId="26852" xr:uid="{00000000-0005-0000-0000-0000286A0000}"/>
    <cellStyle name="Normal 26 2 2 3 5" xfId="24303" xr:uid="{00000000-0005-0000-0000-0000296A0000}"/>
    <cellStyle name="Normal 26 2 2 3 5 2" xfId="27390" xr:uid="{00000000-0005-0000-0000-00002A6A0000}"/>
    <cellStyle name="Normal 26 2 2 3 6" xfId="25847" xr:uid="{00000000-0005-0000-0000-00002B6A0000}"/>
    <cellStyle name="Normal 26 2 2 4" xfId="22857" xr:uid="{00000000-0005-0000-0000-00002C6A0000}"/>
    <cellStyle name="Normal 26 2 2 4 2" xfId="23408" xr:uid="{00000000-0005-0000-0000-00002D6A0000}"/>
    <cellStyle name="Normal 26 2 2 4 2 2" xfId="25306" xr:uid="{00000000-0005-0000-0000-00002E6A0000}"/>
    <cellStyle name="Normal 26 2 2 4 2 2 2" xfId="28393" xr:uid="{00000000-0005-0000-0000-00002F6A0000}"/>
    <cellStyle name="Normal 26 2 2 4 2 3" xfId="26854" xr:uid="{00000000-0005-0000-0000-0000306A0000}"/>
    <cellStyle name="Normal 26 2 2 4 3" xfId="24791" xr:uid="{00000000-0005-0000-0000-0000316A0000}"/>
    <cellStyle name="Normal 26 2 2 4 3 2" xfId="27878" xr:uid="{00000000-0005-0000-0000-0000326A0000}"/>
    <cellStyle name="Normal 26 2 2 4 4" xfId="26339" xr:uid="{00000000-0005-0000-0000-0000336A0000}"/>
    <cellStyle name="Normal 26 2 2 5" xfId="22637" xr:uid="{00000000-0005-0000-0000-0000346A0000}"/>
    <cellStyle name="Normal 26 2 2 5 2" xfId="23774" xr:uid="{00000000-0005-0000-0000-0000356A0000}"/>
    <cellStyle name="Normal 26 2 2 5 2 2" xfId="25444" xr:uid="{00000000-0005-0000-0000-0000366A0000}"/>
    <cellStyle name="Normal 26 2 2 5 2 2 2" xfId="28531" xr:uid="{00000000-0005-0000-0000-0000376A0000}"/>
    <cellStyle name="Normal 26 2 2 5 2 3" xfId="26992" xr:uid="{00000000-0005-0000-0000-0000386A0000}"/>
    <cellStyle name="Normal 26 2 2 5 3" xfId="24575" xr:uid="{00000000-0005-0000-0000-0000396A0000}"/>
    <cellStyle name="Normal 26 2 2 5 3 2" xfId="27662" xr:uid="{00000000-0005-0000-0000-00003A6A0000}"/>
    <cellStyle name="Normal 26 2 2 5 4" xfId="26123" xr:uid="{00000000-0005-0000-0000-00003B6A0000}"/>
    <cellStyle name="Normal 26 2 2 6" xfId="22504" xr:uid="{00000000-0005-0000-0000-00003C6A0000}"/>
    <cellStyle name="Normal 26 2 2 6 2" xfId="24450" xr:uid="{00000000-0005-0000-0000-00003D6A0000}"/>
    <cellStyle name="Normal 26 2 2 6 2 2" xfId="27537" xr:uid="{00000000-0005-0000-0000-00003E6A0000}"/>
    <cellStyle name="Normal 26 2 2 6 3" xfId="25998" xr:uid="{00000000-0005-0000-0000-00003F6A0000}"/>
    <cellStyle name="Normal 26 2 2 7" xfId="23089" xr:uid="{00000000-0005-0000-0000-0000406A0000}"/>
    <cellStyle name="Normal 26 2 2 7 2" xfId="25015" xr:uid="{00000000-0005-0000-0000-0000416A0000}"/>
    <cellStyle name="Normal 26 2 2 7 2 2" xfId="28102" xr:uid="{00000000-0005-0000-0000-0000426A0000}"/>
    <cellStyle name="Normal 26 2 2 7 3" xfId="26563" xr:uid="{00000000-0005-0000-0000-0000436A0000}"/>
    <cellStyle name="Normal 26 2 2 8" xfId="24170" xr:uid="{00000000-0005-0000-0000-0000446A0000}"/>
    <cellStyle name="Normal 26 2 2 8 2" xfId="27258" xr:uid="{00000000-0005-0000-0000-0000456A0000}"/>
    <cellStyle name="Normal 26 2 2 9" xfId="25714" xr:uid="{00000000-0005-0000-0000-0000466A0000}"/>
    <cellStyle name="Normal 26 2 3" xfId="5039" xr:uid="{00000000-0005-0000-0000-0000476A0000}"/>
    <cellStyle name="Normal 26 2 3 2" xfId="5157" xr:uid="{00000000-0005-0000-0000-0000486A0000}"/>
    <cellStyle name="Normal 26 2 3 2 2" xfId="5559" xr:uid="{00000000-0005-0000-0000-0000496A0000}"/>
    <cellStyle name="Normal 26 2 3 2 2 2" xfId="22992" xr:uid="{00000000-0005-0000-0000-00004A6A0000}"/>
    <cellStyle name="Normal 26 2 3 2 2 2 2" xfId="24098" xr:uid="{00000000-0005-0000-0000-00004B6A0000}"/>
    <cellStyle name="Normal 26 2 3 2 2 2 2 2" xfId="25643" xr:uid="{00000000-0005-0000-0000-00004C6A0000}"/>
    <cellStyle name="Normal 26 2 3 2 2 2 2 2 2" xfId="28730" xr:uid="{00000000-0005-0000-0000-00004D6A0000}"/>
    <cellStyle name="Normal 26 2 3 2 2 2 2 3" xfId="27191" xr:uid="{00000000-0005-0000-0000-00004E6A0000}"/>
    <cellStyle name="Normal 26 2 3 2 2 2 3" xfId="24926" xr:uid="{00000000-0005-0000-0000-00004F6A0000}"/>
    <cellStyle name="Normal 26 2 3 2 2 2 3 2" xfId="28013" xr:uid="{00000000-0005-0000-0000-0000506A0000}"/>
    <cellStyle name="Normal 26 2 3 2 2 2 4" xfId="26474" xr:uid="{00000000-0005-0000-0000-0000516A0000}"/>
    <cellStyle name="Normal 26 2 3 2 2 3" xfId="23410" xr:uid="{00000000-0005-0000-0000-0000526A0000}"/>
    <cellStyle name="Normal 26 2 3 2 2 3 2" xfId="25308" xr:uid="{00000000-0005-0000-0000-0000536A0000}"/>
    <cellStyle name="Normal 26 2 3 2 2 3 2 2" xfId="28395" xr:uid="{00000000-0005-0000-0000-0000546A0000}"/>
    <cellStyle name="Normal 26 2 3 2 2 3 3" xfId="26856" xr:uid="{00000000-0005-0000-0000-0000556A0000}"/>
    <cellStyle name="Normal 26 2 3 2 2 4" xfId="24370" xr:uid="{00000000-0005-0000-0000-0000566A0000}"/>
    <cellStyle name="Normal 26 2 3 2 2 4 2" xfId="27457" xr:uid="{00000000-0005-0000-0000-0000576A0000}"/>
    <cellStyle name="Normal 26 2 3 2 2 5" xfId="25914" xr:uid="{00000000-0005-0000-0000-0000586A0000}"/>
    <cellStyle name="Normal 26 2 3 2 3" xfId="22772" xr:uid="{00000000-0005-0000-0000-0000596A0000}"/>
    <cellStyle name="Normal 26 2 3 2 3 2" xfId="23878" xr:uid="{00000000-0005-0000-0000-00005A6A0000}"/>
    <cellStyle name="Normal 26 2 3 2 3 2 2" xfId="25511" xr:uid="{00000000-0005-0000-0000-00005B6A0000}"/>
    <cellStyle name="Normal 26 2 3 2 3 2 2 2" xfId="28598" xr:uid="{00000000-0005-0000-0000-00005C6A0000}"/>
    <cellStyle name="Normal 26 2 3 2 3 2 3" xfId="27059" xr:uid="{00000000-0005-0000-0000-00005D6A0000}"/>
    <cellStyle name="Normal 26 2 3 2 3 3" xfId="24710" xr:uid="{00000000-0005-0000-0000-00005E6A0000}"/>
    <cellStyle name="Normal 26 2 3 2 3 3 2" xfId="27797" xr:uid="{00000000-0005-0000-0000-00005F6A0000}"/>
    <cellStyle name="Normal 26 2 3 2 3 4" xfId="26258" xr:uid="{00000000-0005-0000-0000-0000606A0000}"/>
    <cellStyle name="Normal 26 2 3 2 4" xfId="23409" xr:uid="{00000000-0005-0000-0000-0000616A0000}"/>
    <cellStyle name="Normal 26 2 3 2 4 2" xfId="25307" xr:uid="{00000000-0005-0000-0000-0000626A0000}"/>
    <cellStyle name="Normal 26 2 3 2 4 2 2" xfId="28394" xr:uid="{00000000-0005-0000-0000-0000636A0000}"/>
    <cellStyle name="Normal 26 2 3 2 4 3" xfId="26855" xr:uid="{00000000-0005-0000-0000-0000646A0000}"/>
    <cellStyle name="Normal 26 2 3 2 5" xfId="24237" xr:uid="{00000000-0005-0000-0000-0000656A0000}"/>
    <cellStyle name="Normal 26 2 3 2 5 2" xfId="27325" xr:uid="{00000000-0005-0000-0000-0000666A0000}"/>
    <cellStyle name="Normal 26 2 3 2 6" xfId="25781" xr:uid="{00000000-0005-0000-0000-0000676A0000}"/>
    <cellStyle name="Normal 26 2 3 3" xfId="5453" xr:uid="{00000000-0005-0000-0000-0000686A0000}"/>
    <cellStyle name="Normal 26 2 3 3 2" xfId="22884" xr:uid="{00000000-0005-0000-0000-0000696A0000}"/>
    <cellStyle name="Normal 26 2 3 3 2 2" xfId="24023" xr:uid="{00000000-0005-0000-0000-00006A6A0000}"/>
    <cellStyle name="Normal 26 2 3 3 2 2 2" xfId="25577" xr:uid="{00000000-0005-0000-0000-00006B6A0000}"/>
    <cellStyle name="Normal 26 2 3 3 2 2 2 2" xfId="28664" xr:uid="{00000000-0005-0000-0000-00006C6A0000}"/>
    <cellStyle name="Normal 26 2 3 3 2 2 3" xfId="27125" xr:uid="{00000000-0005-0000-0000-00006D6A0000}"/>
    <cellStyle name="Normal 26 2 3 3 2 3" xfId="24818" xr:uid="{00000000-0005-0000-0000-00006E6A0000}"/>
    <cellStyle name="Normal 26 2 3 3 2 3 2" xfId="27905" xr:uid="{00000000-0005-0000-0000-00006F6A0000}"/>
    <cellStyle name="Normal 26 2 3 3 2 4" xfId="26366" xr:uid="{00000000-0005-0000-0000-0000706A0000}"/>
    <cellStyle name="Normal 26 2 3 3 3" xfId="23411" xr:uid="{00000000-0005-0000-0000-0000716A0000}"/>
    <cellStyle name="Normal 26 2 3 3 3 2" xfId="25309" xr:uid="{00000000-0005-0000-0000-0000726A0000}"/>
    <cellStyle name="Normal 26 2 3 3 3 2 2" xfId="28396" xr:uid="{00000000-0005-0000-0000-0000736A0000}"/>
    <cellStyle name="Normal 26 2 3 3 3 3" xfId="26857" xr:uid="{00000000-0005-0000-0000-0000746A0000}"/>
    <cellStyle name="Normal 26 2 3 3 4" xfId="24304" xr:uid="{00000000-0005-0000-0000-0000756A0000}"/>
    <cellStyle name="Normal 26 2 3 3 4 2" xfId="27391" xr:uid="{00000000-0005-0000-0000-0000766A0000}"/>
    <cellStyle name="Normal 26 2 3 3 5" xfId="25848" xr:uid="{00000000-0005-0000-0000-0000776A0000}"/>
    <cellStyle name="Normal 26 2 3 4" xfId="22664" xr:uid="{00000000-0005-0000-0000-0000786A0000}"/>
    <cellStyle name="Normal 26 2 3 4 2" xfId="23775" xr:uid="{00000000-0005-0000-0000-0000796A0000}"/>
    <cellStyle name="Normal 26 2 3 4 2 2" xfId="25445" xr:uid="{00000000-0005-0000-0000-00007A6A0000}"/>
    <cellStyle name="Normal 26 2 3 4 2 2 2" xfId="28532" xr:uid="{00000000-0005-0000-0000-00007B6A0000}"/>
    <cellStyle name="Normal 26 2 3 4 2 3" xfId="26993" xr:uid="{00000000-0005-0000-0000-00007C6A0000}"/>
    <cellStyle name="Normal 26 2 3 4 3" xfId="24602" xr:uid="{00000000-0005-0000-0000-00007D6A0000}"/>
    <cellStyle name="Normal 26 2 3 4 3 2" xfId="27689" xr:uid="{00000000-0005-0000-0000-00007E6A0000}"/>
    <cellStyle name="Normal 26 2 3 4 4" xfId="26150" xr:uid="{00000000-0005-0000-0000-00007F6A0000}"/>
    <cellStyle name="Normal 26 2 3 5" xfId="22531" xr:uid="{00000000-0005-0000-0000-0000806A0000}"/>
    <cellStyle name="Normal 26 2 3 5 2" xfId="24477" xr:uid="{00000000-0005-0000-0000-0000816A0000}"/>
    <cellStyle name="Normal 26 2 3 5 2 2" xfId="27564" xr:uid="{00000000-0005-0000-0000-0000826A0000}"/>
    <cellStyle name="Normal 26 2 3 5 3" xfId="26025" xr:uid="{00000000-0005-0000-0000-0000836A0000}"/>
    <cellStyle name="Normal 26 2 3 6" xfId="23067" xr:uid="{00000000-0005-0000-0000-0000846A0000}"/>
    <cellStyle name="Normal 26 2 3 6 2" xfId="24993" xr:uid="{00000000-0005-0000-0000-0000856A0000}"/>
    <cellStyle name="Normal 26 2 3 6 2 2" xfId="28080" xr:uid="{00000000-0005-0000-0000-0000866A0000}"/>
    <cellStyle name="Normal 26 2 3 6 3" xfId="26541" xr:uid="{00000000-0005-0000-0000-0000876A0000}"/>
    <cellStyle name="Normal 26 2 3 7" xfId="24171" xr:uid="{00000000-0005-0000-0000-0000886A0000}"/>
    <cellStyle name="Normal 26 2 3 7 2" xfId="27259" xr:uid="{00000000-0005-0000-0000-0000896A0000}"/>
    <cellStyle name="Normal 26 2 3 8" xfId="25715" xr:uid="{00000000-0005-0000-0000-00008A6A0000}"/>
    <cellStyle name="Normal 26 2 4" xfId="5155" xr:uid="{00000000-0005-0000-0000-00008B6A0000}"/>
    <cellStyle name="Normal 26 2 4 2" xfId="5557" xr:uid="{00000000-0005-0000-0000-00008C6A0000}"/>
    <cellStyle name="Normal 26 2 4 2 2" xfId="22938" xr:uid="{00000000-0005-0000-0000-00008D6A0000}"/>
    <cellStyle name="Normal 26 2 4 2 2 2" xfId="24096" xr:uid="{00000000-0005-0000-0000-00008E6A0000}"/>
    <cellStyle name="Normal 26 2 4 2 2 2 2" xfId="25641" xr:uid="{00000000-0005-0000-0000-00008F6A0000}"/>
    <cellStyle name="Normal 26 2 4 2 2 2 2 2" xfId="28728" xr:uid="{00000000-0005-0000-0000-0000906A0000}"/>
    <cellStyle name="Normal 26 2 4 2 2 2 3" xfId="27189" xr:uid="{00000000-0005-0000-0000-0000916A0000}"/>
    <cellStyle name="Normal 26 2 4 2 2 3" xfId="24872" xr:uid="{00000000-0005-0000-0000-0000926A0000}"/>
    <cellStyle name="Normal 26 2 4 2 2 3 2" xfId="27959" xr:uid="{00000000-0005-0000-0000-0000936A0000}"/>
    <cellStyle name="Normal 26 2 4 2 2 4" xfId="26420" xr:uid="{00000000-0005-0000-0000-0000946A0000}"/>
    <cellStyle name="Normal 26 2 4 2 3" xfId="23412" xr:uid="{00000000-0005-0000-0000-0000956A0000}"/>
    <cellStyle name="Normal 26 2 4 2 3 2" xfId="25310" xr:uid="{00000000-0005-0000-0000-0000966A0000}"/>
    <cellStyle name="Normal 26 2 4 2 3 2 2" xfId="28397" xr:uid="{00000000-0005-0000-0000-0000976A0000}"/>
    <cellStyle name="Normal 26 2 4 2 3 3" xfId="26858" xr:uid="{00000000-0005-0000-0000-0000986A0000}"/>
    <cellStyle name="Normal 26 2 4 2 4" xfId="24368" xr:uid="{00000000-0005-0000-0000-0000996A0000}"/>
    <cellStyle name="Normal 26 2 4 2 4 2" xfId="27455" xr:uid="{00000000-0005-0000-0000-00009A6A0000}"/>
    <cellStyle name="Normal 26 2 4 2 5" xfId="25912" xr:uid="{00000000-0005-0000-0000-00009B6A0000}"/>
    <cellStyle name="Normal 26 2 4 3" xfId="22718" xr:uid="{00000000-0005-0000-0000-00009C6A0000}"/>
    <cellStyle name="Normal 26 2 4 3 2" xfId="23876" xr:uid="{00000000-0005-0000-0000-00009D6A0000}"/>
    <cellStyle name="Normal 26 2 4 3 2 2" xfId="25509" xr:uid="{00000000-0005-0000-0000-00009E6A0000}"/>
    <cellStyle name="Normal 26 2 4 3 2 2 2" xfId="28596" xr:uid="{00000000-0005-0000-0000-00009F6A0000}"/>
    <cellStyle name="Normal 26 2 4 3 2 3" xfId="27057" xr:uid="{00000000-0005-0000-0000-0000A06A0000}"/>
    <cellStyle name="Normal 26 2 4 3 3" xfId="24656" xr:uid="{00000000-0005-0000-0000-0000A16A0000}"/>
    <cellStyle name="Normal 26 2 4 3 3 2" xfId="27743" xr:uid="{00000000-0005-0000-0000-0000A26A0000}"/>
    <cellStyle name="Normal 26 2 4 3 4" xfId="26204" xr:uid="{00000000-0005-0000-0000-0000A36A0000}"/>
    <cellStyle name="Normal 26 2 4 4" xfId="23119" xr:uid="{00000000-0005-0000-0000-0000A46A0000}"/>
    <cellStyle name="Normal 26 2 4 4 2" xfId="25033" xr:uid="{00000000-0005-0000-0000-0000A56A0000}"/>
    <cellStyle name="Normal 26 2 4 4 2 2" xfId="28120" xr:uid="{00000000-0005-0000-0000-0000A66A0000}"/>
    <cellStyle name="Normal 26 2 4 4 3" xfId="26581" xr:uid="{00000000-0005-0000-0000-0000A76A0000}"/>
    <cellStyle name="Normal 26 2 4 5" xfId="24235" xr:uid="{00000000-0005-0000-0000-0000A86A0000}"/>
    <cellStyle name="Normal 26 2 4 5 2" xfId="27323" xr:uid="{00000000-0005-0000-0000-0000A96A0000}"/>
    <cellStyle name="Normal 26 2 4 6" xfId="25779" xr:uid="{00000000-0005-0000-0000-0000AA6A0000}"/>
    <cellStyle name="Normal 26 2 5" xfId="5451" xr:uid="{00000000-0005-0000-0000-0000AB6A0000}"/>
    <cellStyle name="Normal 26 2 5 2" xfId="22830" xr:uid="{00000000-0005-0000-0000-0000AC6A0000}"/>
    <cellStyle name="Normal 26 2 5 2 2" xfId="24021" xr:uid="{00000000-0005-0000-0000-0000AD6A0000}"/>
    <cellStyle name="Normal 26 2 5 2 2 2" xfId="25575" xr:uid="{00000000-0005-0000-0000-0000AE6A0000}"/>
    <cellStyle name="Normal 26 2 5 2 2 2 2" xfId="28662" xr:uid="{00000000-0005-0000-0000-0000AF6A0000}"/>
    <cellStyle name="Normal 26 2 5 2 2 3" xfId="27123" xr:uid="{00000000-0005-0000-0000-0000B06A0000}"/>
    <cellStyle name="Normal 26 2 5 2 3" xfId="24764" xr:uid="{00000000-0005-0000-0000-0000B16A0000}"/>
    <cellStyle name="Normal 26 2 5 2 3 2" xfId="27851" xr:uid="{00000000-0005-0000-0000-0000B26A0000}"/>
    <cellStyle name="Normal 26 2 5 2 4" xfId="26312" xr:uid="{00000000-0005-0000-0000-0000B36A0000}"/>
    <cellStyle name="Normal 26 2 5 3" xfId="23413" xr:uid="{00000000-0005-0000-0000-0000B46A0000}"/>
    <cellStyle name="Normal 26 2 5 3 2" xfId="25311" xr:uid="{00000000-0005-0000-0000-0000B56A0000}"/>
    <cellStyle name="Normal 26 2 5 3 2 2" xfId="28398" xr:uid="{00000000-0005-0000-0000-0000B66A0000}"/>
    <cellStyle name="Normal 26 2 5 3 3" xfId="26859" xr:uid="{00000000-0005-0000-0000-0000B76A0000}"/>
    <cellStyle name="Normal 26 2 5 4" xfId="24302" xr:uid="{00000000-0005-0000-0000-0000B86A0000}"/>
    <cellStyle name="Normal 26 2 5 4 2" xfId="27389" xr:uid="{00000000-0005-0000-0000-0000B96A0000}"/>
    <cellStyle name="Normal 26 2 5 5" xfId="25846" xr:uid="{00000000-0005-0000-0000-0000BA6A0000}"/>
    <cellStyle name="Normal 26 2 6" xfId="22610" xr:uid="{00000000-0005-0000-0000-0000BB6A0000}"/>
    <cellStyle name="Normal 26 2 6 2" xfId="23773" xr:uid="{00000000-0005-0000-0000-0000BC6A0000}"/>
    <cellStyle name="Normal 26 2 6 2 2" xfId="25443" xr:uid="{00000000-0005-0000-0000-0000BD6A0000}"/>
    <cellStyle name="Normal 26 2 6 2 2 2" xfId="28530" xr:uid="{00000000-0005-0000-0000-0000BE6A0000}"/>
    <cellStyle name="Normal 26 2 6 2 3" xfId="26991" xr:uid="{00000000-0005-0000-0000-0000BF6A0000}"/>
    <cellStyle name="Normal 26 2 6 3" xfId="24548" xr:uid="{00000000-0005-0000-0000-0000C06A0000}"/>
    <cellStyle name="Normal 26 2 6 3 2" xfId="27635" xr:uid="{00000000-0005-0000-0000-0000C16A0000}"/>
    <cellStyle name="Normal 26 2 6 4" xfId="26096" xr:uid="{00000000-0005-0000-0000-0000C26A0000}"/>
    <cellStyle name="Normal 26 2 7" xfId="6637" xr:uid="{00000000-0005-0000-0000-0000C36A0000}"/>
    <cellStyle name="Normal 26 2 7 2" xfId="24423" xr:uid="{00000000-0005-0000-0000-0000C46A0000}"/>
    <cellStyle name="Normal 26 2 7 2 2" xfId="27510" xr:uid="{00000000-0005-0000-0000-0000C56A0000}"/>
    <cellStyle name="Normal 26 2 7 3" xfId="25968" xr:uid="{00000000-0005-0000-0000-0000C66A0000}"/>
    <cellStyle name="Normal 26 2 8" xfId="23042" xr:uid="{00000000-0005-0000-0000-0000C76A0000}"/>
    <cellStyle name="Normal 26 2 8 2" xfId="24971" xr:uid="{00000000-0005-0000-0000-0000C86A0000}"/>
    <cellStyle name="Normal 26 2 8 2 2" xfId="28058" xr:uid="{00000000-0005-0000-0000-0000C96A0000}"/>
    <cellStyle name="Normal 26 2 8 3" xfId="26519" xr:uid="{00000000-0005-0000-0000-0000CA6A0000}"/>
    <cellStyle name="Normal 26 2 9" xfId="24169" xr:uid="{00000000-0005-0000-0000-0000CB6A0000}"/>
    <cellStyle name="Normal 26 2 9 2" xfId="27257" xr:uid="{00000000-0005-0000-0000-0000CC6A0000}"/>
    <cellStyle name="Normal 26 3" xfId="3617" xr:uid="{00000000-0005-0000-0000-0000CD6A0000}"/>
    <cellStyle name="Normal 26 3 2" xfId="5041" xr:uid="{00000000-0005-0000-0000-0000CE6A0000}"/>
    <cellStyle name="Normal 26 3 2 2" xfId="5455" xr:uid="{00000000-0005-0000-0000-0000CF6A0000}"/>
    <cellStyle name="Normal 26 3 2 2 2" xfId="29359" xr:uid="{00000000-0005-0000-0000-0000D06A0000}"/>
    <cellStyle name="Normal 26 3 2 3" xfId="23777" xr:uid="{00000000-0005-0000-0000-0000D16A0000}"/>
    <cellStyle name="Normal 26 3 2 3 2" xfId="30257" xr:uid="{00000000-0005-0000-0000-0000D26A0000}"/>
    <cellStyle name="Normal 26 3 2 4" xfId="29068" xr:uid="{00000000-0005-0000-0000-0000D36A0000}"/>
    <cellStyle name="Normal 26 3 3" xfId="5042" xr:uid="{00000000-0005-0000-0000-0000D46A0000}"/>
    <cellStyle name="Normal 26 3 3 2" xfId="5456" xr:uid="{00000000-0005-0000-0000-0000D56A0000}"/>
    <cellStyle name="Normal 26 3 3 2 2" xfId="29360" xr:uid="{00000000-0005-0000-0000-0000D66A0000}"/>
    <cellStyle name="Normal 26 3 3 3" xfId="23778" xr:uid="{00000000-0005-0000-0000-0000D76A0000}"/>
    <cellStyle name="Normal 26 3 3 3 2" xfId="30258" xr:uid="{00000000-0005-0000-0000-0000D86A0000}"/>
    <cellStyle name="Normal 26 3 3 4" xfId="29069" xr:uid="{00000000-0005-0000-0000-0000D96A0000}"/>
    <cellStyle name="Normal 26 3 4" xfId="5454" xr:uid="{00000000-0005-0000-0000-0000DA6A0000}"/>
    <cellStyle name="Normal 26 3 4 2" xfId="24024" xr:uid="{00000000-0005-0000-0000-0000DB6A0000}"/>
    <cellStyle name="Normal 26 3 4 2 2" xfId="30390" xr:uid="{00000000-0005-0000-0000-0000DC6A0000}"/>
    <cellStyle name="Normal 26 3 4 3" xfId="29358" xr:uid="{00000000-0005-0000-0000-0000DD6A0000}"/>
    <cellStyle name="Normal 26 3 5" xfId="23776" xr:uid="{00000000-0005-0000-0000-0000DE6A0000}"/>
    <cellStyle name="Normal 26 3 5 2" xfId="30256" xr:uid="{00000000-0005-0000-0000-0000DF6A0000}"/>
    <cellStyle name="Normal 26 3 6" xfId="5040" xr:uid="{00000000-0005-0000-0000-0000E06A0000}"/>
    <cellStyle name="Normal 26 3 7" xfId="29067" xr:uid="{00000000-0005-0000-0000-0000E16A0000}"/>
    <cellStyle name="Normal 26 4" xfId="5043" xr:uid="{00000000-0005-0000-0000-0000E26A0000}"/>
    <cellStyle name="Normal 26 4 2" xfId="5044" xr:uid="{00000000-0005-0000-0000-0000E36A0000}"/>
    <cellStyle name="Normal 26 4 2 2" xfId="5159" xr:uid="{00000000-0005-0000-0000-0000E46A0000}"/>
    <cellStyle name="Normal 26 4 2 2 2" xfId="5561" xr:uid="{00000000-0005-0000-0000-0000E56A0000}"/>
    <cellStyle name="Normal 26 4 2 2 2 2" xfId="24100" xr:uid="{00000000-0005-0000-0000-0000E66A0000}"/>
    <cellStyle name="Normal 26 4 2 2 2 2 2" xfId="25645" xr:uid="{00000000-0005-0000-0000-0000E76A0000}"/>
    <cellStyle name="Normal 26 4 2 2 2 2 2 2" xfId="28732" xr:uid="{00000000-0005-0000-0000-0000E86A0000}"/>
    <cellStyle name="Normal 26 4 2 2 2 2 3" xfId="27193" xr:uid="{00000000-0005-0000-0000-0000E96A0000}"/>
    <cellStyle name="Normal 26 4 2 2 2 3" xfId="24372" xr:uid="{00000000-0005-0000-0000-0000EA6A0000}"/>
    <cellStyle name="Normal 26 4 2 2 2 3 2" xfId="27459" xr:uid="{00000000-0005-0000-0000-0000EB6A0000}"/>
    <cellStyle name="Normal 26 4 2 2 2 4" xfId="25916" xr:uid="{00000000-0005-0000-0000-0000EC6A0000}"/>
    <cellStyle name="Normal 26 4 2 2 3" xfId="23880" xr:uid="{00000000-0005-0000-0000-0000ED6A0000}"/>
    <cellStyle name="Normal 26 4 2 2 3 2" xfId="25513" xr:uid="{00000000-0005-0000-0000-0000EE6A0000}"/>
    <cellStyle name="Normal 26 4 2 2 3 2 2" xfId="28600" xr:uid="{00000000-0005-0000-0000-0000EF6A0000}"/>
    <cellStyle name="Normal 26 4 2 2 3 3" xfId="27061" xr:uid="{00000000-0005-0000-0000-0000F06A0000}"/>
    <cellStyle name="Normal 26 4 2 2 4" xfId="24239" xr:uid="{00000000-0005-0000-0000-0000F16A0000}"/>
    <cellStyle name="Normal 26 4 2 2 4 2" xfId="27327" xr:uid="{00000000-0005-0000-0000-0000F26A0000}"/>
    <cellStyle name="Normal 26 4 2 2 5" xfId="25783" xr:uid="{00000000-0005-0000-0000-0000F36A0000}"/>
    <cellStyle name="Normal 26 4 2 3" xfId="5458" xr:uid="{00000000-0005-0000-0000-0000F46A0000}"/>
    <cellStyle name="Normal 26 4 2 3 2" xfId="24026" xr:uid="{00000000-0005-0000-0000-0000F56A0000}"/>
    <cellStyle name="Normal 26 4 2 3 2 2" xfId="25579" xr:uid="{00000000-0005-0000-0000-0000F66A0000}"/>
    <cellStyle name="Normal 26 4 2 3 2 2 2" xfId="28666" xr:uid="{00000000-0005-0000-0000-0000F76A0000}"/>
    <cellStyle name="Normal 26 4 2 3 2 3" xfId="27127" xr:uid="{00000000-0005-0000-0000-0000F86A0000}"/>
    <cellStyle name="Normal 26 4 2 3 3" xfId="24306" xr:uid="{00000000-0005-0000-0000-0000F96A0000}"/>
    <cellStyle name="Normal 26 4 2 3 3 2" xfId="27393" xr:uid="{00000000-0005-0000-0000-0000FA6A0000}"/>
    <cellStyle name="Normal 26 4 2 3 4" xfId="25850" xr:uid="{00000000-0005-0000-0000-0000FB6A0000}"/>
    <cellStyle name="Normal 26 4 2 4" xfId="23780" xr:uid="{00000000-0005-0000-0000-0000FC6A0000}"/>
    <cellStyle name="Normal 26 4 2 4 2" xfId="25447" xr:uid="{00000000-0005-0000-0000-0000FD6A0000}"/>
    <cellStyle name="Normal 26 4 2 4 2 2" xfId="28534" xr:uid="{00000000-0005-0000-0000-0000FE6A0000}"/>
    <cellStyle name="Normal 26 4 2 4 3" xfId="26995" xr:uid="{00000000-0005-0000-0000-0000FF6A0000}"/>
    <cellStyle name="Normal 26 4 2 5" xfId="23098" xr:uid="{00000000-0005-0000-0000-0000006B0000}"/>
    <cellStyle name="Normal 26 4 2 5 2" xfId="25024" xr:uid="{00000000-0005-0000-0000-0000016B0000}"/>
    <cellStyle name="Normal 26 4 2 5 2 2" xfId="28111" xr:uid="{00000000-0005-0000-0000-0000026B0000}"/>
    <cellStyle name="Normal 26 4 2 5 3" xfId="26572" xr:uid="{00000000-0005-0000-0000-0000036B0000}"/>
    <cellStyle name="Normal 26 4 2 6" xfId="24173" xr:uid="{00000000-0005-0000-0000-0000046B0000}"/>
    <cellStyle name="Normal 26 4 2 6 2" xfId="27261" xr:uid="{00000000-0005-0000-0000-0000056B0000}"/>
    <cellStyle name="Normal 26 4 2 7" xfId="25717" xr:uid="{00000000-0005-0000-0000-0000066B0000}"/>
    <cellStyle name="Normal 26 4 3" xfId="5045" xr:uid="{00000000-0005-0000-0000-0000076B0000}"/>
    <cellStyle name="Normal 26 4 3 2" xfId="5160" xr:uid="{00000000-0005-0000-0000-0000086B0000}"/>
    <cellStyle name="Normal 26 4 3 2 2" xfId="5562" xr:uid="{00000000-0005-0000-0000-0000096B0000}"/>
    <cellStyle name="Normal 26 4 3 2 2 2" xfId="24101" xr:uid="{00000000-0005-0000-0000-00000A6B0000}"/>
    <cellStyle name="Normal 26 4 3 2 2 2 2" xfId="25646" xr:uid="{00000000-0005-0000-0000-00000B6B0000}"/>
    <cellStyle name="Normal 26 4 3 2 2 2 2 2" xfId="28733" xr:uid="{00000000-0005-0000-0000-00000C6B0000}"/>
    <cellStyle name="Normal 26 4 3 2 2 2 3" xfId="27194" xr:uid="{00000000-0005-0000-0000-00000D6B0000}"/>
    <cellStyle name="Normal 26 4 3 2 2 3" xfId="24373" xr:uid="{00000000-0005-0000-0000-00000E6B0000}"/>
    <cellStyle name="Normal 26 4 3 2 2 3 2" xfId="27460" xr:uid="{00000000-0005-0000-0000-00000F6B0000}"/>
    <cellStyle name="Normal 26 4 3 2 2 4" xfId="25917" xr:uid="{00000000-0005-0000-0000-0000106B0000}"/>
    <cellStyle name="Normal 26 4 3 2 3" xfId="23881" xr:uid="{00000000-0005-0000-0000-0000116B0000}"/>
    <cellStyle name="Normal 26 4 3 2 3 2" xfId="25514" xr:uid="{00000000-0005-0000-0000-0000126B0000}"/>
    <cellStyle name="Normal 26 4 3 2 3 2 2" xfId="28601" xr:uid="{00000000-0005-0000-0000-0000136B0000}"/>
    <cellStyle name="Normal 26 4 3 2 3 3" xfId="27062" xr:uid="{00000000-0005-0000-0000-0000146B0000}"/>
    <cellStyle name="Normal 26 4 3 2 4" xfId="24240" xr:uid="{00000000-0005-0000-0000-0000156B0000}"/>
    <cellStyle name="Normal 26 4 3 2 4 2" xfId="27328" xr:uid="{00000000-0005-0000-0000-0000166B0000}"/>
    <cellStyle name="Normal 26 4 3 2 5" xfId="25784" xr:uid="{00000000-0005-0000-0000-0000176B0000}"/>
    <cellStyle name="Normal 26 4 3 3" xfId="5459" xr:uid="{00000000-0005-0000-0000-0000186B0000}"/>
    <cellStyle name="Normal 26 4 3 3 2" xfId="24027" xr:uid="{00000000-0005-0000-0000-0000196B0000}"/>
    <cellStyle name="Normal 26 4 3 3 2 2" xfId="25580" xr:uid="{00000000-0005-0000-0000-00001A6B0000}"/>
    <cellStyle name="Normal 26 4 3 3 2 2 2" xfId="28667" xr:uid="{00000000-0005-0000-0000-00001B6B0000}"/>
    <cellStyle name="Normal 26 4 3 3 2 3" xfId="27128" xr:uid="{00000000-0005-0000-0000-00001C6B0000}"/>
    <cellStyle name="Normal 26 4 3 3 3" xfId="24307" xr:uid="{00000000-0005-0000-0000-00001D6B0000}"/>
    <cellStyle name="Normal 26 4 3 3 3 2" xfId="27394" xr:uid="{00000000-0005-0000-0000-00001E6B0000}"/>
    <cellStyle name="Normal 26 4 3 3 4" xfId="25851" xr:uid="{00000000-0005-0000-0000-00001F6B0000}"/>
    <cellStyle name="Normal 26 4 3 4" xfId="23781" xr:uid="{00000000-0005-0000-0000-0000206B0000}"/>
    <cellStyle name="Normal 26 4 3 4 2" xfId="25448" xr:uid="{00000000-0005-0000-0000-0000216B0000}"/>
    <cellStyle name="Normal 26 4 3 4 2 2" xfId="28535" xr:uid="{00000000-0005-0000-0000-0000226B0000}"/>
    <cellStyle name="Normal 26 4 3 4 3" xfId="26996" xr:uid="{00000000-0005-0000-0000-0000236B0000}"/>
    <cellStyle name="Normal 26 4 3 5" xfId="23076" xr:uid="{00000000-0005-0000-0000-0000246B0000}"/>
    <cellStyle name="Normal 26 4 3 5 2" xfId="25002" xr:uid="{00000000-0005-0000-0000-0000256B0000}"/>
    <cellStyle name="Normal 26 4 3 5 2 2" xfId="28089" xr:uid="{00000000-0005-0000-0000-0000266B0000}"/>
    <cellStyle name="Normal 26 4 3 5 3" xfId="26550" xr:uid="{00000000-0005-0000-0000-0000276B0000}"/>
    <cellStyle name="Normal 26 4 3 6" xfId="24174" xr:uid="{00000000-0005-0000-0000-0000286B0000}"/>
    <cellStyle name="Normal 26 4 3 6 2" xfId="27262" xr:uid="{00000000-0005-0000-0000-0000296B0000}"/>
    <cellStyle name="Normal 26 4 3 7" xfId="25718" xr:uid="{00000000-0005-0000-0000-00002A6B0000}"/>
    <cellStyle name="Normal 26 4 4" xfId="5158" xr:uid="{00000000-0005-0000-0000-00002B6B0000}"/>
    <cellStyle name="Normal 26 4 4 2" xfId="5560" xr:uid="{00000000-0005-0000-0000-00002C6B0000}"/>
    <cellStyle name="Normal 26 4 4 2 2" xfId="24099" xr:uid="{00000000-0005-0000-0000-00002D6B0000}"/>
    <cellStyle name="Normal 26 4 4 2 2 2" xfId="25644" xr:uid="{00000000-0005-0000-0000-00002E6B0000}"/>
    <cellStyle name="Normal 26 4 4 2 2 2 2" xfId="28731" xr:uid="{00000000-0005-0000-0000-00002F6B0000}"/>
    <cellStyle name="Normal 26 4 4 2 2 3" xfId="27192" xr:uid="{00000000-0005-0000-0000-0000306B0000}"/>
    <cellStyle name="Normal 26 4 4 2 3" xfId="24371" xr:uid="{00000000-0005-0000-0000-0000316B0000}"/>
    <cellStyle name="Normal 26 4 4 2 3 2" xfId="27458" xr:uid="{00000000-0005-0000-0000-0000326B0000}"/>
    <cellStyle name="Normal 26 4 4 2 4" xfId="25915" xr:uid="{00000000-0005-0000-0000-0000336B0000}"/>
    <cellStyle name="Normal 26 4 4 3" xfId="23879" xr:uid="{00000000-0005-0000-0000-0000346B0000}"/>
    <cellStyle name="Normal 26 4 4 3 2" xfId="25512" xr:uid="{00000000-0005-0000-0000-0000356B0000}"/>
    <cellStyle name="Normal 26 4 4 3 2 2" xfId="28599" xr:uid="{00000000-0005-0000-0000-0000366B0000}"/>
    <cellStyle name="Normal 26 4 4 3 3" xfId="27060" xr:uid="{00000000-0005-0000-0000-0000376B0000}"/>
    <cellStyle name="Normal 26 4 4 4" xfId="24238" xr:uid="{00000000-0005-0000-0000-0000386B0000}"/>
    <cellStyle name="Normal 26 4 4 4 2" xfId="27326" xr:uid="{00000000-0005-0000-0000-0000396B0000}"/>
    <cellStyle name="Normal 26 4 4 5" xfId="25782" xr:uid="{00000000-0005-0000-0000-00003A6B0000}"/>
    <cellStyle name="Normal 26 4 5" xfId="5457" xr:uid="{00000000-0005-0000-0000-00003B6B0000}"/>
    <cellStyle name="Normal 26 4 5 2" xfId="24025" xr:uid="{00000000-0005-0000-0000-00003C6B0000}"/>
    <cellStyle name="Normal 26 4 5 2 2" xfId="25578" xr:uid="{00000000-0005-0000-0000-00003D6B0000}"/>
    <cellStyle name="Normal 26 4 5 2 2 2" xfId="28665" xr:uid="{00000000-0005-0000-0000-00003E6B0000}"/>
    <cellStyle name="Normal 26 4 5 2 3" xfId="27126" xr:uid="{00000000-0005-0000-0000-00003F6B0000}"/>
    <cellStyle name="Normal 26 4 5 3" xfId="24305" xr:uid="{00000000-0005-0000-0000-0000406B0000}"/>
    <cellStyle name="Normal 26 4 5 3 2" xfId="27392" xr:uid="{00000000-0005-0000-0000-0000416B0000}"/>
    <cellStyle name="Normal 26 4 5 4" xfId="25849" xr:uid="{00000000-0005-0000-0000-0000426B0000}"/>
    <cellStyle name="Normal 26 4 6" xfId="23779" xr:uid="{00000000-0005-0000-0000-0000436B0000}"/>
    <cellStyle name="Normal 26 4 6 2" xfId="25446" xr:uid="{00000000-0005-0000-0000-0000446B0000}"/>
    <cellStyle name="Normal 26 4 6 2 2" xfId="28533" xr:uid="{00000000-0005-0000-0000-0000456B0000}"/>
    <cellStyle name="Normal 26 4 6 3" xfId="26994" xr:uid="{00000000-0005-0000-0000-0000466B0000}"/>
    <cellStyle name="Normal 26 4 7" xfId="23053" xr:uid="{00000000-0005-0000-0000-0000476B0000}"/>
    <cellStyle name="Normal 26 4 7 2" xfId="24980" xr:uid="{00000000-0005-0000-0000-0000486B0000}"/>
    <cellStyle name="Normal 26 4 7 2 2" xfId="28067" xr:uid="{00000000-0005-0000-0000-0000496B0000}"/>
    <cellStyle name="Normal 26 4 7 3" xfId="26528" xr:uid="{00000000-0005-0000-0000-00004A6B0000}"/>
    <cellStyle name="Normal 26 4 8" xfId="24172" xr:uid="{00000000-0005-0000-0000-00004B6B0000}"/>
    <cellStyle name="Normal 26 4 8 2" xfId="27260" xr:uid="{00000000-0005-0000-0000-00004C6B0000}"/>
    <cellStyle name="Normal 26 4 9" xfId="25716" xr:uid="{00000000-0005-0000-0000-00004D6B0000}"/>
    <cellStyle name="Normal 26 5" xfId="5046" xr:uid="{00000000-0005-0000-0000-00004E6B0000}"/>
    <cellStyle name="Normal 26 5 2" xfId="5460" xr:uid="{00000000-0005-0000-0000-00004F6B0000}"/>
    <cellStyle name="Normal 26 5 2 2" xfId="29361" xr:uid="{00000000-0005-0000-0000-0000506B0000}"/>
    <cellStyle name="Normal 26 5 3" xfId="23782" xr:uid="{00000000-0005-0000-0000-0000516B0000}"/>
    <cellStyle name="Normal 26 5 3 2" xfId="30259" xr:uid="{00000000-0005-0000-0000-0000526B0000}"/>
    <cellStyle name="Normal 26 5 4" xfId="29070" xr:uid="{00000000-0005-0000-0000-0000536B0000}"/>
    <cellStyle name="Normal 26 6" xfId="5047" xr:uid="{00000000-0005-0000-0000-0000546B0000}"/>
    <cellStyle name="Normal 26 6 2" xfId="5461" xr:uid="{00000000-0005-0000-0000-0000556B0000}"/>
    <cellStyle name="Normal 26 6 2 2" xfId="29362" xr:uid="{00000000-0005-0000-0000-0000566B0000}"/>
    <cellStyle name="Normal 26 6 3" xfId="23783" xr:uid="{00000000-0005-0000-0000-0000576B0000}"/>
    <cellStyle name="Normal 26 6 3 2" xfId="30260" xr:uid="{00000000-0005-0000-0000-0000586B0000}"/>
    <cellStyle name="Normal 26 6 4" xfId="29071" xr:uid="{00000000-0005-0000-0000-0000596B0000}"/>
    <cellStyle name="Normal 26 7" xfId="5450" xr:uid="{00000000-0005-0000-0000-00005A6B0000}"/>
    <cellStyle name="Normal 26 7 2" xfId="24020" xr:uid="{00000000-0005-0000-0000-00005B6B0000}"/>
    <cellStyle name="Normal 26 7 2 2" xfId="30389" xr:uid="{00000000-0005-0000-0000-00005C6B0000}"/>
    <cellStyle name="Normal 26 7 3" xfId="29357" xr:uid="{00000000-0005-0000-0000-00005D6B0000}"/>
    <cellStyle name="Normal 26 8" xfId="23772" xr:uid="{00000000-0005-0000-0000-00005E6B0000}"/>
    <cellStyle name="Normal 26 8 2" xfId="30255" xr:uid="{00000000-0005-0000-0000-00005F6B0000}"/>
    <cellStyle name="Normal 26 9" xfId="5036" xr:uid="{00000000-0005-0000-0000-0000606B0000}"/>
    <cellStyle name="Normal 260" xfId="22482" xr:uid="{00000000-0005-0000-0000-0000616B0000}"/>
    <cellStyle name="Normal 260 2" xfId="29666" xr:uid="{00000000-0005-0000-0000-0000626B0000}"/>
    <cellStyle name="Normal 261" xfId="22483" xr:uid="{00000000-0005-0000-0000-0000636B0000}"/>
    <cellStyle name="Normal 261 2" xfId="29667" xr:uid="{00000000-0005-0000-0000-0000646B0000}"/>
    <cellStyle name="Normal 262" xfId="22484" xr:uid="{00000000-0005-0000-0000-0000656B0000}"/>
    <cellStyle name="Normal 262 2" xfId="29668" xr:uid="{00000000-0005-0000-0000-0000666B0000}"/>
    <cellStyle name="Normal 263" xfId="22485" xr:uid="{00000000-0005-0000-0000-0000676B0000}"/>
    <cellStyle name="Normal 263 2" xfId="29669" xr:uid="{00000000-0005-0000-0000-0000686B0000}"/>
    <cellStyle name="Normal 264" xfId="22486" xr:uid="{00000000-0005-0000-0000-0000696B0000}"/>
    <cellStyle name="Normal 264 2" xfId="29670" xr:uid="{00000000-0005-0000-0000-00006A6B0000}"/>
    <cellStyle name="Normal 265" xfId="5622" xr:uid="{00000000-0005-0000-0000-00006B6B0000}"/>
    <cellStyle name="Normal 266" xfId="5598" xr:uid="{00000000-0005-0000-0000-00006C6B0000}"/>
    <cellStyle name="Normal 267" xfId="5621" xr:uid="{00000000-0005-0000-0000-00006D6B0000}"/>
    <cellStyle name="Normal 268" xfId="23030" xr:uid="{00000000-0005-0000-0000-00006E6B0000}"/>
    <cellStyle name="Normal 269" xfId="23031" xr:uid="{00000000-0005-0000-0000-00006F6B0000}"/>
    <cellStyle name="Normal 27" xfId="362" xr:uid="{00000000-0005-0000-0000-0000706B0000}"/>
    <cellStyle name="Normal 27 10" xfId="25719" xr:uid="{00000000-0005-0000-0000-0000716B0000}"/>
    <cellStyle name="Normal 27 2" xfId="3618" xr:uid="{00000000-0005-0000-0000-0000726B0000}"/>
    <cellStyle name="Normal 27 2 10" xfId="25720" xr:uid="{00000000-0005-0000-0000-0000736B0000}"/>
    <cellStyle name="Normal 27 2 2" xfId="5048" xr:uid="{00000000-0005-0000-0000-0000746B0000}"/>
    <cellStyle name="Normal 27 2 2 2" xfId="5163" xr:uid="{00000000-0005-0000-0000-0000756B0000}"/>
    <cellStyle name="Normal 27 2 2 2 2" xfId="5565" xr:uid="{00000000-0005-0000-0000-0000766B0000}"/>
    <cellStyle name="Normal 27 2 2 2 2 2" xfId="23018" xr:uid="{00000000-0005-0000-0000-0000776B0000}"/>
    <cellStyle name="Normal 27 2 2 2 2 2 2" xfId="23416" xr:uid="{00000000-0005-0000-0000-0000786B0000}"/>
    <cellStyle name="Normal 27 2 2 2 2 2 2 2" xfId="25314" xr:uid="{00000000-0005-0000-0000-0000796B0000}"/>
    <cellStyle name="Normal 27 2 2 2 2 2 2 2 2" xfId="28401" xr:uid="{00000000-0005-0000-0000-00007A6B0000}"/>
    <cellStyle name="Normal 27 2 2 2 2 2 2 3" xfId="26862" xr:uid="{00000000-0005-0000-0000-00007B6B0000}"/>
    <cellStyle name="Normal 27 2 2 2 2 2 3" xfId="24952" xr:uid="{00000000-0005-0000-0000-00007C6B0000}"/>
    <cellStyle name="Normal 27 2 2 2 2 2 3 2" xfId="28039" xr:uid="{00000000-0005-0000-0000-00007D6B0000}"/>
    <cellStyle name="Normal 27 2 2 2 2 2 4" xfId="26500" xr:uid="{00000000-0005-0000-0000-00007E6B0000}"/>
    <cellStyle name="Normal 27 2 2 2 2 3" xfId="22798" xr:uid="{00000000-0005-0000-0000-00007F6B0000}"/>
    <cellStyle name="Normal 27 2 2 2 2 3 2" xfId="24104" xr:uid="{00000000-0005-0000-0000-0000806B0000}"/>
    <cellStyle name="Normal 27 2 2 2 2 3 2 2" xfId="25649" xr:uid="{00000000-0005-0000-0000-0000816B0000}"/>
    <cellStyle name="Normal 27 2 2 2 2 3 2 2 2" xfId="28736" xr:uid="{00000000-0005-0000-0000-0000826B0000}"/>
    <cellStyle name="Normal 27 2 2 2 2 3 2 3" xfId="27197" xr:uid="{00000000-0005-0000-0000-0000836B0000}"/>
    <cellStyle name="Normal 27 2 2 2 2 3 3" xfId="24736" xr:uid="{00000000-0005-0000-0000-0000846B0000}"/>
    <cellStyle name="Normal 27 2 2 2 2 3 3 2" xfId="27823" xr:uid="{00000000-0005-0000-0000-0000856B0000}"/>
    <cellStyle name="Normal 27 2 2 2 2 3 4" xfId="26284" xr:uid="{00000000-0005-0000-0000-0000866B0000}"/>
    <cellStyle name="Normal 27 2 2 2 2 4" xfId="23415" xr:uid="{00000000-0005-0000-0000-0000876B0000}"/>
    <cellStyle name="Normal 27 2 2 2 2 4 2" xfId="25313" xr:uid="{00000000-0005-0000-0000-0000886B0000}"/>
    <cellStyle name="Normal 27 2 2 2 2 4 2 2" xfId="28400" xr:uid="{00000000-0005-0000-0000-0000896B0000}"/>
    <cellStyle name="Normal 27 2 2 2 2 4 3" xfId="26861" xr:uid="{00000000-0005-0000-0000-00008A6B0000}"/>
    <cellStyle name="Normal 27 2 2 2 2 5" xfId="24376" xr:uid="{00000000-0005-0000-0000-00008B6B0000}"/>
    <cellStyle name="Normal 27 2 2 2 2 5 2" xfId="27463" xr:uid="{00000000-0005-0000-0000-00008C6B0000}"/>
    <cellStyle name="Normal 27 2 2 2 2 6" xfId="25920" xr:uid="{00000000-0005-0000-0000-00008D6B0000}"/>
    <cellStyle name="Normal 27 2 2 2 3" xfId="22910" xr:uid="{00000000-0005-0000-0000-00008E6B0000}"/>
    <cellStyle name="Normal 27 2 2 2 3 2" xfId="23417" xr:uid="{00000000-0005-0000-0000-00008F6B0000}"/>
    <cellStyle name="Normal 27 2 2 2 3 2 2" xfId="25315" xr:uid="{00000000-0005-0000-0000-0000906B0000}"/>
    <cellStyle name="Normal 27 2 2 2 3 2 2 2" xfId="28402" xr:uid="{00000000-0005-0000-0000-0000916B0000}"/>
    <cellStyle name="Normal 27 2 2 2 3 2 3" xfId="26863" xr:uid="{00000000-0005-0000-0000-0000926B0000}"/>
    <cellStyle name="Normal 27 2 2 2 3 3" xfId="24844" xr:uid="{00000000-0005-0000-0000-0000936B0000}"/>
    <cellStyle name="Normal 27 2 2 2 3 3 2" xfId="27931" xr:uid="{00000000-0005-0000-0000-0000946B0000}"/>
    <cellStyle name="Normal 27 2 2 2 3 4" xfId="26392" xr:uid="{00000000-0005-0000-0000-0000956B0000}"/>
    <cellStyle name="Normal 27 2 2 2 4" xfId="22690" xr:uid="{00000000-0005-0000-0000-0000966B0000}"/>
    <cellStyle name="Normal 27 2 2 2 4 2" xfId="23884" xr:uid="{00000000-0005-0000-0000-0000976B0000}"/>
    <cellStyle name="Normal 27 2 2 2 4 2 2" xfId="25517" xr:uid="{00000000-0005-0000-0000-0000986B0000}"/>
    <cellStyle name="Normal 27 2 2 2 4 2 2 2" xfId="28604" xr:uid="{00000000-0005-0000-0000-0000996B0000}"/>
    <cellStyle name="Normal 27 2 2 2 4 2 3" xfId="27065" xr:uid="{00000000-0005-0000-0000-00009A6B0000}"/>
    <cellStyle name="Normal 27 2 2 2 4 3" xfId="24628" xr:uid="{00000000-0005-0000-0000-00009B6B0000}"/>
    <cellStyle name="Normal 27 2 2 2 4 3 2" xfId="27715" xr:uid="{00000000-0005-0000-0000-00009C6B0000}"/>
    <cellStyle name="Normal 27 2 2 2 4 4" xfId="26176" xr:uid="{00000000-0005-0000-0000-00009D6B0000}"/>
    <cellStyle name="Normal 27 2 2 2 5" xfId="22557" xr:uid="{00000000-0005-0000-0000-00009E6B0000}"/>
    <cellStyle name="Normal 27 2 2 2 5 2" xfId="24503" xr:uid="{00000000-0005-0000-0000-00009F6B0000}"/>
    <cellStyle name="Normal 27 2 2 2 5 2 2" xfId="27590" xr:uid="{00000000-0005-0000-0000-0000A06B0000}"/>
    <cellStyle name="Normal 27 2 2 2 5 3" xfId="26051" xr:uid="{00000000-0005-0000-0000-0000A16B0000}"/>
    <cellStyle name="Normal 27 2 2 2 6" xfId="23414" xr:uid="{00000000-0005-0000-0000-0000A26B0000}"/>
    <cellStyle name="Normal 27 2 2 2 6 2" xfId="25312" xr:uid="{00000000-0005-0000-0000-0000A36B0000}"/>
    <cellStyle name="Normal 27 2 2 2 6 2 2" xfId="28399" xr:uid="{00000000-0005-0000-0000-0000A46B0000}"/>
    <cellStyle name="Normal 27 2 2 2 6 3" xfId="26860" xr:uid="{00000000-0005-0000-0000-0000A56B0000}"/>
    <cellStyle name="Normal 27 2 2 2 7" xfId="24243" xr:uid="{00000000-0005-0000-0000-0000A66B0000}"/>
    <cellStyle name="Normal 27 2 2 2 7 2" xfId="27331" xr:uid="{00000000-0005-0000-0000-0000A76B0000}"/>
    <cellStyle name="Normal 27 2 2 2 8" xfId="25787" xr:uid="{00000000-0005-0000-0000-0000A86B0000}"/>
    <cellStyle name="Normal 27 2 2 3" xfId="5464" xr:uid="{00000000-0005-0000-0000-0000A96B0000}"/>
    <cellStyle name="Normal 27 2 2 3 2" xfId="22964" xr:uid="{00000000-0005-0000-0000-0000AA6B0000}"/>
    <cellStyle name="Normal 27 2 2 3 2 2" xfId="23419" xr:uid="{00000000-0005-0000-0000-0000AB6B0000}"/>
    <cellStyle name="Normal 27 2 2 3 2 2 2" xfId="25317" xr:uid="{00000000-0005-0000-0000-0000AC6B0000}"/>
    <cellStyle name="Normal 27 2 2 3 2 2 2 2" xfId="28404" xr:uid="{00000000-0005-0000-0000-0000AD6B0000}"/>
    <cellStyle name="Normal 27 2 2 3 2 2 3" xfId="26865" xr:uid="{00000000-0005-0000-0000-0000AE6B0000}"/>
    <cellStyle name="Normal 27 2 2 3 2 3" xfId="24898" xr:uid="{00000000-0005-0000-0000-0000AF6B0000}"/>
    <cellStyle name="Normal 27 2 2 3 2 3 2" xfId="27985" xr:uid="{00000000-0005-0000-0000-0000B06B0000}"/>
    <cellStyle name="Normal 27 2 2 3 2 4" xfId="26446" xr:uid="{00000000-0005-0000-0000-0000B16B0000}"/>
    <cellStyle name="Normal 27 2 2 3 3" xfId="22744" xr:uid="{00000000-0005-0000-0000-0000B26B0000}"/>
    <cellStyle name="Normal 27 2 2 3 3 2" xfId="24030" xr:uid="{00000000-0005-0000-0000-0000B36B0000}"/>
    <cellStyle name="Normal 27 2 2 3 3 2 2" xfId="25583" xr:uid="{00000000-0005-0000-0000-0000B46B0000}"/>
    <cellStyle name="Normal 27 2 2 3 3 2 2 2" xfId="28670" xr:uid="{00000000-0005-0000-0000-0000B56B0000}"/>
    <cellStyle name="Normal 27 2 2 3 3 2 3" xfId="27131" xr:uid="{00000000-0005-0000-0000-0000B66B0000}"/>
    <cellStyle name="Normal 27 2 2 3 3 3" xfId="24682" xr:uid="{00000000-0005-0000-0000-0000B76B0000}"/>
    <cellStyle name="Normal 27 2 2 3 3 3 2" xfId="27769" xr:uid="{00000000-0005-0000-0000-0000B86B0000}"/>
    <cellStyle name="Normal 27 2 2 3 3 4" xfId="26230" xr:uid="{00000000-0005-0000-0000-0000B96B0000}"/>
    <cellStyle name="Normal 27 2 2 3 4" xfId="23418" xr:uid="{00000000-0005-0000-0000-0000BA6B0000}"/>
    <cellStyle name="Normal 27 2 2 3 4 2" xfId="25316" xr:uid="{00000000-0005-0000-0000-0000BB6B0000}"/>
    <cellStyle name="Normal 27 2 2 3 4 2 2" xfId="28403" xr:uid="{00000000-0005-0000-0000-0000BC6B0000}"/>
    <cellStyle name="Normal 27 2 2 3 4 3" xfId="26864" xr:uid="{00000000-0005-0000-0000-0000BD6B0000}"/>
    <cellStyle name="Normal 27 2 2 3 5" xfId="24310" xr:uid="{00000000-0005-0000-0000-0000BE6B0000}"/>
    <cellStyle name="Normal 27 2 2 3 5 2" xfId="27397" xr:uid="{00000000-0005-0000-0000-0000BF6B0000}"/>
    <cellStyle name="Normal 27 2 2 3 6" xfId="25854" xr:uid="{00000000-0005-0000-0000-0000C06B0000}"/>
    <cellStyle name="Normal 27 2 2 4" xfId="22856" xr:uid="{00000000-0005-0000-0000-0000C16B0000}"/>
    <cellStyle name="Normal 27 2 2 4 2" xfId="23420" xr:uid="{00000000-0005-0000-0000-0000C26B0000}"/>
    <cellStyle name="Normal 27 2 2 4 2 2" xfId="25318" xr:uid="{00000000-0005-0000-0000-0000C36B0000}"/>
    <cellStyle name="Normal 27 2 2 4 2 2 2" xfId="28405" xr:uid="{00000000-0005-0000-0000-0000C46B0000}"/>
    <cellStyle name="Normal 27 2 2 4 2 3" xfId="26866" xr:uid="{00000000-0005-0000-0000-0000C56B0000}"/>
    <cellStyle name="Normal 27 2 2 4 3" xfId="24790" xr:uid="{00000000-0005-0000-0000-0000C66B0000}"/>
    <cellStyle name="Normal 27 2 2 4 3 2" xfId="27877" xr:uid="{00000000-0005-0000-0000-0000C76B0000}"/>
    <cellStyle name="Normal 27 2 2 4 4" xfId="26338" xr:uid="{00000000-0005-0000-0000-0000C86B0000}"/>
    <cellStyle name="Normal 27 2 2 5" xfId="22636" xr:uid="{00000000-0005-0000-0000-0000C96B0000}"/>
    <cellStyle name="Normal 27 2 2 5 2" xfId="23786" xr:uid="{00000000-0005-0000-0000-0000CA6B0000}"/>
    <cellStyle name="Normal 27 2 2 5 2 2" xfId="25451" xr:uid="{00000000-0005-0000-0000-0000CB6B0000}"/>
    <cellStyle name="Normal 27 2 2 5 2 2 2" xfId="28538" xr:uid="{00000000-0005-0000-0000-0000CC6B0000}"/>
    <cellStyle name="Normal 27 2 2 5 2 3" xfId="26999" xr:uid="{00000000-0005-0000-0000-0000CD6B0000}"/>
    <cellStyle name="Normal 27 2 2 5 3" xfId="24574" xr:uid="{00000000-0005-0000-0000-0000CE6B0000}"/>
    <cellStyle name="Normal 27 2 2 5 3 2" xfId="27661" xr:uid="{00000000-0005-0000-0000-0000CF6B0000}"/>
    <cellStyle name="Normal 27 2 2 5 4" xfId="26122" xr:uid="{00000000-0005-0000-0000-0000D06B0000}"/>
    <cellStyle name="Normal 27 2 2 6" xfId="22503" xr:uid="{00000000-0005-0000-0000-0000D16B0000}"/>
    <cellStyle name="Normal 27 2 2 6 2" xfId="24449" xr:uid="{00000000-0005-0000-0000-0000D26B0000}"/>
    <cellStyle name="Normal 27 2 2 6 2 2" xfId="27536" xr:uid="{00000000-0005-0000-0000-0000D36B0000}"/>
    <cellStyle name="Normal 27 2 2 6 3" xfId="25997" xr:uid="{00000000-0005-0000-0000-0000D46B0000}"/>
    <cellStyle name="Normal 27 2 2 7" xfId="23099" xr:uid="{00000000-0005-0000-0000-0000D56B0000}"/>
    <cellStyle name="Normal 27 2 2 7 2" xfId="25025" xr:uid="{00000000-0005-0000-0000-0000D66B0000}"/>
    <cellStyle name="Normal 27 2 2 7 2 2" xfId="28112" xr:uid="{00000000-0005-0000-0000-0000D76B0000}"/>
    <cellStyle name="Normal 27 2 2 7 3" xfId="26573" xr:uid="{00000000-0005-0000-0000-0000D86B0000}"/>
    <cellStyle name="Normal 27 2 2 8" xfId="24177" xr:uid="{00000000-0005-0000-0000-0000D96B0000}"/>
    <cellStyle name="Normal 27 2 2 8 2" xfId="27265" xr:uid="{00000000-0005-0000-0000-0000DA6B0000}"/>
    <cellStyle name="Normal 27 2 2 9" xfId="25721" xr:uid="{00000000-0005-0000-0000-0000DB6B0000}"/>
    <cellStyle name="Normal 27 2 3" xfId="5049" xr:uid="{00000000-0005-0000-0000-0000DC6B0000}"/>
    <cellStyle name="Normal 27 2 3 2" xfId="5164" xr:uid="{00000000-0005-0000-0000-0000DD6B0000}"/>
    <cellStyle name="Normal 27 2 3 2 2" xfId="5566" xr:uid="{00000000-0005-0000-0000-0000DE6B0000}"/>
    <cellStyle name="Normal 27 2 3 2 2 2" xfId="22991" xr:uid="{00000000-0005-0000-0000-0000DF6B0000}"/>
    <cellStyle name="Normal 27 2 3 2 2 2 2" xfId="24105" xr:uid="{00000000-0005-0000-0000-0000E06B0000}"/>
    <cellStyle name="Normal 27 2 3 2 2 2 2 2" xfId="25650" xr:uid="{00000000-0005-0000-0000-0000E16B0000}"/>
    <cellStyle name="Normal 27 2 3 2 2 2 2 2 2" xfId="28737" xr:uid="{00000000-0005-0000-0000-0000E26B0000}"/>
    <cellStyle name="Normal 27 2 3 2 2 2 2 3" xfId="27198" xr:uid="{00000000-0005-0000-0000-0000E36B0000}"/>
    <cellStyle name="Normal 27 2 3 2 2 2 3" xfId="24925" xr:uid="{00000000-0005-0000-0000-0000E46B0000}"/>
    <cellStyle name="Normal 27 2 3 2 2 2 3 2" xfId="28012" xr:uid="{00000000-0005-0000-0000-0000E56B0000}"/>
    <cellStyle name="Normal 27 2 3 2 2 2 4" xfId="26473" xr:uid="{00000000-0005-0000-0000-0000E66B0000}"/>
    <cellStyle name="Normal 27 2 3 2 2 3" xfId="23422" xr:uid="{00000000-0005-0000-0000-0000E76B0000}"/>
    <cellStyle name="Normal 27 2 3 2 2 3 2" xfId="25320" xr:uid="{00000000-0005-0000-0000-0000E86B0000}"/>
    <cellStyle name="Normal 27 2 3 2 2 3 2 2" xfId="28407" xr:uid="{00000000-0005-0000-0000-0000E96B0000}"/>
    <cellStyle name="Normal 27 2 3 2 2 3 3" xfId="26868" xr:uid="{00000000-0005-0000-0000-0000EA6B0000}"/>
    <cellStyle name="Normal 27 2 3 2 2 4" xfId="24377" xr:uid="{00000000-0005-0000-0000-0000EB6B0000}"/>
    <cellStyle name="Normal 27 2 3 2 2 4 2" xfId="27464" xr:uid="{00000000-0005-0000-0000-0000EC6B0000}"/>
    <cellStyle name="Normal 27 2 3 2 2 5" xfId="25921" xr:uid="{00000000-0005-0000-0000-0000ED6B0000}"/>
    <cellStyle name="Normal 27 2 3 2 3" xfId="22771" xr:uid="{00000000-0005-0000-0000-0000EE6B0000}"/>
    <cellStyle name="Normal 27 2 3 2 3 2" xfId="23885" xr:uid="{00000000-0005-0000-0000-0000EF6B0000}"/>
    <cellStyle name="Normal 27 2 3 2 3 2 2" xfId="25518" xr:uid="{00000000-0005-0000-0000-0000F06B0000}"/>
    <cellStyle name="Normal 27 2 3 2 3 2 2 2" xfId="28605" xr:uid="{00000000-0005-0000-0000-0000F16B0000}"/>
    <cellStyle name="Normal 27 2 3 2 3 2 3" xfId="27066" xr:uid="{00000000-0005-0000-0000-0000F26B0000}"/>
    <cellStyle name="Normal 27 2 3 2 3 3" xfId="24709" xr:uid="{00000000-0005-0000-0000-0000F36B0000}"/>
    <cellStyle name="Normal 27 2 3 2 3 3 2" xfId="27796" xr:uid="{00000000-0005-0000-0000-0000F46B0000}"/>
    <cellStyle name="Normal 27 2 3 2 3 4" xfId="26257" xr:uid="{00000000-0005-0000-0000-0000F56B0000}"/>
    <cellStyle name="Normal 27 2 3 2 4" xfId="23421" xr:uid="{00000000-0005-0000-0000-0000F66B0000}"/>
    <cellStyle name="Normal 27 2 3 2 4 2" xfId="25319" xr:uid="{00000000-0005-0000-0000-0000F76B0000}"/>
    <cellStyle name="Normal 27 2 3 2 4 2 2" xfId="28406" xr:uid="{00000000-0005-0000-0000-0000F86B0000}"/>
    <cellStyle name="Normal 27 2 3 2 4 3" xfId="26867" xr:uid="{00000000-0005-0000-0000-0000F96B0000}"/>
    <cellStyle name="Normal 27 2 3 2 5" xfId="24244" xr:uid="{00000000-0005-0000-0000-0000FA6B0000}"/>
    <cellStyle name="Normal 27 2 3 2 5 2" xfId="27332" xr:uid="{00000000-0005-0000-0000-0000FB6B0000}"/>
    <cellStyle name="Normal 27 2 3 2 6" xfId="25788" xr:uid="{00000000-0005-0000-0000-0000FC6B0000}"/>
    <cellStyle name="Normal 27 2 3 3" xfId="5465" xr:uid="{00000000-0005-0000-0000-0000FD6B0000}"/>
    <cellStyle name="Normal 27 2 3 3 2" xfId="22883" xr:uid="{00000000-0005-0000-0000-0000FE6B0000}"/>
    <cellStyle name="Normal 27 2 3 3 2 2" xfId="24031" xr:uid="{00000000-0005-0000-0000-0000FF6B0000}"/>
    <cellStyle name="Normal 27 2 3 3 2 2 2" xfId="25584" xr:uid="{00000000-0005-0000-0000-0000006C0000}"/>
    <cellStyle name="Normal 27 2 3 3 2 2 2 2" xfId="28671" xr:uid="{00000000-0005-0000-0000-0000016C0000}"/>
    <cellStyle name="Normal 27 2 3 3 2 2 3" xfId="27132" xr:uid="{00000000-0005-0000-0000-0000026C0000}"/>
    <cellStyle name="Normal 27 2 3 3 2 3" xfId="24817" xr:uid="{00000000-0005-0000-0000-0000036C0000}"/>
    <cellStyle name="Normal 27 2 3 3 2 3 2" xfId="27904" xr:uid="{00000000-0005-0000-0000-0000046C0000}"/>
    <cellStyle name="Normal 27 2 3 3 2 4" xfId="26365" xr:uid="{00000000-0005-0000-0000-0000056C0000}"/>
    <cellStyle name="Normal 27 2 3 3 3" xfId="23423" xr:uid="{00000000-0005-0000-0000-0000066C0000}"/>
    <cellStyle name="Normal 27 2 3 3 3 2" xfId="25321" xr:uid="{00000000-0005-0000-0000-0000076C0000}"/>
    <cellStyle name="Normal 27 2 3 3 3 2 2" xfId="28408" xr:uid="{00000000-0005-0000-0000-0000086C0000}"/>
    <cellStyle name="Normal 27 2 3 3 3 3" xfId="26869" xr:uid="{00000000-0005-0000-0000-0000096C0000}"/>
    <cellStyle name="Normal 27 2 3 3 4" xfId="24311" xr:uid="{00000000-0005-0000-0000-00000A6C0000}"/>
    <cellStyle name="Normal 27 2 3 3 4 2" xfId="27398" xr:uid="{00000000-0005-0000-0000-00000B6C0000}"/>
    <cellStyle name="Normal 27 2 3 3 5" xfId="25855" xr:uid="{00000000-0005-0000-0000-00000C6C0000}"/>
    <cellStyle name="Normal 27 2 3 4" xfId="22663" xr:uid="{00000000-0005-0000-0000-00000D6C0000}"/>
    <cellStyle name="Normal 27 2 3 4 2" xfId="23787" xr:uid="{00000000-0005-0000-0000-00000E6C0000}"/>
    <cellStyle name="Normal 27 2 3 4 2 2" xfId="25452" xr:uid="{00000000-0005-0000-0000-00000F6C0000}"/>
    <cellStyle name="Normal 27 2 3 4 2 2 2" xfId="28539" xr:uid="{00000000-0005-0000-0000-0000106C0000}"/>
    <cellStyle name="Normal 27 2 3 4 2 3" xfId="27000" xr:uid="{00000000-0005-0000-0000-0000116C0000}"/>
    <cellStyle name="Normal 27 2 3 4 3" xfId="24601" xr:uid="{00000000-0005-0000-0000-0000126C0000}"/>
    <cellStyle name="Normal 27 2 3 4 3 2" xfId="27688" xr:uid="{00000000-0005-0000-0000-0000136C0000}"/>
    <cellStyle name="Normal 27 2 3 4 4" xfId="26149" xr:uid="{00000000-0005-0000-0000-0000146C0000}"/>
    <cellStyle name="Normal 27 2 3 5" xfId="22530" xr:uid="{00000000-0005-0000-0000-0000156C0000}"/>
    <cellStyle name="Normal 27 2 3 5 2" xfId="24476" xr:uid="{00000000-0005-0000-0000-0000166C0000}"/>
    <cellStyle name="Normal 27 2 3 5 2 2" xfId="27563" xr:uid="{00000000-0005-0000-0000-0000176C0000}"/>
    <cellStyle name="Normal 27 2 3 5 3" xfId="26024" xr:uid="{00000000-0005-0000-0000-0000186C0000}"/>
    <cellStyle name="Normal 27 2 3 6" xfId="23077" xr:uid="{00000000-0005-0000-0000-0000196C0000}"/>
    <cellStyle name="Normal 27 2 3 6 2" xfId="25003" xr:uid="{00000000-0005-0000-0000-00001A6C0000}"/>
    <cellStyle name="Normal 27 2 3 6 2 2" xfId="28090" xr:uid="{00000000-0005-0000-0000-00001B6C0000}"/>
    <cellStyle name="Normal 27 2 3 6 3" xfId="26551" xr:uid="{00000000-0005-0000-0000-00001C6C0000}"/>
    <cellStyle name="Normal 27 2 3 7" xfId="24178" xr:uid="{00000000-0005-0000-0000-00001D6C0000}"/>
    <cellStyle name="Normal 27 2 3 7 2" xfId="27266" xr:uid="{00000000-0005-0000-0000-00001E6C0000}"/>
    <cellStyle name="Normal 27 2 3 8" xfId="25722" xr:uid="{00000000-0005-0000-0000-00001F6C0000}"/>
    <cellStyle name="Normal 27 2 4" xfId="5162" xr:uid="{00000000-0005-0000-0000-0000206C0000}"/>
    <cellStyle name="Normal 27 2 4 2" xfId="5564" xr:uid="{00000000-0005-0000-0000-0000216C0000}"/>
    <cellStyle name="Normal 27 2 4 2 2" xfId="22937" xr:uid="{00000000-0005-0000-0000-0000226C0000}"/>
    <cellStyle name="Normal 27 2 4 2 2 2" xfId="24103" xr:uid="{00000000-0005-0000-0000-0000236C0000}"/>
    <cellStyle name="Normal 27 2 4 2 2 2 2" xfId="25648" xr:uid="{00000000-0005-0000-0000-0000246C0000}"/>
    <cellStyle name="Normal 27 2 4 2 2 2 2 2" xfId="28735" xr:uid="{00000000-0005-0000-0000-0000256C0000}"/>
    <cellStyle name="Normal 27 2 4 2 2 2 3" xfId="27196" xr:uid="{00000000-0005-0000-0000-0000266C0000}"/>
    <cellStyle name="Normal 27 2 4 2 2 3" xfId="24871" xr:uid="{00000000-0005-0000-0000-0000276C0000}"/>
    <cellStyle name="Normal 27 2 4 2 2 3 2" xfId="27958" xr:uid="{00000000-0005-0000-0000-0000286C0000}"/>
    <cellStyle name="Normal 27 2 4 2 2 4" xfId="26419" xr:uid="{00000000-0005-0000-0000-0000296C0000}"/>
    <cellStyle name="Normal 27 2 4 2 3" xfId="23425" xr:uid="{00000000-0005-0000-0000-00002A6C0000}"/>
    <cellStyle name="Normal 27 2 4 2 3 2" xfId="25323" xr:uid="{00000000-0005-0000-0000-00002B6C0000}"/>
    <cellStyle name="Normal 27 2 4 2 3 2 2" xfId="28410" xr:uid="{00000000-0005-0000-0000-00002C6C0000}"/>
    <cellStyle name="Normal 27 2 4 2 3 3" xfId="26871" xr:uid="{00000000-0005-0000-0000-00002D6C0000}"/>
    <cellStyle name="Normal 27 2 4 2 4" xfId="24375" xr:uid="{00000000-0005-0000-0000-00002E6C0000}"/>
    <cellStyle name="Normal 27 2 4 2 4 2" xfId="27462" xr:uid="{00000000-0005-0000-0000-00002F6C0000}"/>
    <cellStyle name="Normal 27 2 4 2 5" xfId="25919" xr:uid="{00000000-0005-0000-0000-0000306C0000}"/>
    <cellStyle name="Normal 27 2 4 3" xfId="22717" xr:uid="{00000000-0005-0000-0000-0000316C0000}"/>
    <cellStyle name="Normal 27 2 4 3 2" xfId="23883" xr:uid="{00000000-0005-0000-0000-0000326C0000}"/>
    <cellStyle name="Normal 27 2 4 3 2 2" xfId="25516" xr:uid="{00000000-0005-0000-0000-0000336C0000}"/>
    <cellStyle name="Normal 27 2 4 3 2 2 2" xfId="28603" xr:uid="{00000000-0005-0000-0000-0000346C0000}"/>
    <cellStyle name="Normal 27 2 4 3 2 3" xfId="27064" xr:uid="{00000000-0005-0000-0000-0000356C0000}"/>
    <cellStyle name="Normal 27 2 4 3 3" xfId="24655" xr:uid="{00000000-0005-0000-0000-0000366C0000}"/>
    <cellStyle name="Normal 27 2 4 3 3 2" xfId="27742" xr:uid="{00000000-0005-0000-0000-0000376C0000}"/>
    <cellStyle name="Normal 27 2 4 3 4" xfId="26203" xr:uid="{00000000-0005-0000-0000-0000386C0000}"/>
    <cellStyle name="Normal 27 2 4 4" xfId="23424" xr:uid="{00000000-0005-0000-0000-0000396C0000}"/>
    <cellStyle name="Normal 27 2 4 4 2" xfId="25322" xr:uid="{00000000-0005-0000-0000-00003A6C0000}"/>
    <cellStyle name="Normal 27 2 4 4 2 2" xfId="28409" xr:uid="{00000000-0005-0000-0000-00003B6C0000}"/>
    <cellStyle name="Normal 27 2 4 4 3" xfId="26870" xr:uid="{00000000-0005-0000-0000-00003C6C0000}"/>
    <cellStyle name="Normal 27 2 4 5" xfId="24242" xr:uid="{00000000-0005-0000-0000-00003D6C0000}"/>
    <cellStyle name="Normal 27 2 4 5 2" xfId="27330" xr:uid="{00000000-0005-0000-0000-00003E6C0000}"/>
    <cellStyle name="Normal 27 2 4 6" xfId="25786" xr:uid="{00000000-0005-0000-0000-00003F6C0000}"/>
    <cellStyle name="Normal 27 2 5" xfId="5463" xr:uid="{00000000-0005-0000-0000-0000406C0000}"/>
    <cellStyle name="Normal 27 2 5 2" xfId="22829" xr:uid="{00000000-0005-0000-0000-0000416C0000}"/>
    <cellStyle name="Normal 27 2 5 2 2" xfId="24029" xr:uid="{00000000-0005-0000-0000-0000426C0000}"/>
    <cellStyle name="Normal 27 2 5 2 2 2" xfId="25582" xr:uid="{00000000-0005-0000-0000-0000436C0000}"/>
    <cellStyle name="Normal 27 2 5 2 2 2 2" xfId="28669" xr:uid="{00000000-0005-0000-0000-0000446C0000}"/>
    <cellStyle name="Normal 27 2 5 2 2 3" xfId="27130" xr:uid="{00000000-0005-0000-0000-0000456C0000}"/>
    <cellStyle name="Normal 27 2 5 2 3" xfId="24763" xr:uid="{00000000-0005-0000-0000-0000466C0000}"/>
    <cellStyle name="Normal 27 2 5 2 3 2" xfId="27850" xr:uid="{00000000-0005-0000-0000-0000476C0000}"/>
    <cellStyle name="Normal 27 2 5 2 4" xfId="26311" xr:uid="{00000000-0005-0000-0000-0000486C0000}"/>
    <cellStyle name="Normal 27 2 5 3" xfId="23426" xr:uid="{00000000-0005-0000-0000-0000496C0000}"/>
    <cellStyle name="Normal 27 2 5 3 2" xfId="25324" xr:uid="{00000000-0005-0000-0000-00004A6C0000}"/>
    <cellStyle name="Normal 27 2 5 3 2 2" xfId="28411" xr:uid="{00000000-0005-0000-0000-00004B6C0000}"/>
    <cellStyle name="Normal 27 2 5 3 3" xfId="26872" xr:uid="{00000000-0005-0000-0000-00004C6C0000}"/>
    <cellStyle name="Normal 27 2 5 4" xfId="24309" xr:uid="{00000000-0005-0000-0000-00004D6C0000}"/>
    <cellStyle name="Normal 27 2 5 4 2" xfId="27396" xr:uid="{00000000-0005-0000-0000-00004E6C0000}"/>
    <cellStyle name="Normal 27 2 5 5" xfId="25853" xr:uid="{00000000-0005-0000-0000-00004F6C0000}"/>
    <cellStyle name="Normal 27 2 6" xfId="22609" xr:uid="{00000000-0005-0000-0000-0000506C0000}"/>
    <cellStyle name="Normal 27 2 6 2" xfId="23785" xr:uid="{00000000-0005-0000-0000-0000516C0000}"/>
    <cellStyle name="Normal 27 2 6 2 2" xfId="25450" xr:uid="{00000000-0005-0000-0000-0000526C0000}"/>
    <cellStyle name="Normal 27 2 6 2 2 2" xfId="28537" xr:uid="{00000000-0005-0000-0000-0000536C0000}"/>
    <cellStyle name="Normal 27 2 6 2 3" xfId="26998" xr:uid="{00000000-0005-0000-0000-0000546C0000}"/>
    <cellStyle name="Normal 27 2 6 3" xfId="24547" xr:uid="{00000000-0005-0000-0000-0000556C0000}"/>
    <cellStyle name="Normal 27 2 6 3 2" xfId="27634" xr:uid="{00000000-0005-0000-0000-0000566C0000}"/>
    <cellStyle name="Normal 27 2 6 4" xfId="26095" xr:uid="{00000000-0005-0000-0000-0000576C0000}"/>
    <cellStyle name="Normal 27 2 7" xfId="6636" xr:uid="{00000000-0005-0000-0000-0000586C0000}"/>
    <cellStyle name="Normal 27 2 7 2" xfId="24422" xr:uid="{00000000-0005-0000-0000-0000596C0000}"/>
    <cellStyle name="Normal 27 2 7 2 2" xfId="27509" xr:uid="{00000000-0005-0000-0000-00005A6C0000}"/>
    <cellStyle name="Normal 27 2 7 3" xfId="25967" xr:uid="{00000000-0005-0000-0000-00005B6C0000}"/>
    <cellStyle name="Normal 27 2 8" xfId="23054" xr:uid="{00000000-0005-0000-0000-00005C6C0000}"/>
    <cellStyle name="Normal 27 2 8 2" xfId="24981" xr:uid="{00000000-0005-0000-0000-00005D6C0000}"/>
    <cellStyle name="Normal 27 2 8 2 2" xfId="28068" xr:uid="{00000000-0005-0000-0000-00005E6C0000}"/>
    <cellStyle name="Normal 27 2 8 3" xfId="26529" xr:uid="{00000000-0005-0000-0000-00005F6C0000}"/>
    <cellStyle name="Normal 27 2 9" xfId="24176" xr:uid="{00000000-0005-0000-0000-0000606C0000}"/>
    <cellStyle name="Normal 27 2 9 2" xfId="27264" xr:uid="{00000000-0005-0000-0000-0000616C0000}"/>
    <cellStyle name="Normal 27 3" xfId="5050" xr:uid="{00000000-0005-0000-0000-0000626C0000}"/>
    <cellStyle name="Normal 27 3 2" xfId="5165" xr:uid="{00000000-0005-0000-0000-0000636C0000}"/>
    <cellStyle name="Normal 27 3 2 2" xfId="5567" xr:uid="{00000000-0005-0000-0000-0000646C0000}"/>
    <cellStyle name="Normal 27 3 2 2 2" xfId="24106" xr:uid="{00000000-0005-0000-0000-0000656C0000}"/>
    <cellStyle name="Normal 27 3 2 2 2 2" xfId="25651" xr:uid="{00000000-0005-0000-0000-0000666C0000}"/>
    <cellStyle name="Normal 27 3 2 2 2 2 2" xfId="28738" xr:uid="{00000000-0005-0000-0000-0000676C0000}"/>
    <cellStyle name="Normal 27 3 2 2 2 3" xfId="27199" xr:uid="{00000000-0005-0000-0000-0000686C0000}"/>
    <cellStyle name="Normal 27 3 2 2 3" xfId="24378" xr:uid="{00000000-0005-0000-0000-0000696C0000}"/>
    <cellStyle name="Normal 27 3 2 2 3 2" xfId="27465" xr:uid="{00000000-0005-0000-0000-00006A6C0000}"/>
    <cellStyle name="Normal 27 3 2 2 4" xfId="25922" xr:uid="{00000000-0005-0000-0000-00006B6C0000}"/>
    <cellStyle name="Normal 27 3 2 3" xfId="23886" xr:uid="{00000000-0005-0000-0000-00006C6C0000}"/>
    <cellStyle name="Normal 27 3 2 3 2" xfId="25519" xr:uid="{00000000-0005-0000-0000-00006D6C0000}"/>
    <cellStyle name="Normal 27 3 2 3 2 2" xfId="28606" xr:uid="{00000000-0005-0000-0000-00006E6C0000}"/>
    <cellStyle name="Normal 27 3 2 3 3" xfId="27067" xr:uid="{00000000-0005-0000-0000-00006F6C0000}"/>
    <cellStyle name="Normal 27 3 2 4" xfId="24245" xr:uid="{00000000-0005-0000-0000-0000706C0000}"/>
    <cellStyle name="Normal 27 3 2 4 2" xfId="27333" xr:uid="{00000000-0005-0000-0000-0000716C0000}"/>
    <cellStyle name="Normal 27 3 2 5" xfId="25789" xr:uid="{00000000-0005-0000-0000-0000726C0000}"/>
    <cellStyle name="Normal 27 3 3" xfId="5466" xr:uid="{00000000-0005-0000-0000-0000736C0000}"/>
    <cellStyle name="Normal 27 3 3 2" xfId="24032" xr:uid="{00000000-0005-0000-0000-0000746C0000}"/>
    <cellStyle name="Normal 27 3 3 2 2" xfId="25585" xr:uid="{00000000-0005-0000-0000-0000756C0000}"/>
    <cellStyle name="Normal 27 3 3 2 2 2" xfId="28672" xr:uid="{00000000-0005-0000-0000-0000766C0000}"/>
    <cellStyle name="Normal 27 3 3 2 3" xfId="27133" xr:uid="{00000000-0005-0000-0000-0000776C0000}"/>
    <cellStyle name="Normal 27 3 3 3" xfId="24312" xr:uid="{00000000-0005-0000-0000-0000786C0000}"/>
    <cellStyle name="Normal 27 3 3 3 2" xfId="27399" xr:uid="{00000000-0005-0000-0000-0000796C0000}"/>
    <cellStyle name="Normal 27 3 3 4" xfId="25856" xr:uid="{00000000-0005-0000-0000-00007A6C0000}"/>
    <cellStyle name="Normal 27 3 4" xfId="23788" xr:uid="{00000000-0005-0000-0000-00007B6C0000}"/>
    <cellStyle name="Normal 27 3 4 2" xfId="25453" xr:uid="{00000000-0005-0000-0000-00007C6C0000}"/>
    <cellStyle name="Normal 27 3 4 2 2" xfId="28540" xr:uid="{00000000-0005-0000-0000-00007D6C0000}"/>
    <cellStyle name="Normal 27 3 4 3" xfId="27001" xr:uid="{00000000-0005-0000-0000-00007E6C0000}"/>
    <cellStyle name="Normal 27 3 5" xfId="23090" xr:uid="{00000000-0005-0000-0000-00007F6C0000}"/>
    <cellStyle name="Normal 27 3 5 2" xfId="25016" xr:uid="{00000000-0005-0000-0000-0000806C0000}"/>
    <cellStyle name="Normal 27 3 5 2 2" xfId="28103" xr:uid="{00000000-0005-0000-0000-0000816C0000}"/>
    <cellStyle name="Normal 27 3 5 3" xfId="26564" xr:uid="{00000000-0005-0000-0000-0000826C0000}"/>
    <cellStyle name="Normal 27 3 6" xfId="24179" xr:uid="{00000000-0005-0000-0000-0000836C0000}"/>
    <cellStyle name="Normal 27 3 6 2" xfId="27267" xr:uid="{00000000-0005-0000-0000-0000846C0000}"/>
    <cellStyle name="Normal 27 3 7" xfId="25723" xr:uid="{00000000-0005-0000-0000-0000856C0000}"/>
    <cellStyle name="Normal 27 4" xfId="5051" xr:uid="{00000000-0005-0000-0000-0000866C0000}"/>
    <cellStyle name="Normal 27 4 2" xfId="5166" xr:uid="{00000000-0005-0000-0000-0000876C0000}"/>
    <cellStyle name="Normal 27 4 2 2" xfId="5568" xr:uid="{00000000-0005-0000-0000-0000886C0000}"/>
    <cellStyle name="Normal 27 4 2 2 2" xfId="24107" xr:uid="{00000000-0005-0000-0000-0000896C0000}"/>
    <cellStyle name="Normal 27 4 2 2 2 2" xfId="25652" xr:uid="{00000000-0005-0000-0000-00008A6C0000}"/>
    <cellStyle name="Normal 27 4 2 2 2 2 2" xfId="28739" xr:uid="{00000000-0005-0000-0000-00008B6C0000}"/>
    <cellStyle name="Normal 27 4 2 2 2 3" xfId="27200" xr:uid="{00000000-0005-0000-0000-00008C6C0000}"/>
    <cellStyle name="Normal 27 4 2 2 3" xfId="24379" xr:uid="{00000000-0005-0000-0000-00008D6C0000}"/>
    <cellStyle name="Normal 27 4 2 2 3 2" xfId="27466" xr:uid="{00000000-0005-0000-0000-00008E6C0000}"/>
    <cellStyle name="Normal 27 4 2 2 4" xfId="25923" xr:uid="{00000000-0005-0000-0000-00008F6C0000}"/>
    <cellStyle name="Normal 27 4 2 3" xfId="23887" xr:uid="{00000000-0005-0000-0000-0000906C0000}"/>
    <cellStyle name="Normal 27 4 2 3 2" xfId="25520" xr:uid="{00000000-0005-0000-0000-0000916C0000}"/>
    <cellStyle name="Normal 27 4 2 3 2 2" xfId="28607" xr:uid="{00000000-0005-0000-0000-0000926C0000}"/>
    <cellStyle name="Normal 27 4 2 3 3" xfId="27068" xr:uid="{00000000-0005-0000-0000-0000936C0000}"/>
    <cellStyle name="Normal 27 4 2 4" xfId="24246" xr:uid="{00000000-0005-0000-0000-0000946C0000}"/>
    <cellStyle name="Normal 27 4 2 4 2" xfId="27334" xr:uid="{00000000-0005-0000-0000-0000956C0000}"/>
    <cellStyle name="Normal 27 4 2 5" xfId="25790" xr:uid="{00000000-0005-0000-0000-0000966C0000}"/>
    <cellStyle name="Normal 27 4 3" xfId="5467" xr:uid="{00000000-0005-0000-0000-0000976C0000}"/>
    <cellStyle name="Normal 27 4 3 2" xfId="24033" xr:uid="{00000000-0005-0000-0000-0000986C0000}"/>
    <cellStyle name="Normal 27 4 3 2 2" xfId="25586" xr:uid="{00000000-0005-0000-0000-0000996C0000}"/>
    <cellStyle name="Normal 27 4 3 2 2 2" xfId="28673" xr:uid="{00000000-0005-0000-0000-00009A6C0000}"/>
    <cellStyle name="Normal 27 4 3 2 3" xfId="27134" xr:uid="{00000000-0005-0000-0000-00009B6C0000}"/>
    <cellStyle name="Normal 27 4 3 3" xfId="24313" xr:uid="{00000000-0005-0000-0000-00009C6C0000}"/>
    <cellStyle name="Normal 27 4 3 3 2" xfId="27400" xr:uid="{00000000-0005-0000-0000-00009D6C0000}"/>
    <cellStyle name="Normal 27 4 3 4" xfId="25857" xr:uid="{00000000-0005-0000-0000-00009E6C0000}"/>
    <cellStyle name="Normal 27 4 4" xfId="23789" xr:uid="{00000000-0005-0000-0000-00009F6C0000}"/>
    <cellStyle name="Normal 27 4 4 2" xfId="25454" xr:uid="{00000000-0005-0000-0000-0000A06C0000}"/>
    <cellStyle name="Normal 27 4 4 2 2" xfId="28541" xr:uid="{00000000-0005-0000-0000-0000A16C0000}"/>
    <cellStyle name="Normal 27 4 4 3" xfId="27002" xr:uid="{00000000-0005-0000-0000-0000A26C0000}"/>
    <cellStyle name="Normal 27 4 5" xfId="23068" xr:uid="{00000000-0005-0000-0000-0000A36C0000}"/>
    <cellStyle name="Normal 27 4 5 2" xfId="24994" xr:uid="{00000000-0005-0000-0000-0000A46C0000}"/>
    <cellStyle name="Normal 27 4 5 2 2" xfId="28081" xr:uid="{00000000-0005-0000-0000-0000A56C0000}"/>
    <cellStyle name="Normal 27 4 5 3" xfId="26542" xr:uid="{00000000-0005-0000-0000-0000A66C0000}"/>
    <cellStyle name="Normal 27 4 6" xfId="24180" xr:uid="{00000000-0005-0000-0000-0000A76C0000}"/>
    <cellStyle name="Normal 27 4 6 2" xfId="27268" xr:uid="{00000000-0005-0000-0000-0000A86C0000}"/>
    <cellStyle name="Normal 27 4 7" xfId="25724" xr:uid="{00000000-0005-0000-0000-0000A96C0000}"/>
    <cellStyle name="Normal 27 5" xfId="5161" xr:uid="{00000000-0005-0000-0000-0000AA6C0000}"/>
    <cellStyle name="Normal 27 5 2" xfId="5563" xr:uid="{00000000-0005-0000-0000-0000AB6C0000}"/>
    <cellStyle name="Normal 27 5 2 2" xfId="24102" xr:uid="{00000000-0005-0000-0000-0000AC6C0000}"/>
    <cellStyle name="Normal 27 5 2 2 2" xfId="25647" xr:uid="{00000000-0005-0000-0000-0000AD6C0000}"/>
    <cellStyle name="Normal 27 5 2 2 2 2" xfId="28734" xr:uid="{00000000-0005-0000-0000-0000AE6C0000}"/>
    <cellStyle name="Normal 27 5 2 2 3" xfId="27195" xr:uid="{00000000-0005-0000-0000-0000AF6C0000}"/>
    <cellStyle name="Normal 27 5 2 3" xfId="24374" xr:uid="{00000000-0005-0000-0000-0000B06C0000}"/>
    <cellStyle name="Normal 27 5 2 3 2" xfId="27461" xr:uid="{00000000-0005-0000-0000-0000B16C0000}"/>
    <cellStyle name="Normal 27 5 2 4" xfId="25918" xr:uid="{00000000-0005-0000-0000-0000B26C0000}"/>
    <cellStyle name="Normal 27 5 3" xfId="23882" xr:uid="{00000000-0005-0000-0000-0000B36C0000}"/>
    <cellStyle name="Normal 27 5 3 2" xfId="25515" xr:uid="{00000000-0005-0000-0000-0000B46C0000}"/>
    <cellStyle name="Normal 27 5 3 2 2" xfId="28602" xr:uid="{00000000-0005-0000-0000-0000B56C0000}"/>
    <cellStyle name="Normal 27 5 3 3" xfId="27063" xr:uid="{00000000-0005-0000-0000-0000B66C0000}"/>
    <cellStyle name="Normal 27 5 4" xfId="23120" xr:uid="{00000000-0005-0000-0000-0000B76C0000}"/>
    <cellStyle name="Normal 27 5 4 2" xfId="25034" xr:uid="{00000000-0005-0000-0000-0000B86C0000}"/>
    <cellStyle name="Normal 27 5 4 2 2" xfId="28121" xr:uid="{00000000-0005-0000-0000-0000B96C0000}"/>
    <cellStyle name="Normal 27 5 4 3" xfId="26582" xr:uid="{00000000-0005-0000-0000-0000BA6C0000}"/>
    <cellStyle name="Normal 27 5 5" xfId="24241" xr:uid="{00000000-0005-0000-0000-0000BB6C0000}"/>
    <cellStyle name="Normal 27 5 5 2" xfId="27329" xr:uid="{00000000-0005-0000-0000-0000BC6C0000}"/>
    <cellStyle name="Normal 27 5 6" xfId="25785" xr:uid="{00000000-0005-0000-0000-0000BD6C0000}"/>
    <cellStyle name="Normal 27 6" xfId="5462" xr:uid="{00000000-0005-0000-0000-0000BE6C0000}"/>
    <cellStyle name="Normal 27 6 2" xfId="24028" xr:uid="{00000000-0005-0000-0000-0000BF6C0000}"/>
    <cellStyle name="Normal 27 6 2 2" xfId="25581" xr:uid="{00000000-0005-0000-0000-0000C06C0000}"/>
    <cellStyle name="Normal 27 6 2 2 2" xfId="28668" xr:uid="{00000000-0005-0000-0000-0000C16C0000}"/>
    <cellStyle name="Normal 27 6 2 3" xfId="27129" xr:uid="{00000000-0005-0000-0000-0000C26C0000}"/>
    <cellStyle name="Normal 27 6 3" xfId="24308" xr:uid="{00000000-0005-0000-0000-0000C36C0000}"/>
    <cellStyle name="Normal 27 6 3 2" xfId="27395" xr:uid="{00000000-0005-0000-0000-0000C46C0000}"/>
    <cellStyle name="Normal 27 6 4" xfId="25852" xr:uid="{00000000-0005-0000-0000-0000C56C0000}"/>
    <cellStyle name="Normal 27 7" xfId="6450" xr:uid="{00000000-0005-0000-0000-0000C66C0000}"/>
    <cellStyle name="Normal 27 7 2" xfId="23784" xr:uid="{00000000-0005-0000-0000-0000C76C0000}"/>
    <cellStyle name="Normal 27 7 2 2" xfId="25449" xr:uid="{00000000-0005-0000-0000-0000C86C0000}"/>
    <cellStyle name="Normal 27 7 2 2 2" xfId="28536" xr:uid="{00000000-0005-0000-0000-0000C96C0000}"/>
    <cellStyle name="Normal 27 7 2 3" xfId="26997" xr:uid="{00000000-0005-0000-0000-0000CA6C0000}"/>
    <cellStyle name="Normal 27 7 3" xfId="29430" xr:uid="{00000000-0005-0000-0000-0000CB6C0000}"/>
    <cellStyle name="Normal 27 8" xfId="23043" xr:uid="{00000000-0005-0000-0000-0000CC6C0000}"/>
    <cellStyle name="Normal 27 8 2" xfId="24972" xr:uid="{00000000-0005-0000-0000-0000CD6C0000}"/>
    <cellStyle name="Normal 27 8 2 2" xfId="28059" xr:uid="{00000000-0005-0000-0000-0000CE6C0000}"/>
    <cellStyle name="Normal 27 8 3" xfId="26520" xr:uid="{00000000-0005-0000-0000-0000CF6C0000}"/>
    <cellStyle name="Normal 27 9" xfId="24175" xr:uid="{00000000-0005-0000-0000-0000D06C0000}"/>
    <cellStyle name="Normal 27 9 2" xfId="27263" xr:uid="{00000000-0005-0000-0000-0000D16C0000}"/>
    <cellStyle name="Normal 270" xfId="24137" xr:uid="{00000000-0005-0000-0000-0000D26C0000}"/>
    <cellStyle name="Normal 271" xfId="24141" xr:uid="{00000000-0005-0000-0000-0000D36C0000}"/>
    <cellStyle name="Normal 272" xfId="25682" xr:uid="{00000000-0005-0000-0000-0000D46C0000}"/>
    <cellStyle name="Normal 273" xfId="25956" xr:uid="{00000000-0005-0000-0000-0000D56C0000}"/>
    <cellStyle name="Normal 274" xfId="25973" xr:uid="{00000000-0005-0000-0000-0000D66C0000}"/>
    <cellStyle name="Normal 275" xfId="25972" xr:uid="{00000000-0005-0000-0000-0000D76C0000}"/>
    <cellStyle name="Normal 276" xfId="28770" xr:uid="{00000000-0005-0000-0000-0000D86C0000}"/>
    <cellStyle name="Normal 277" xfId="25971" xr:uid="{00000000-0005-0000-0000-0000D96C0000}"/>
    <cellStyle name="Normal 278" xfId="4124" xr:uid="{00000000-0005-0000-0000-0000DA6C0000}"/>
    <cellStyle name="Normal 279" xfId="4111" xr:uid="{00000000-0005-0000-0000-0000DB6C0000}"/>
    <cellStyle name="Normal 28" xfId="363" xr:uid="{00000000-0005-0000-0000-0000DC6C0000}"/>
    <cellStyle name="Normal 28 10" xfId="25725" xr:uid="{00000000-0005-0000-0000-0000DD6C0000}"/>
    <cellStyle name="Normal 28 2" xfId="3619" xr:uid="{00000000-0005-0000-0000-0000DE6C0000}"/>
    <cellStyle name="Normal 28 2 2" xfId="5052" xr:uid="{00000000-0005-0000-0000-0000DF6C0000}"/>
    <cellStyle name="Normal 28 2 2 2" xfId="5169" xr:uid="{00000000-0005-0000-0000-0000E06C0000}"/>
    <cellStyle name="Normal 28 2 2 2 2" xfId="5571" xr:uid="{00000000-0005-0000-0000-0000E16C0000}"/>
    <cellStyle name="Normal 28 2 2 2 2 2" xfId="24110" xr:uid="{00000000-0005-0000-0000-0000E26C0000}"/>
    <cellStyle name="Normal 28 2 2 2 2 2 2" xfId="25655" xr:uid="{00000000-0005-0000-0000-0000E36C0000}"/>
    <cellStyle name="Normal 28 2 2 2 2 2 2 2" xfId="28742" xr:uid="{00000000-0005-0000-0000-0000E46C0000}"/>
    <cellStyle name="Normal 28 2 2 2 2 2 3" xfId="27203" xr:uid="{00000000-0005-0000-0000-0000E56C0000}"/>
    <cellStyle name="Normal 28 2 2 2 2 3" xfId="24382" xr:uid="{00000000-0005-0000-0000-0000E66C0000}"/>
    <cellStyle name="Normal 28 2 2 2 2 3 2" xfId="27469" xr:uid="{00000000-0005-0000-0000-0000E76C0000}"/>
    <cellStyle name="Normal 28 2 2 2 2 4" xfId="25926" xr:uid="{00000000-0005-0000-0000-0000E86C0000}"/>
    <cellStyle name="Normal 28 2 2 2 3" xfId="23890" xr:uid="{00000000-0005-0000-0000-0000E96C0000}"/>
    <cellStyle name="Normal 28 2 2 2 3 2" xfId="25523" xr:uid="{00000000-0005-0000-0000-0000EA6C0000}"/>
    <cellStyle name="Normal 28 2 2 2 3 2 2" xfId="28610" xr:uid="{00000000-0005-0000-0000-0000EB6C0000}"/>
    <cellStyle name="Normal 28 2 2 2 3 3" xfId="27071" xr:uid="{00000000-0005-0000-0000-0000EC6C0000}"/>
    <cellStyle name="Normal 28 2 2 2 4" xfId="24249" xr:uid="{00000000-0005-0000-0000-0000ED6C0000}"/>
    <cellStyle name="Normal 28 2 2 2 4 2" xfId="27337" xr:uid="{00000000-0005-0000-0000-0000EE6C0000}"/>
    <cellStyle name="Normal 28 2 2 2 5" xfId="25793" xr:uid="{00000000-0005-0000-0000-0000EF6C0000}"/>
    <cellStyle name="Normal 28 2 2 3" xfId="5470" xr:uid="{00000000-0005-0000-0000-0000F06C0000}"/>
    <cellStyle name="Normal 28 2 2 3 2" xfId="24036" xr:uid="{00000000-0005-0000-0000-0000F16C0000}"/>
    <cellStyle name="Normal 28 2 2 3 2 2" xfId="25589" xr:uid="{00000000-0005-0000-0000-0000F26C0000}"/>
    <cellStyle name="Normal 28 2 2 3 2 2 2" xfId="28676" xr:uid="{00000000-0005-0000-0000-0000F36C0000}"/>
    <cellStyle name="Normal 28 2 2 3 2 3" xfId="27137" xr:uid="{00000000-0005-0000-0000-0000F46C0000}"/>
    <cellStyle name="Normal 28 2 2 3 3" xfId="24316" xr:uid="{00000000-0005-0000-0000-0000F56C0000}"/>
    <cellStyle name="Normal 28 2 2 3 3 2" xfId="27403" xr:uid="{00000000-0005-0000-0000-0000F66C0000}"/>
    <cellStyle name="Normal 28 2 2 3 4" xfId="25860" xr:uid="{00000000-0005-0000-0000-0000F76C0000}"/>
    <cellStyle name="Normal 28 2 2 4" xfId="23792" xr:uid="{00000000-0005-0000-0000-0000F86C0000}"/>
    <cellStyle name="Normal 28 2 2 4 2" xfId="25457" xr:uid="{00000000-0005-0000-0000-0000F96C0000}"/>
    <cellStyle name="Normal 28 2 2 4 2 2" xfId="28544" xr:uid="{00000000-0005-0000-0000-0000FA6C0000}"/>
    <cellStyle name="Normal 28 2 2 4 3" xfId="27005" xr:uid="{00000000-0005-0000-0000-0000FB6C0000}"/>
    <cellStyle name="Normal 28 2 2 5" xfId="23100" xr:uid="{00000000-0005-0000-0000-0000FC6C0000}"/>
    <cellStyle name="Normal 28 2 2 5 2" xfId="25026" xr:uid="{00000000-0005-0000-0000-0000FD6C0000}"/>
    <cellStyle name="Normal 28 2 2 5 2 2" xfId="28113" xr:uid="{00000000-0005-0000-0000-0000FE6C0000}"/>
    <cellStyle name="Normal 28 2 2 5 3" xfId="26574" xr:uid="{00000000-0005-0000-0000-0000FF6C0000}"/>
    <cellStyle name="Normal 28 2 2 6" xfId="24183" xr:uid="{00000000-0005-0000-0000-0000006D0000}"/>
    <cellStyle name="Normal 28 2 2 6 2" xfId="27271" xr:uid="{00000000-0005-0000-0000-0000016D0000}"/>
    <cellStyle name="Normal 28 2 2 7" xfId="25727" xr:uid="{00000000-0005-0000-0000-0000026D0000}"/>
    <cellStyle name="Normal 28 2 3" xfId="5053" xr:uid="{00000000-0005-0000-0000-0000036D0000}"/>
    <cellStyle name="Normal 28 2 3 2" xfId="5170" xr:uid="{00000000-0005-0000-0000-0000046D0000}"/>
    <cellStyle name="Normal 28 2 3 2 2" xfId="5572" xr:uid="{00000000-0005-0000-0000-0000056D0000}"/>
    <cellStyle name="Normal 28 2 3 2 2 2" xfId="24111" xr:uid="{00000000-0005-0000-0000-0000066D0000}"/>
    <cellStyle name="Normal 28 2 3 2 2 2 2" xfId="25656" xr:uid="{00000000-0005-0000-0000-0000076D0000}"/>
    <cellStyle name="Normal 28 2 3 2 2 2 2 2" xfId="28743" xr:uid="{00000000-0005-0000-0000-0000086D0000}"/>
    <cellStyle name="Normal 28 2 3 2 2 2 3" xfId="27204" xr:uid="{00000000-0005-0000-0000-0000096D0000}"/>
    <cellStyle name="Normal 28 2 3 2 2 3" xfId="24383" xr:uid="{00000000-0005-0000-0000-00000A6D0000}"/>
    <cellStyle name="Normal 28 2 3 2 2 3 2" xfId="27470" xr:uid="{00000000-0005-0000-0000-00000B6D0000}"/>
    <cellStyle name="Normal 28 2 3 2 2 4" xfId="25927" xr:uid="{00000000-0005-0000-0000-00000C6D0000}"/>
    <cellStyle name="Normal 28 2 3 2 3" xfId="23891" xr:uid="{00000000-0005-0000-0000-00000D6D0000}"/>
    <cellStyle name="Normal 28 2 3 2 3 2" xfId="25524" xr:uid="{00000000-0005-0000-0000-00000E6D0000}"/>
    <cellStyle name="Normal 28 2 3 2 3 2 2" xfId="28611" xr:uid="{00000000-0005-0000-0000-00000F6D0000}"/>
    <cellStyle name="Normal 28 2 3 2 3 3" xfId="27072" xr:uid="{00000000-0005-0000-0000-0000106D0000}"/>
    <cellStyle name="Normal 28 2 3 2 4" xfId="24250" xr:uid="{00000000-0005-0000-0000-0000116D0000}"/>
    <cellStyle name="Normal 28 2 3 2 4 2" xfId="27338" xr:uid="{00000000-0005-0000-0000-0000126D0000}"/>
    <cellStyle name="Normal 28 2 3 2 5" xfId="25794" xr:uid="{00000000-0005-0000-0000-0000136D0000}"/>
    <cellStyle name="Normal 28 2 3 3" xfId="5471" xr:uid="{00000000-0005-0000-0000-0000146D0000}"/>
    <cellStyle name="Normal 28 2 3 3 2" xfId="24037" xr:uid="{00000000-0005-0000-0000-0000156D0000}"/>
    <cellStyle name="Normal 28 2 3 3 2 2" xfId="25590" xr:uid="{00000000-0005-0000-0000-0000166D0000}"/>
    <cellStyle name="Normal 28 2 3 3 2 2 2" xfId="28677" xr:uid="{00000000-0005-0000-0000-0000176D0000}"/>
    <cellStyle name="Normal 28 2 3 3 2 3" xfId="27138" xr:uid="{00000000-0005-0000-0000-0000186D0000}"/>
    <cellStyle name="Normal 28 2 3 3 3" xfId="24317" xr:uid="{00000000-0005-0000-0000-0000196D0000}"/>
    <cellStyle name="Normal 28 2 3 3 3 2" xfId="27404" xr:uid="{00000000-0005-0000-0000-00001A6D0000}"/>
    <cellStyle name="Normal 28 2 3 3 4" xfId="25861" xr:uid="{00000000-0005-0000-0000-00001B6D0000}"/>
    <cellStyle name="Normal 28 2 3 4" xfId="23793" xr:uid="{00000000-0005-0000-0000-00001C6D0000}"/>
    <cellStyle name="Normal 28 2 3 4 2" xfId="25458" xr:uid="{00000000-0005-0000-0000-00001D6D0000}"/>
    <cellStyle name="Normal 28 2 3 4 2 2" xfId="28545" xr:uid="{00000000-0005-0000-0000-00001E6D0000}"/>
    <cellStyle name="Normal 28 2 3 4 3" xfId="27006" xr:uid="{00000000-0005-0000-0000-00001F6D0000}"/>
    <cellStyle name="Normal 28 2 3 5" xfId="23078" xr:uid="{00000000-0005-0000-0000-0000206D0000}"/>
    <cellStyle name="Normal 28 2 3 5 2" xfId="25004" xr:uid="{00000000-0005-0000-0000-0000216D0000}"/>
    <cellStyle name="Normal 28 2 3 5 2 2" xfId="28091" xr:uid="{00000000-0005-0000-0000-0000226D0000}"/>
    <cellStyle name="Normal 28 2 3 5 3" xfId="26552" xr:uid="{00000000-0005-0000-0000-0000236D0000}"/>
    <cellStyle name="Normal 28 2 3 6" xfId="24184" xr:uid="{00000000-0005-0000-0000-0000246D0000}"/>
    <cellStyle name="Normal 28 2 3 6 2" xfId="27272" xr:uid="{00000000-0005-0000-0000-0000256D0000}"/>
    <cellStyle name="Normal 28 2 3 7" xfId="25728" xr:uid="{00000000-0005-0000-0000-0000266D0000}"/>
    <cellStyle name="Normal 28 2 4" xfId="5168" xr:uid="{00000000-0005-0000-0000-0000276D0000}"/>
    <cellStyle name="Normal 28 2 4 2" xfId="5570" xr:uid="{00000000-0005-0000-0000-0000286D0000}"/>
    <cellStyle name="Normal 28 2 4 2 2" xfId="24109" xr:uid="{00000000-0005-0000-0000-0000296D0000}"/>
    <cellStyle name="Normal 28 2 4 2 2 2" xfId="25654" xr:uid="{00000000-0005-0000-0000-00002A6D0000}"/>
    <cellStyle name="Normal 28 2 4 2 2 2 2" xfId="28741" xr:uid="{00000000-0005-0000-0000-00002B6D0000}"/>
    <cellStyle name="Normal 28 2 4 2 2 3" xfId="27202" xr:uid="{00000000-0005-0000-0000-00002C6D0000}"/>
    <cellStyle name="Normal 28 2 4 2 3" xfId="24381" xr:uid="{00000000-0005-0000-0000-00002D6D0000}"/>
    <cellStyle name="Normal 28 2 4 2 3 2" xfId="27468" xr:uid="{00000000-0005-0000-0000-00002E6D0000}"/>
    <cellStyle name="Normal 28 2 4 2 4" xfId="25925" xr:uid="{00000000-0005-0000-0000-00002F6D0000}"/>
    <cellStyle name="Normal 28 2 4 3" xfId="23889" xr:uid="{00000000-0005-0000-0000-0000306D0000}"/>
    <cellStyle name="Normal 28 2 4 3 2" xfId="25522" xr:uid="{00000000-0005-0000-0000-0000316D0000}"/>
    <cellStyle name="Normal 28 2 4 3 2 2" xfId="28609" xr:uid="{00000000-0005-0000-0000-0000326D0000}"/>
    <cellStyle name="Normal 28 2 4 3 3" xfId="27070" xr:uid="{00000000-0005-0000-0000-0000336D0000}"/>
    <cellStyle name="Normal 28 2 4 4" xfId="24248" xr:uid="{00000000-0005-0000-0000-0000346D0000}"/>
    <cellStyle name="Normal 28 2 4 4 2" xfId="27336" xr:uid="{00000000-0005-0000-0000-0000356D0000}"/>
    <cellStyle name="Normal 28 2 4 5" xfId="25792" xr:uid="{00000000-0005-0000-0000-0000366D0000}"/>
    <cellStyle name="Normal 28 2 5" xfId="5469" xr:uid="{00000000-0005-0000-0000-0000376D0000}"/>
    <cellStyle name="Normal 28 2 5 2" xfId="24035" xr:uid="{00000000-0005-0000-0000-0000386D0000}"/>
    <cellStyle name="Normal 28 2 5 2 2" xfId="25588" xr:uid="{00000000-0005-0000-0000-0000396D0000}"/>
    <cellStyle name="Normal 28 2 5 2 2 2" xfId="28675" xr:uid="{00000000-0005-0000-0000-00003A6D0000}"/>
    <cellStyle name="Normal 28 2 5 2 3" xfId="27136" xr:uid="{00000000-0005-0000-0000-00003B6D0000}"/>
    <cellStyle name="Normal 28 2 5 3" xfId="24315" xr:uid="{00000000-0005-0000-0000-00003C6D0000}"/>
    <cellStyle name="Normal 28 2 5 3 2" xfId="27402" xr:uid="{00000000-0005-0000-0000-00003D6D0000}"/>
    <cellStyle name="Normal 28 2 5 4" xfId="25859" xr:uid="{00000000-0005-0000-0000-00003E6D0000}"/>
    <cellStyle name="Normal 28 2 6" xfId="23791" xr:uid="{00000000-0005-0000-0000-00003F6D0000}"/>
    <cellStyle name="Normal 28 2 6 2" xfId="25456" xr:uid="{00000000-0005-0000-0000-0000406D0000}"/>
    <cellStyle name="Normal 28 2 6 2 2" xfId="28543" xr:uid="{00000000-0005-0000-0000-0000416D0000}"/>
    <cellStyle name="Normal 28 2 6 3" xfId="27004" xr:uid="{00000000-0005-0000-0000-0000426D0000}"/>
    <cellStyle name="Normal 28 2 7" xfId="23055" xr:uid="{00000000-0005-0000-0000-0000436D0000}"/>
    <cellStyle name="Normal 28 2 7 2" xfId="24982" xr:uid="{00000000-0005-0000-0000-0000446D0000}"/>
    <cellStyle name="Normal 28 2 7 2 2" xfId="28069" xr:uid="{00000000-0005-0000-0000-0000456D0000}"/>
    <cellStyle name="Normal 28 2 7 3" xfId="26530" xr:uid="{00000000-0005-0000-0000-0000466D0000}"/>
    <cellStyle name="Normal 28 2 8" xfId="24182" xr:uid="{00000000-0005-0000-0000-0000476D0000}"/>
    <cellStyle name="Normal 28 2 8 2" xfId="27270" xr:uid="{00000000-0005-0000-0000-0000486D0000}"/>
    <cellStyle name="Normal 28 2 9" xfId="25726" xr:uid="{00000000-0005-0000-0000-0000496D0000}"/>
    <cellStyle name="Normal 28 3" xfId="5054" xr:uid="{00000000-0005-0000-0000-00004A6D0000}"/>
    <cellStyle name="Normal 28 3 2" xfId="5171" xr:uid="{00000000-0005-0000-0000-00004B6D0000}"/>
    <cellStyle name="Normal 28 3 2 2" xfId="5573" xr:uid="{00000000-0005-0000-0000-00004C6D0000}"/>
    <cellStyle name="Normal 28 3 2 2 2" xfId="24112" xr:uid="{00000000-0005-0000-0000-00004D6D0000}"/>
    <cellStyle name="Normal 28 3 2 2 2 2" xfId="25657" xr:uid="{00000000-0005-0000-0000-00004E6D0000}"/>
    <cellStyle name="Normal 28 3 2 2 2 2 2" xfId="28744" xr:uid="{00000000-0005-0000-0000-00004F6D0000}"/>
    <cellStyle name="Normal 28 3 2 2 2 3" xfId="27205" xr:uid="{00000000-0005-0000-0000-0000506D0000}"/>
    <cellStyle name="Normal 28 3 2 2 3" xfId="24384" xr:uid="{00000000-0005-0000-0000-0000516D0000}"/>
    <cellStyle name="Normal 28 3 2 2 3 2" xfId="27471" xr:uid="{00000000-0005-0000-0000-0000526D0000}"/>
    <cellStyle name="Normal 28 3 2 2 4" xfId="25928" xr:uid="{00000000-0005-0000-0000-0000536D0000}"/>
    <cellStyle name="Normal 28 3 2 3" xfId="23892" xr:uid="{00000000-0005-0000-0000-0000546D0000}"/>
    <cellStyle name="Normal 28 3 2 3 2" xfId="25525" xr:uid="{00000000-0005-0000-0000-0000556D0000}"/>
    <cellStyle name="Normal 28 3 2 3 2 2" xfId="28612" xr:uid="{00000000-0005-0000-0000-0000566D0000}"/>
    <cellStyle name="Normal 28 3 2 3 3" xfId="27073" xr:uid="{00000000-0005-0000-0000-0000576D0000}"/>
    <cellStyle name="Normal 28 3 2 4" xfId="24251" xr:uid="{00000000-0005-0000-0000-0000586D0000}"/>
    <cellStyle name="Normal 28 3 2 4 2" xfId="27339" xr:uid="{00000000-0005-0000-0000-0000596D0000}"/>
    <cellStyle name="Normal 28 3 2 5" xfId="25795" xr:uid="{00000000-0005-0000-0000-00005A6D0000}"/>
    <cellStyle name="Normal 28 3 3" xfId="5472" xr:uid="{00000000-0005-0000-0000-00005B6D0000}"/>
    <cellStyle name="Normal 28 3 3 2" xfId="24038" xr:uid="{00000000-0005-0000-0000-00005C6D0000}"/>
    <cellStyle name="Normal 28 3 3 2 2" xfId="25591" xr:uid="{00000000-0005-0000-0000-00005D6D0000}"/>
    <cellStyle name="Normal 28 3 3 2 2 2" xfId="28678" xr:uid="{00000000-0005-0000-0000-00005E6D0000}"/>
    <cellStyle name="Normal 28 3 3 2 3" xfId="27139" xr:uid="{00000000-0005-0000-0000-00005F6D0000}"/>
    <cellStyle name="Normal 28 3 3 3" xfId="24318" xr:uid="{00000000-0005-0000-0000-0000606D0000}"/>
    <cellStyle name="Normal 28 3 3 3 2" xfId="27405" xr:uid="{00000000-0005-0000-0000-0000616D0000}"/>
    <cellStyle name="Normal 28 3 3 4" xfId="25862" xr:uid="{00000000-0005-0000-0000-0000626D0000}"/>
    <cellStyle name="Normal 28 3 4" xfId="23794" xr:uid="{00000000-0005-0000-0000-0000636D0000}"/>
    <cellStyle name="Normal 28 3 4 2" xfId="25459" xr:uid="{00000000-0005-0000-0000-0000646D0000}"/>
    <cellStyle name="Normal 28 3 4 2 2" xfId="28546" xr:uid="{00000000-0005-0000-0000-0000656D0000}"/>
    <cellStyle name="Normal 28 3 4 3" xfId="27007" xr:uid="{00000000-0005-0000-0000-0000666D0000}"/>
    <cellStyle name="Normal 28 3 5" xfId="23091" xr:uid="{00000000-0005-0000-0000-0000676D0000}"/>
    <cellStyle name="Normal 28 3 5 2" xfId="25017" xr:uid="{00000000-0005-0000-0000-0000686D0000}"/>
    <cellStyle name="Normal 28 3 5 2 2" xfId="28104" xr:uid="{00000000-0005-0000-0000-0000696D0000}"/>
    <cellStyle name="Normal 28 3 5 3" xfId="26565" xr:uid="{00000000-0005-0000-0000-00006A6D0000}"/>
    <cellStyle name="Normal 28 3 6" xfId="24185" xr:uid="{00000000-0005-0000-0000-00006B6D0000}"/>
    <cellStyle name="Normal 28 3 6 2" xfId="27273" xr:uid="{00000000-0005-0000-0000-00006C6D0000}"/>
    <cellStyle name="Normal 28 3 7" xfId="25729" xr:uid="{00000000-0005-0000-0000-00006D6D0000}"/>
    <cellStyle name="Normal 28 4" xfId="5055" xr:uid="{00000000-0005-0000-0000-00006E6D0000}"/>
    <cellStyle name="Normal 28 4 2" xfId="5172" xr:uid="{00000000-0005-0000-0000-00006F6D0000}"/>
    <cellStyle name="Normal 28 4 2 2" xfId="5574" xr:uid="{00000000-0005-0000-0000-0000706D0000}"/>
    <cellStyle name="Normal 28 4 2 2 2" xfId="24113" xr:uid="{00000000-0005-0000-0000-0000716D0000}"/>
    <cellStyle name="Normal 28 4 2 2 2 2" xfId="25658" xr:uid="{00000000-0005-0000-0000-0000726D0000}"/>
    <cellStyle name="Normal 28 4 2 2 2 2 2" xfId="28745" xr:uid="{00000000-0005-0000-0000-0000736D0000}"/>
    <cellStyle name="Normal 28 4 2 2 2 3" xfId="27206" xr:uid="{00000000-0005-0000-0000-0000746D0000}"/>
    <cellStyle name="Normal 28 4 2 2 3" xfId="24385" xr:uid="{00000000-0005-0000-0000-0000756D0000}"/>
    <cellStyle name="Normal 28 4 2 2 3 2" xfId="27472" xr:uid="{00000000-0005-0000-0000-0000766D0000}"/>
    <cellStyle name="Normal 28 4 2 2 4" xfId="25929" xr:uid="{00000000-0005-0000-0000-0000776D0000}"/>
    <cellStyle name="Normal 28 4 2 3" xfId="23893" xr:uid="{00000000-0005-0000-0000-0000786D0000}"/>
    <cellStyle name="Normal 28 4 2 3 2" xfId="25526" xr:uid="{00000000-0005-0000-0000-0000796D0000}"/>
    <cellStyle name="Normal 28 4 2 3 2 2" xfId="28613" xr:uid="{00000000-0005-0000-0000-00007A6D0000}"/>
    <cellStyle name="Normal 28 4 2 3 3" xfId="27074" xr:uid="{00000000-0005-0000-0000-00007B6D0000}"/>
    <cellStyle name="Normal 28 4 2 4" xfId="24252" xr:uid="{00000000-0005-0000-0000-00007C6D0000}"/>
    <cellStyle name="Normal 28 4 2 4 2" xfId="27340" xr:uid="{00000000-0005-0000-0000-00007D6D0000}"/>
    <cellStyle name="Normal 28 4 2 5" xfId="25796" xr:uid="{00000000-0005-0000-0000-00007E6D0000}"/>
    <cellStyle name="Normal 28 4 3" xfId="5473" xr:uid="{00000000-0005-0000-0000-00007F6D0000}"/>
    <cellStyle name="Normal 28 4 3 2" xfId="24039" xr:uid="{00000000-0005-0000-0000-0000806D0000}"/>
    <cellStyle name="Normal 28 4 3 2 2" xfId="25592" xr:uid="{00000000-0005-0000-0000-0000816D0000}"/>
    <cellStyle name="Normal 28 4 3 2 2 2" xfId="28679" xr:uid="{00000000-0005-0000-0000-0000826D0000}"/>
    <cellStyle name="Normal 28 4 3 2 3" xfId="27140" xr:uid="{00000000-0005-0000-0000-0000836D0000}"/>
    <cellStyle name="Normal 28 4 3 3" xfId="24319" xr:uid="{00000000-0005-0000-0000-0000846D0000}"/>
    <cellStyle name="Normal 28 4 3 3 2" xfId="27406" xr:uid="{00000000-0005-0000-0000-0000856D0000}"/>
    <cellStyle name="Normal 28 4 3 4" xfId="25863" xr:uid="{00000000-0005-0000-0000-0000866D0000}"/>
    <cellStyle name="Normal 28 4 4" xfId="23795" xr:uid="{00000000-0005-0000-0000-0000876D0000}"/>
    <cellStyle name="Normal 28 4 4 2" xfId="25460" xr:uid="{00000000-0005-0000-0000-0000886D0000}"/>
    <cellStyle name="Normal 28 4 4 2 2" xfId="28547" xr:uid="{00000000-0005-0000-0000-0000896D0000}"/>
    <cellStyle name="Normal 28 4 4 3" xfId="27008" xr:uid="{00000000-0005-0000-0000-00008A6D0000}"/>
    <cellStyle name="Normal 28 4 5" xfId="23069" xr:uid="{00000000-0005-0000-0000-00008B6D0000}"/>
    <cellStyle name="Normal 28 4 5 2" xfId="24995" xr:uid="{00000000-0005-0000-0000-00008C6D0000}"/>
    <cellStyle name="Normal 28 4 5 2 2" xfId="28082" xr:uid="{00000000-0005-0000-0000-00008D6D0000}"/>
    <cellStyle name="Normal 28 4 5 3" xfId="26543" xr:uid="{00000000-0005-0000-0000-00008E6D0000}"/>
    <cellStyle name="Normal 28 4 6" xfId="24186" xr:uid="{00000000-0005-0000-0000-00008F6D0000}"/>
    <cellStyle name="Normal 28 4 6 2" xfId="27274" xr:uid="{00000000-0005-0000-0000-0000906D0000}"/>
    <cellStyle name="Normal 28 4 7" xfId="25730" xr:uid="{00000000-0005-0000-0000-0000916D0000}"/>
    <cellStyle name="Normal 28 5" xfId="5167" xr:uid="{00000000-0005-0000-0000-0000926D0000}"/>
    <cellStyle name="Normal 28 5 2" xfId="5569" xr:uid="{00000000-0005-0000-0000-0000936D0000}"/>
    <cellStyle name="Normal 28 5 2 2" xfId="24108" xr:uid="{00000000-0005-0000-0000-0000946D0000}"/>
    <cellStyle name="Normal 28 5 2 2 2" xfId="25653" xr:uid="{00000000-0005-0000-0000-0000956D0000}"/>
    <cellStyle name="Normal 28 5 2 2 2 2" xfId="28740" xr:uid="{00000000-0005-0000-0000-0000966D0000}"/>
    <cellStyle name="Normal 28 5 2 2 3" xfId="27201" xr:uid="{00000000-0005-0000-0000-0000976D0000}"/>
    <cellStyle name="Normal 28 5 2 3" xfId="24380" xr:uid="{00000000-0005-0000-0000-0000986D0000}"/>
    <cellStyle name="Normal 28 5 2 3 2" xfId="27467" xr:uid="{00000000-0005-0000-0000-0000996D0000}"/>
    <cellStyle name="Normal 28 5 2 4" xfId="25924" xr:uid="{00000000-0005-0000-0000-00009A6D0000}"/>
    <cellStyle name="Normal 28 5 3" xfId="23888" xr:uid="{00000000-0005-0000-0000-00009B6D0000}"/>
    <cellStyle name="Normal 28 5 3 2" xfId="25521" xr:uid="{00000000-0005-0000-0000-00009C6D0000}"/>
    <cellStyle name="Normal 28 5 3 2 2" xfId="28608" xr:uid="{00000000-0005-0000-0000-00009D6D0000}"/>
    <cellStyle name="Normal 28 5 3 3" xfId="27069" xr:uid="{00000000-0005-0000-0000-00009E6D0000}"/>
    <cellStyle name="Normal 28 5 4" xfId="23121" xr:uid="{00000000-0005-0000-0000-00009F6D0000}"/>
    <cellStyle name="Normal 28 5 4 2" xfId="25035" xr:uid="{00000000-0005-0000-0000-0000A06D0000}"/>
    <cellStyle name="Normal 28 5 4 2 2" xfId="28122" xr:uid="{00000000-0005-0000-0000-0000A16D0000}"/>
    <cellStyle name="Normal 28 5 4 3" xfId="26583" xr:uid="{00000000-0005-0000-0000-0000A26D0000}"/>
    <cellStyle name="Normal 28 5 5" xfId="24247" xr:uid="{00000000-0005-0000-0000-0000A36D0000}"/>
    <cellStyle name="Normal 28 5 5 2" xfId="27335" xr:uid="{00000000-0005-0000-0000-0000A46D0000}"/>
    <cellStyle name="Normal 28 5 6" xfId="25791" xr:uid="{00000000-0005-0000-0000-0000A56D0000}"/>
    <cellStyle name="Normal 28 6" xfId="5468" xr:uid="{00000000-0005-0000-0000-0000A66D0000}"/>
    <cellStyle name="Normal 28 6 2" xfId="24034" xr:uid="{00000000-0005-0000-0000-0000A76D0000}"/>
    <cellStyle name="Normal 28 6 2 2" xfId="25587" xr:uid="{00000000-0005-0000-0000-0000A86D0000}"/>
    <cellStyle name="Normal 28 6 2 2 2" xfId="28674" xr:uid="{00000000-0005-0000-0000-0000A96D0000}"/>
    <cellStyle name="Normal 28 6 2 3" xfId="27135" xr:uid="{00000000-0005-0000-0000-0000AA6D0000}"/>
    <cellStyle name="Normal 28 6 3" xfId="24314" xr:uid="{00000000-0005-0000-0000-0000AB6D0000}"/>
    <cellStyle name="Normal 28 6 3 2" xfId="27401" xr:uid="{00000000-0005-0000-0000-0000AC6D0000}"/>
    <cellStyle name="Normal 28 6 4" xfId="25858" xr:uid="{00000000-0005-0000-0000-0000AD6D0000}"/>
    <cellStyle name="Normal 28 7" xfId="6451" xr:uid="{00000000-0005-0000-0000-0000AE6D0000}"/>
    <cellStyle name="Normal 28 7 2" xfId="23790" xr:uid="{00000000-0005-0000-0000-0000AF6D0000}"/>
    <cellStyle name="Normal 28 7 2 2" xfId="25455" xr:uid="{00000000-0005-0000-0000-0000B06D0000}"/>
    <cellStyle name="Normal 28 7 2 2 2" xfId="28542" xr:uid="{00000000-0005-0000-0000-0000B16D0000}"/>
    <cellStyle name="Normal 28 7 2 3" xfId="27003" xr:uid="{00000000-0005-0000-0000-0000B26D0000}"/>
    <cellStyle name="Normal 28 7 3" xfId="29431" xr:uid="{00000000-0005-0000-0000-0000B36D0000}"/>
    <cellStyle name="Normal 28 8" xfId="23044" xr:uid="{00000000-0005-0000-0000-0000B46D0000}"/>
    <cellStyle name="Normal 28 8 2" xfId="24973" xr:uid="{00000000-0005-0000-0000-0000B56D0000}"/>
    <cellStyle name="Normal 28 8 2 2" xfId="28060" xr:uid="{00000000-0005-0000-0000-0000B66D0000}"/>
    <cellStyle name="Normal 28 8 3" xfId="26521" xr:uid="{00000000-0005-0000-0000-0000B76D0000}"/>
    <cellStyle name="Normal 28 9" xfId="24181" xr:uid="{00000000-0005-0000-0000-0000B86D0000}"/>
    <cellStyle name="Normal 28 9 2" xfId="27269" xr:uid="{00000000-0005-0000-0000-0000B96D0000}"/>
    <cellStyle name="Normal 280" xfId="5127" xr:uid="{00000000-0005-0000-0000-0000BA6D0000}"/>
    <cellStyle name="Normal 281" xfId="28774" xr:uid="{00000000-0005-0000-0000-0000BB6D0000}"/>
    <cellStyle name="Normal 282" xfId="28776" xr:uid="{00000000-0005-0000-0000-0000BC6D0000}"/>
    <cellStyle name="Normal 283" xfId="28780" xr:uid="{00000000-0005-0000-0000-0000BD6D0000}"/>
    <cellStyle name="Normal 284" xfId="31632" xr:uid="{00000000-0005-0000-0000-0000BE6D0000}"/>
    <cellStyle name="Normal 29" xfId="364" xr:uid="{00000000-0005-0000-0000-0000BF6D0000}"/>
    <cellStyle name="Normal 29 10" xfId="20342" xr:uid="{00000000-0005-0000-0000-0000C06D0000}"/>
    <cellStyle name="Normal 29 11" xfId="20343" xr:uid="{00000000-0005-0000-0000-0000C16D0000}"/>
    <cellStyle name="Normal 29 12" xfId="6452" xr:uid="{00000000-0005-0000-0000-0000C26D0000}"/>
    <cellStyle name="Normal 29 12 2" xfId="23796" xr:uid="{00000000-0005-0000-0000-0000C36D0000}"/>
    <cellStyle name="Normal 29 12 2 2" xfId="25461" xr:uid="{00000000-0005-0000-0000-0000C46D0000}"/>
    <cellStyle name="Normal 29 12 2 2 2" xfId="28548" xr:uid="{00000000-0005-0000-0000-0000C56D0000}"/>
    <cellStyle name="Normal 29 12 2 3" xfId="27009" xr:uid="{00000000-0005-0000-0000-0000C66D0000}"/>
    <cellStyle name="Normal 29 12 3" xfId="29432" xr:uid="{00000000-0005-0000-0000-0000C76D0000}"/>
    <cellStyle name="Normal 29 13" xfId="23045" xr:uid="{00000000-0005-0000-0000-0000C86D0000}"/>
    <cellStyle name="Normal 29 13 2" xfId="24974" xr:uid="{00000000-0005-0000-0000-0000C96D0000}"/>
    <cellStyle name="Normal 29 13 2 2" xfId="28061" xr:uid="{00000000-0005-0000-0000-0000CA6D0000}"/>
    <cellStyle name="Normal 29 13 3" xfId="26522" xr:uid="{00000000-0005-0000-0000-0000CB6D0000}"/>
    <cellStyle name="Normal 29 14" xfId="24187" xr:uid="{00000000-0005-0000-0000-0000CC6D0000}"/>
    <cellStyle name="Normal 29 14 2" xfId="27275" xr:uid="{00000000-0005-0000-0000-0000CD6D0000}"/>
    <cellStyle name="Normal 29 15" xfId="25731" xr:uid="{00000000-0005-0000-0000-0000CE6D0000}"/>
    <cellStyle name="Normal 29 2" xfId="3620" xr:uid="{00000000-0005-0000-0000-0000CF6D0000}"/>
    <cellStyle name="Normal 29 2 2" xfId="5056" xr:uid="{00000000-0005-0000-0000-0000D06D0000}"/>
    <cellStyle name="Normal 29 2 2 2" xfId="5175" xr:uid="{00000000-0005-0000-0000-0000D16D0000}"/>
    <cellStyle name="Normal 29 2 2 2 2" xfId="5577" xr:uid="{00000000-0005-0000-0000-0000D26D0000}"/>
    <cellStyle name="Normal 29 2 2 2 2 2" xfId="24116" xr:uid="{00000000-0005-0000-0000-0000D36D0000}"/>
    <cellStyle name="Normal 29 2 2 2 2 2 2" xfId="25661" xr:uid="{00000000-0005-0000-0000-0000D46D0000}"/>
    <cellStyle name="Normal 29 2 2 2 2 2 2 2" xfId="28748" xr:uid="{00000000-0005-0000-0000-0000D56D0000}"/>
    <cellStyle name="Normal 29 2 2 2 2 2 3" xfId="27209" xr:uid="{00000000-0005-0000-0000-0000D66D0000}"/>
    <cellStyle name="Normal 29 2 2 2 2 3" xfId="24388" xr:uid="{00000000-0005-0000-0000-0000D76D0000}"/>
    <cellStyle name="Normal 29 2 2 2 2 3 2" xfId="27475" xr:uid="{00000000-0005-0000-0000-0000D86D0000}"/>
    <cellStyle name="Normal 29 2 2 2 2 4" xfId="25932" xr:uid="{00000000-0005-0000-0000-0000D96D0000}"/>
    <cellStyle name="Normal 29 2 2 2 3" xfId="23896" xr:uid="{00000000-0005-0000-0000-0000DA6D0000}"/>
    <cellStyle name="Normal 29 2 2 2 3 2" xfId="25529" xr:uid="{00000000-0005-0000-0000-0000DB6D0000}"/>
    <cellStyle name="Normal 29 2 2 2 3 2 2" xfId="28616" xr:uid="{00000000-0005-0000-0000-0000DC6D0000}"/>
    <cellStyle name="Normal 29 2 2 2 3 3" xfId="27077" xr:uid="{00000000-0005-0000-0000-0000DD6D0000}"/>
    <cellStyle name="Normal 29 2 2 2 4" xfId="24255" xr:uid="{00000000-0005-0000-0000-0000DE6D0000}"/>
    <cellStyle name="Normal 29 2 2 2 4 2" xfId="27343" xr:uid="{00000000-0005-0000-0000-0000DF6D0000}"/>
    <cellStyle name="Normal 29 2 2 2 5" xfId="25799" xr:uid="{00000000-0005-0000-0000-0000E06D0000}"/>
    <cellStyle name="Normal 29 2 2 3" xfId="5476" xr:uid="{00000000-0005-0000-0000-0000E16D0000}"/>
    <cellStyle name="Normal 29 2 2 3 2" xfId="24042" xr:uid="{00000000-0005-0000-0000-0000E26D0000}"/>
    <cellStyle name="Normal 29 2 2 3 2 2" xfId="25595" xr:uid="{00000000-0005-0000-0000-0000E36D0000}"/>
    <cellStyle name="Normal 29 2 2 3 2 2 2" xfId="28682" xr:uid="{00000000-0005-0000-0000-0000E46D0000}"/>
    <cellStyle name="Normal 29 2 2 3 2 3" xfId="27143" xr:uid="{00000000-0005-0000-0000-0000E56D0000}"/>
    <cellStyle name="Normal 29 2 2 3 3" xfId="24322" xr:uid="{00000000-0005-0000-0000-0000E66D0000}"/>
    <cellStyle name="Normal 29 2 2 3 3 2" xfId="27409" xr:uid="{00000000-0005-0000-0000-0000E76D0000}"/>
    <cellStyle name="Normal 29 2 2 3 4" xfId="25866" xr:uid="{00000000-0005-0000-0000-0000E86D0000}"/>
    <cellStyle name="Normal 29 2 2 4" xfId="23798" xr:uid="{00000000-0005-0000-0000-0000E96D0000}"/>
    <cellStyle name="Normal 29 2 2 4 2" xfId="25463" xr:uid="{00000000-0005-0000-0000-0000EA6D0000}"/>
    <cellStyle name="Normal 29 2 2 4 2 2" xfId="28550" xr:uid="{00000000-0005-0000-0000-0000EB6D0000}"/>
    <cellStyle name="Normal 29 2 2 4 3" xfId="27011" xr:uid="{00000000-0005-0000-0000-0000EC6D0000}"/>
    <cellStyle name="Normal 29 2 2 5" xfId="23101" xr:uid="{00000000-0005-0000-0000-0000ED6D0000}"/>
    <cellStyle name="Normal 29 2 2 5 2" xfId="25027" xr:uid="{00000000-0005-0000-0000-0000EE6D0000}"/>
    <cellStyle name="Normal 29 2 2 5 2 2" xfId="28114" xr:uid="{00000000-0005-0000-0000-0000EF6D0000}"/>
    <cellStyle name="Normal 29 2 2 5 3" xfId="26575" xr:uid="{00000000-0005-0000-0000-0000F06D0000}"/>
    <cellStyle name="Normal 29 2 2 6" xfId="24189" xr:uid="{00000000-0005-0000-0000-0000F16D0000}"/>
    <cellStyle name="Normal 29 2 2 6 2" xfId="27277" xr:uid="{00000000-0005-0000-0000-0000F26D0000}"/>
    <cellStyle name="Normal 29 2 2 7" xfId="25733" xr:uid="{00000000-0005-0000-0000-0000F36D0000}"/>
    <cellStyle name="Normal 29 2 3" xfId="5057" xr:uid="{00000000-0005-0000-0000-0000F46D0000}"/>
    <cellStyle name="Normal 29 2 3 2" xfId="5176" xr:uid="{00000000-0005-0000-0000-0000F56D0000}"/>
    <cellStyle name="Normal 29 2 3 2 2" xfId="5578" xr:uid="{00000000-0005-0000-0000-0000F66D0000}"/>
    <cellStyle name="Normal 29 2 3 2 2 2" xfId="24117" xr:uid="{00000000-0005-0000-0000-0000F76D0000}"/>
    <cellStyle name="Normal 29 2 3 2 2 2 2" xfId="25662" xr:uid="{00000000-0005-0000-0000-0000F86D0000}"/>
    <cellStyle name="Normal 29 2 3 2 2 2 2 2" xfId="28749" xr:uid="{00000000-0005-0000-0000-0000F96D0000}"/>
    <cellStyle name="Normal 29 2 3 2 2 2 3" xfId="27210" xr:uid="{00000000-0005-0000-0000-0000FA6D0000}"/>
    <cellStyle name="Normal 29 2 3 2 2 3" xfId="24389" xr:uid="{00000000-0005-0000-0000-0000FB6D0000}"/>
    <cellStyle name="Normal 29 2 3 2 2 3 2" xfId="27476" xr:uid="{00000000-0005-0000-0000-0000FC6D0000}"/>
    <cellStyle name="Normal 29 2 3 2 2 4" xfId="25933" xr:uid="{00000000-0005-0000-0000-0000FD6D0000}"/>
    <cellStyle name="Normal 29 2 3 2 3" xfId="23897" xr:uid="{00000000-0005-0000-0000-0000FE6D0000}"/>
    <cellStyle name="Normal 29 2 3 2 3 2" xfId="25530" xr:uid="{00000000-0005-0000-0000-0000FF6D0000}"/>
    <cellStyle name="Normal 29 2 3 2 3 2 2" xfId="28617" xr:uid="{00000000-0005-0000-0000-0000006E0000}"/>
    <cellStyle name="Normal 29 2 3 2 3 3" xfId="27078" xr:uid="{00000000-0005-0000-0000-0000016E0000}"/>
    <cellStyle name="Normal 29 2 3 2 4" xfId="24256" xr:uid="{00000000-0005-0000-0000-0000026E0000}"/>
    <cellStyle name="Normal 29 2 3 2 4 2" xfId="27344" xr:uid="{00000000-0005-0000-0000-0000036E0000}"/>
    <cellStyle name="Normal 29 2 3 2 5" xfId="25800" xr:uid="{00000000-0005-0000-0000-0000046E0000}"/>
    <cellStyle name="Normal 29 2 3 3" xfId="5477" xr:uid="{00000000-0005-0000-0000-0000056E0000}"/>
    <cellStyle name="Normal 29 2 3 3 2" xfId="24043" xr:uid="{00000000-0005-0000-0000-0000066E0000}"/>
    <cellStyle name="Normal 29 2 3 3 2 2" xfId="25596" xr:uid="{00000000-0005-0000-0000-0000076E0000}"/>
    <cellStyle name="Normal 29 2 3 3 2 2 2" xfId="28683" xr:uid="{00000000-0005-0000-0000-0000086E0000}"/>
    <cellStyle name="Normal 29 2 3 3 2 3" xfId="27144" xr:uid="{00000000-0005-0000-0000-0000096E0000}"/>
    <cellStyle name="Normal 29 2 3 3 3" xfId="24323" xr:uid="{00000000-0005-0000-0000-00000A6E0000}"/>
    <cellStyle name="Normal 29 2 3 3 3 2" xfId="27410" xr:uid="{00000000-0005-0000-0000-00000B6E0000}"/>
    <cellStyle name="Normal 29 2 3 3 4" xfId="25867" xr:uid="{00000000-0005-0000-0000-00000C6E0000}"/>
    <cellStyle name="Normal 29 2 3 4" xfId="23799" xr:uid="{00000000-0005-0000-0000-00000D6E0000}"/>
    <cellStyle name="Normal 29 2 3 4 2" xfId="25464" xr:uid="{00000000-0005-0000-0000-00000E6E0000}"/>
    <cellStyle name="Normal 29 2 3 4 2 2" xfId="28551" xr:uid="{00000000-0005-0000-0000-00000F6E0000}"/>
    <cellStyle name="Normal 29 2 3 4 3" xfId="27012" xr:uid="{00000000-0005-0000-0000-0000106E0000}"/>
    <cellStyle name="Normal 29 2 3 5" xfId="23079" xr:uid="{00000000-0005-0000-0000-0000116E0000}"/>
    <cellStyle name="Normal 29 2 3 5 2" xfId="25005" xr:uid="{00000000-0005-0000-0000-0000126E0000}"/>
    <cellStyle name="Normal 29 2 3 5 2 2" xfId="28092" xr:uid="{00000000-0005-0000-0000-0000136E0000}"/>
    <cellStyle name="Normal 29 2 3 5 3" xfId="26553" xr:uid="{00000000-0005-0000-0000-0000146E0000}"/>
    <cellStyle name="Normal 29 2 3 6" xfId="24190" xr:uid="{00000000-0005-0000-0000-0000156E0000}"/>
    <cellStyle name="Normal 29 2 3 6 2" xfId="27278" xr:uid="{00000000-0005-0000-0000-0000166E0000}"/>
    <cellStyle name="Normal 29 2 3 7" xfId="25734" xr:uid="{00000000-0005-0000-0000-0000176E0000}"/>
    <cellStyle name="Normal 29 2 4" xfId="5174" xr:uid="{00000000-0005-0000-0000-0000186E0000}"/>
    <cellStyle name="Normal 29 2 4 2" xfId="5576" xr:uid="{00000000-0005-0000-0000-0000196E0000}"/>
    <cellStyle name="Normal 29 2 4 2 2" xfId="24115" xr:uid="{00000000-0005-0000-0000-00001A6E0000}"/>
    <cellStyle name="Normal 29 2 4 2 2 2" xfId="25660" xr:uid="{00000000-0005-0000-0000-00001B6E0000}"/>
    <cellStyle name="Normal 29 2 4 2 2 2 2" xfId="28747" xr:uid="{00000000-0005-0000-0000-00001C6E0000}"/>
    <cellStyle name="Normal 29 2 4 2 2 3" xfId="27208" xr:uid="{00000000-0005-0000-0000-00001D6E0000}"/>
    <cellStyle name="Normal 29 2 4 2 3" xfId="24387" xr:uid="{00000000-0005-0000-0000-00001E6E0000}"/>
    <cellStyle name="Normal 29 2 4 2 3 2" xfId="27474" xr:uid="{00000000-0005-0000-0000-00001F6E0000}"/>
    <cellStyle name="Normal 29 2 4 2 4" xfId="25931" xr:uid="{00000000-0005-0000-0000-0000206E0000}"/>
    <cellStyle name="Normal 29 2 4 3" xfId="23895" xr:uid="{00000000-0005-0000-0000-0000216E0000}"/>
    <cellStyle name="Normal 29 2 4 3 2" xfId="25528" xr:uid="{00000000-0005-0000-0000-0000226E0000}"/>
    <cellStyle name="Normal 29 2 4 3 2 2" xfId="28615" xr:uid="{00000000-0005-0000-0000-0000236E0000}"/>
    <cellStyle name="Normal 29 2 4 3 3" xfId="27076" xr:uid="{00000000-0005-0000-0000-0000246E0000}"/>
    <cellStyle name="Normal 29 2 4 4" xfId="24254" xr:uid="{00000000-0005-0000-0000-0000256E0000}"/>
    <cellStyle name="Normal 29 2 4 4 2" xfId="27342" xr:uid="{00000000-0005-0000-0000-0000266E0000}"/>
    <cellStyle name="Normal 29 2 4 5" xfId="25798" xr:uid="{00000000-0005-0000-0000-0000276E0000}"/>
    <cellStyle name="Normal 29 2 5" xfId="5475" xr:uid="{00000000-0005-0000-0000-0000286E0000}"/>
    <cellStyle name="Normal 29 2 5 2" xfId="24041" xr:uid="{00000000-0005-0000-0000-0000296E0000}"/>
    <cellStyle name="Normal 29 2 5 2 2" xfId="25594" xr:uid="{00000000-0005-0000-0000-00002A6E0000}"/>
    <cellStyle name="Normal 29 2 5 2 2 2" xfId="28681" xr:uid="{00000000-0005-0000-0000-00002B6E0000}"/>
    <cellStyle name="Normal 29 2 5 2 3" xfId="27142" xr:uid="{00000000-0005-0000-0000-00002C6E0000}"/>
    <cellStyle name="Normal 29 2 5 3" xfId="24321" xr:uid="{00000000-0005-0000-0000-00002D6E0000}"/>
    <cellStyle name="Normal 29 2 5 3 2" xfId="27408" xr:uid="{00000000-0005-0000-0000-00002E6E0000}"/>
    <cellStyle name="Normal 29 2 5 4" xfId="25865" xr:uid="{00000000-0005-0000-0000-00002F6E0000}"/>
    <cellStyle name="Normal 29 2 6" xfId="20344" xr:uid="{00000000-0005-0000-0000-0000306E0000}"/>
    <cellStyle name="Normal 29 2 6 2" xfId="23797" xr:uid="{00000000-0005-0000-0000-0000316E0000}"/>
    <cellStyle name="Normal 29 2 6 2 2" xfId="25462" xr:uid="{00000000-0005-0000-0000-0000326E0000}"/>
    <cellStyle name="Normal 29 2 6 2 2 2" xfId="28549" xr:uid="{00000000-0005-0000-0000-0000336E0000}"/>
    <cellStyle name="Normal 29 2 6 2 3" xfId="27010" xr:uid="{00000000-0005-0000-0000-0000346E0000}"/>
    <cellStyle name="Normal 29 2 7" xfId="23056" xr:uid="{00000000-0005-0000-0000-0000356E0000}"/>
    <cellStyle name="Normal 29 2 7 2" xfId="24983" xr:uid="{00000000-0005-0000-0000-0000366E0000}"/>
    <cellStyle name="Normal 29 2 7 2 2" xfId="28070" xr:uid="{00000000-0005-0000-0000-0000376E0000}"/>
    <cellStyle name="Normal 29 2 7 3" xfId="26531" xr:uid="{00000000-0005-0000-0000-0000386E0000}"/>
    <cellStyle name="Normal 29 2 8" xfId="24188" xr:uid="{00000000-0005-0000-0000-0000396E0000}"/>
    <cellStyle name="Normal 29 2 8 2" xfId="27276" xr:uid="{00000000-0005-0000-0000-00003A6E0000}"/>
    <cellStyle name="Normal 29 2 9" xfId="25732" xr:uid="{00000000-0005-0000-0000-00003B6E0000}"/>
    <cellStyle name="Normal 29 3" xfId="5058" xr:uid="{00000000-0005-0000-0000-00003C6E0000}"/>
    <cellStyle name="Normal 29 3 2" xfId="5177" xr:uid="{00000000-0005-0000-0000-00003D6E0000}"/>
    <cellStyle name="Normal 29 3 2 2" xfId="5579" xr:uid="{00000000-0005-0000-0000-00003E6E0000}"/>
    <cellStyle name="Normal 29 3 2 2 2" xfId="24118" xr:uid="{00000000-0005-0000-0000-00003F6E0000}"/>
    <cellStyle name="Normal 29 3 2 2 2 2" xfId="25663" xr:uid="{00000000-0005-0000-0000-0000406E0000}"/>
    <cellStyle name="Normal 29 3 2 2 2 2 2" xfId="28750" xr:uid="{00000000-0005-0000-0000-0000416E0000}"/>
    <cellStyle name="Normal 29 3 2 2 2 3" xfId="27211" xr:uid="{00000000-0005-0000-0000-0000426E0000}"/>
    <cellStyle name="Normal 29 3 2 2 3" xfId="24390" xr:uid="{00000000-0005-0000-0000-0000436E0000}"/>
    <cellStyle name="Normal 29 3 2 2 3 2" xfId="27477" xr:uid="{00000000-0005-0000-0000-0000446E0000}"/>
    <cellStyle name="Normal 29 3 2 2 4" xfId="25934" xr:uid="{00000000-0005-0000-0000-0000456E0000}"/>
    <cellStyle name="Normal 29 3 2 3" xfId="23898" xr:uid="{00000000-0005-0000-0000-0000466E0000}"/>
    <cellStyle name="Normal 29 3 2 3 2" xfId="25531" xr:uid="{00000000-0005-0000-0000-0000476E0000}"/>
    <cellStyle name="Normal 29 3 2 3 2 2" xfId="28618" xr:uid="{00000000-0005-0000-0000-0000486E0000}"/>
    <cellStyle name="Normal 29 3 2 3 3" xfId="27079" xr:uid="{00000000-0005-0000-0000-0000496E0000}"/>
    <cellStyle name="Normal 29 3 2 4" xfId="24257" xr:uid="{00000000-0005-0000-0000-00004A6E0000}"/>
    <cellStyle name="Normal 29 3 2 4 2" xfId="27345" xr:uid="{00000000-0005-0000-0000-00004B6E0000}"/>
    <cellStyle name="Normal 29 3 2 5" xfId="25801" xr:uid="{00000000-0005-0000-0000-00004C6E0000}"/>
    <cellStyle name="Normal 29 3 3" xfId="5478" xr:uid="{00000000-0005-0000-0000-00004D6E0000}"/>
    <cellStyle name="Normal 29 3 3 2" xfId="24044" xr:uid="{00000000-0005-0000-0000-00004E6E0000}"/>
    <cellStyle name="Normal 29 3 3 2 2" xfId="25597" xr:uid="{00000000-0005-0000-0000-00004F6E0000}"/>
    <cellStyle name="Normal 29 3 3 2 2 2" xfId="28684" xr:uid="{00000000-0005-0000-0000-0000506E0000}"/>
    <cellStyle name="Normal 29 3 3 2 3" xfId="27145" xr:uid="{00000000-0005-0000-0000-0000516E0000}"/>
    <cellStyle name="Normal 29 3 3 3" xfId="24324" xr:uid="{00000000-0005-0000-0000-0000526E0000}"/>
    <cellStyle name="Normal 29 3 3 3 2" xfId="27411" xr:uid="{00000000-0005-0000-0000-0000536E0000}"/>
    <cellStyle name="Normal 29 3 3 4" xfId="25868" xr:uid="{00000000-0005-0000-0000-0000546E0000}"/>
    <cellStyle name="Normal 29 3 4" xfId="20345" xr:uid="{00000000-0005-0000-0000-0000556E0000}"/>
    <cellStyle name="Normal 29 3 4 2" xfId="23800" xr:uid="{00000000-0005-0000-0000-0000566E0000}"/>
    <cellStyle name="Normal 29 3 4 2 2" xfId="25465" xr:uid="{00000000-0005-0000-0000-0000576E0000}"/>
    <cellStyle name="Normal 29 3 4 2 2 2" xfId="28552" xr:uid="{00000000-0005-0000-0000-0000586E0000}"/>
    <cellStyle name="Normal 29 3 4 2 3" xfId="27013" xr:uid="{00000000-0005-0000-0000-0000596E0000}"/>
    <cellStyle name="Normal 29 3 5" xfId="23092" xr:uid="{00000000-0005-0000-0000-00005A6E0000}"/>
    <cellStyle name="Normal 29 3 5 2" xfId="25018" xr:uid="{00000000-0005-0000-0000-00005B6E0000}"/>
    <cellStyle name="Normal 29 3 5 2 2" xfId="28105" xr:uid="{00000000-0005-0000-0000-00005C6E0000}"/>
    <cellStyle name="Normal 29 3 5 3" xfId="26566" xr:uid="{00000000-0005-0000-0000-00005D6E0000}"/>
    <cellStyle name="Normal 29 3 6" xfId="24191" xr:uid="{00000000-0005-0000-0000-00005E6E0000}"/>
    <cellStyle name="Normal 29 3 6 2" xfId="27279" xr:uid="{00000000-0005-0000-0000-00005F6E0000}"/>
    <cellStyle name="Normal 29 3 7" xfId="25735" xr:uid="{00000000-0005-0000-0000-0000606E0000}"/>
    <cellStyle name="Normal 29 4" xfId="5059" xr:uid="{00000000-0005-0000-0000-0000616E0000}"/>
    <cellStyle name="Normal 29 4 2" xfId="5178" xr:uid="{00000000-0005-0000-0000-0000626E0000}"/>
    <cellStyle name="Normal 29 4 2 2" xfId="5580" xr:uid="{00000000-0005-0000-0000-0000636E0000}"/>
    <cellStyle name="Normal 29 4 2 2 2" xfId="24119" xr:uid="{00000000-0005-0000-0000-0000646E0000}"/>
    <cellStyle name="Normal 29 4 2 2 2 2" xfId="25664" xr:uid="{00000000-0005-0000-0000-0000656E0000}"/>
    <cellStyle name="Normal 29 4 2 2 2 2 2" xfId="28751" xr:uid="{00000000-0005-0000-0000-0000666E0000}"/>
    <cellStyle name="Normal 29 4 2 2 2 3" xfId="27212" xr:uid="{00000000-0005-0000-0000-0000676E0000}"/>
    <cellStyle name="Normal 29 4 2 2 3" xfId="24391" xr:uid="{00000000-0005-0000-0000-0000686E0000}"/>
    <cellStyle name="Normal 29 4 2 2 3 2" xfId="27478" xr:uid="{00000000-0005-0000-0000-0000696E0000}"/>
    <cellStyle name="Normal 29 4 2 2 4" xfId="25935" xr:uid="{00000000-0005-0000-0000-00006A6E0000}"/>
    <cellStyle name="Normal 29 4 2 3" xfId="23899" xr:uid="{00000000-0005-0000-0000-00006B6E0000}"/>
    <cellStyle name="Normal 29 4 2 3 2" xfId="25532" xr:uid="{00000000-0005-0000-0000-00006C6E0000}"/>
    <cellStyle name="Normal 29 4 2 3 2 2" xfId="28619" xr:uid="{00000000-0005-0000-0000-00006D6E0000}"/>
    <cellStyle name="Normal 29 4 2 3 3" xfId="27080" xr:uid="{00000000-0005-0000-0000-00006E6E0000}"/>
    <cellStyle name="Normal 29 4 2 4" xfId="24258" xr:uid="{00000000-0005-0000-0000-00006F6E0000}"/>
    <cellStyle name="Normal 29 4 2 4 2" xfId="27346" xr:uid="{00000000-0005-0000-0000-0000706E0000}"/>
    <cellStyle name="Normal 29 4 2 5" xfId="25802" xr:uid="{00000000-0005-0000-0000-0000716E0000}"/>
    <cellStyle name="Normal 29 4 3" xfId="5479" xr:uid="{00000000-0005-0000-0000-0000726E0000}"/>
    <cellStyle name="Normal 29 4 3 2" xfId="24045" xr:uid="{00000000-0005-0000-0000-0000736E0000}"/>
    <cellStyle name="Normal 29 4 3 2 2" xfId="25598" xr:uid="{00000000-0005-0000-0000-0000746E0000}"/>
    <cellStyle name="Normal 29 4 3 2 2 2" xfId="28685" xr:uid="{00000000-0005-0000-0000-0000756E0000}"/>
    <cellStyle name="Normal 29 4 3 2 3" xfId="27146" xr:uid="{00000000-0005-0000-0000-0000766E0000}"/>
    <cellStyle name="Normal 29 4 3 3" xfId="24325" xr:uid="{00000000-0005-0000-0000-0000776E0000}"/>
    <cellStyle name="Normal 29 4 3 3 2" xfId="27412" xr:uid="{00000000-0005-0000-0000-0000786E0000}"/>
    <cellStyle name="Normal 29 4 3 4" xfId="25869" xr:uid="{00000000-0005-0000-0000-0000796E0000}"/>
    <cellStyle name="Normal 29 4 4" xfId="20346" xr:uid="{00000000-0005-0000-0000-00007A6E0000}"/>
    <cellStyle name="Normal 29 4 4 2" xfId="23801" xr:uid="{00000000-0005-0000-0000-00007B6E0000}"/>
    <cellStyle name="Normal 29 4 4 2 2" xfId="25466" xr:uid="{00000000-0005-0000-0000-00007C6E0000}"/>
    <cellStyle name="Normal 29 4 4 2 2 2" xfId="28553" xr:uid="{00000000-0005-0000-0000-00007D6E0000}"/>
    <cellStyle name="Normal 29 4 4 2 3" xfId="27014" xr:uid="{00000000-0005-0000-0000-00007E6E0000}"/>
    <cellStyle name="Normal 29 4 5" xfId="23070" xr:uid="{00000000-0005-0000-0000-00007F6E0000}"/>
    <cellStyle name="Normal 29 4 5 2" xfId="24996" xr:uid="{00000000-0005-0000-0000-0000806E0000}"/>
    <cellStyle name="Normal 29 4 5 2 2" xfId="28083" xr:uid="{00000000-0005-0000-0000-0000816E0000}"/>
    <cellStyle name="Normal 29 4 5 3" xfId="26544" xr:uid="{00000000-0005-0000-0000-0000826E0000}"/>
    <cellStyle name="Normal 29 4 6" xfId="24192" xr:uid="{00000000-0005-0000-0000-0000836E0000}"/>
    <cellStyle name="Normal 29 4 6 2" xfId="27280" xr:uid="{00000000-0005-0000-0000-0000846E0000}"/>
    <cellStyle name="Normal 29 4 7" xfId="25736" xr:uid="{00000000-0005-0000-0000-0000856E0000}"/>
    <cellStyle name="Normal 29 5" xfId="5173" xr:uid="{00000000-0005-0000-0000-0000866E0000}"/>
    <cellStyle name="Normal 29 5 2" xfId="5575" xr:uid="{00000000-0005-0000-0000-0000876E0000}"/>
    <cellStyle name="Normal 29 5 2 2" xfId="24114" xr:uid="{00000000-0005-0000-0000-0000886E0000}"/>
    <cellStyle name="Normal 29 5 2 2 2" xfId="25659" xr:uid="{00000000-0005-0000-0000-0000896E0000}"/>
    <cellStyle name="Normal 29 5 2 2 2 2" xfId="28746" xr:uid="{00000000-0005-0000-0000-00008A6E0000}"/>
    <cellStyle name="Normal 29 5 2 2 3" xfId="27207" xr:uid="{00000000-0005-0000-0000-00008B6E0000}"/>
    <cellStyle name="Normal 29 5 2 3" xfId="24386" xr:uid="{00000000-0005-0000-0000-00008C6E0000}"/>
    <cellStyle name="Normal 29 5 2 3 2" xfId="27473" xr:uid="{00000000-0005-0000-0000-00008D6E0000}"/>
    <cellStyle name="Normal 29 5 2 4" xfId="25930" xr:uid="{00000000-0005-0000-0000-00008E6E0000}"/>
    <cellStyle name="Normal 29 5 3" xfId="20347" xr:uid="{00000000-0005-0000-0000-00008F6E0000}"/>
    <cellStyle name="Normal 29 5 3 2" xfId="23894" xr:uid="{00000000-0005-0000-0000-0000906E0000}"/>
    <cellStyle name="Normal 29 5 3 2 2" xfId="25527" xr:uid="{00000000-0005-0000-0000-0000916E0000}"/>
    <cellStyle name="Normal 29 5 3 2 2 2" xfId="28614" xr:uid="{00000000-0005-0000-0000-0000926E0000}"/>
    <cellStyle name="Normal 29 5 3 2 3" xfId="27075" xr:uid="{00000000-0005-0000-0000-0000936E0000}"/>
    <cellStyle name="Normal 29 5 4" xfId="23122" xr:uid="{00000000-0005-0000-0000-0000946E0000}"/>
    <cellStyle name="Normal 29 5 4 2" xfId="25036" xr:uid="{00000000-0005-0000-0000-0000956E0000}"/>
    <cellStyle name="Normal 29 5 4 2 2" xfId="28123" xr:uid="{00000000-0005-0000-0000-0000966E0000}"/>
    <cellStyle name="Normal 29 5 4 3" xfId="26584" xr:uid="{00000000-0005-0000-0000-0000976E0000}"/>
    <cellStyle name="Normal 29 5 5" xfId="24253" xr:uid="{00000000-0005-0000-0000-0000986E0000}"/>
    <cellStyle name="Normal 29 5 5 2" xfId="27341" xr:uid="{00000000-0005-0000-0000-0000996E0000}"/>
    <cellStyle name="Normal 29 5 6" xfId="25797" xr:uid="{00000000-0005-0000-0000-00009A6E0000}"/>
    <cellStyle name="Normal 29 6" xfId="5474" xr:uid="{00000000-0005-0000-0000-00009B6E0000}"/>
    <cellStyle name="Normal 29 6 2" xfId="20348" xr:uid="{00000000-0005-0000-0000-00009C6E0000}"/>
    <cellStyle name="Normal 29 6 2 2" xfId="24040" xr:uid="{00000000-0005-0000-0000-00009D6E0000}"/>
    <cellStyle name="Normal 29 6 2 2 2" xfId="25593" xr:uid="{00000000-0005-0000-0000-00009E6E0000}"/>
    <cellStyle name="Normal 29 6 2 2 2 2" xfId="28680" xr:uid="{00000000-0005-0000-0000-00009F6E0000}"/>
    <cellStyle name="Normal 29 6 2 2 3" xfId="27141" xr:uid="{00000000-0005-0000-0000-0000A06E0000}"/>
    <cellStyle name="Normal 29 6 3" xfId="24320" xr:uid="{00000000-0005-0000-0000-0000A16E0000}"/>
    <cellStyle name="Normal 29 6 3 2" xfId="27407" xr:uid="{00000000-0005-0000-0000-0000A26E0000}"/>
    <cellStyle name="Normal 29 6 4" xfId="25864" xr:uid="{00000000-0005-0000-0000-0000A36E0000}"/>
    <cellStyle name="Normal 29 7" xfId="20349" xr:uid="{00000000-0005-0000-0000-0000A46E0000}"/>
    <cellStyle name="Normal 29 8" xfId="20350" xr:uid="{00000000-0005-0000-0000-0000A56E0000}"/>
    <cellStyle name="Normal 29 9" xfId="20351" xr:uid="{00000000-0005-0000-0000-0000A66E0000}"/>
    <cellStyle name="Normal 3" xfId="9" xr:uid="{00000000-0005-0000-0000-0000A76E0000}"/>
    <cellStyle name="Normal 3 10" xfId="3621" xr:uid="{00000000-0005-0000-0000-0000A86E0000}"/>
    <cellStyle name="Normal 3 10 2" xfId="5981" xr:uid="{00000000-0005-0000-0000-0000A96E0000}"/>
    <cellStyle name="Normal 3 100" xfId="5982" xr:uid="{00000000-0005-0000-0000-0000AA6E0000}"/>
    <cellStyle name="Normal 3 101" xfId="5983" xr:uid="{00000000-0005-0000-0000-0000AB6E0000}"/>
    <cellStyle name="Normal 3 102" xfId="5984" xr:uid="{00000000-0005-0000-0000-0000AC6E0000}"/>
    <cellStyle name="Normal 3 103" xfId="5985" xr:uid="{00000000-0005-0000-0000-0000AD6E0000}"/>
    <cellStyle name="Normal 3 104" xfId="5986" xr:uid="{00000000-0005-0000-0000-0000AE6E0000}"/>
    <cellStyle name="Normal 3 105" xfId="5987" xr:uid="{00000000-0005-0000-0000-0000AF6E0000}"/>
    <cellStyle name="Normal 3 106" xfId="5988" xr:uid="{00000000-0005-0000-0000-0000B06E0000}"/>
    <cellStyle name="Normal 3 107" xfId="5989" xr:uid="{00000000-0005-0000-0000-0000B16E0000}"/>
    <cellStyle name="Normal 3 108" xfId="5990" xr:uid="{00000000-0005-0000-0000-0000B26E0000}"/>
    <cellStyle name="Normal 3 109" xfId="5991" xr:uid="{00000000-0005-0000-0000-0000B36E0000}"/>
    <cellStyle name="Normal 3 11" xfId="3622" xr:uid="{00000000-0005-0000-0000-0000B46E0000}"/>
    <cellStyle name="Normal 3 11 2" xfId="5992" xr:uid="{00000000-0005-0000-0000-0000B56E0000}"/>
    <cellStyle name="Normal 3 110" xfId="5993" xr:uid="{00000000-0005-0000-0000-0000B66E0000}"/>
    <cellStyle name="Normal 3 111" xfId="5994" xr:uid="{00000000-0005-0000-0000-0000B76E0000}"/>
    <cellStyle name="Normal 3 112" xfId="5995" xr:uid="{00000000-0005-0000-0000-0000B86E0000}"/>
    <cellStyle name="Normal 3 113" xfId="5996" xr:uid="{00000000-0005-0000-0000-0000B96E0000}"/>
    <cellStyle name="Normal 3 114" xfId="5997" xr:uid="{00000000-0005-0000-0000-0000BA6E0000}"/>
    <cellStyle name="Normal 3 115" xfId="5998" xr:uid="{00000000-0005-0000-0000-0000BB6E0000}"/>
    <cellStyle name="Normal 3 116" xfId="5999" xr:uid="{00000000-0005-0000-0000-0000BC6E0000}"/>
    <cellStyle name="Normal 3 117" xfId="6000" xr:uid="{00000000-0005-0000-0000-0000BD6E0000}"/>
    <cellStyle name="Normal 3 118" xfId="6001" xr:uid="{00000000-0005-0000-0000-0000BE6E0000}"/>
    <cellStyle name="Normal 3 119" xfId="6002" xr:uid="{00000000-0005-0000-0000-0000BF6E0000}"/>
    <cellStyle name="Normal 3 12" xfId="6003" xr:uid="{00000000-0005-0000-0000-0000C06E0000}"/>
    <cellStyle name="Normal 3 120" xfId="6004" xr:uid="{00000000-0005-0000-0000-0000C16E0000}"/>
    <cellStyle name="Normal 3 121" xfId="6005" xr:uid="{00000000-0005-0000-0000-0000C26E0000}"/>
    <cellStyle name="Normal 3 122" xfId="6006" xr:uid="{00000000-0005-0000-0000-0000C36E0000}"/>
    <cellStyle name="Normal 3 123" xfId="6007" xr:uid="{00000000-0005-0000-0000-0000C46E0000}"/>
    <cellStyle name="Normal 3 124" xfId="6008" xr:uid="{00000000-0005-0000-0000-0000C56E0000}"/>
    <cellStyle name="Normal 3 125" xfId="6009" xr:uid="{00000000-0005-0000-0000-0000C66E0000}"/>
    <cellStyle name="Normal 3 126" xfId="6010" xr:uid="{00000000-0005-0000-0000-0000C76E0000}"/>
    <cellStyle name="Normal 3 127" xfId="6011" xr:uid="{00000000-0005-0000-0000-0000C86E0000}"/>
    <cellStyle name="Normal 3 128" xfId="6012" xr:uid="{00000000-0005-0000-0000-0000C96E0000}"/>
    <cellStyle name="Normal 3 129" xfId="6013" xr:uid="{00000000-0005-0000-0000-0000CA6E0000}"/>
    <cellStyle name="Normal 3 13" xfId="6014" xr:uid="{00000000-0005-0000-0000-0000CB6E0000}"/>
    <cellStyle name="Normal 3 130" xfId="6015" xr:uid="{00000000-0005-0000-0000-0000CC6E0000}"/>
    <cellStyle name="Normal 3 131" xfId="6016" xr:uid="{00000000-0005-0000-0000-0000CD6E0000}"/>
    <cellStyle name="Normal 3 132" xfId="6017" xr:uid="{00000000-0005-0000-0000-0000CE6E0000}"/>
    <cellStyle name="Normal 3 133" xfId="6018" xr:uid="{00000000-0005-0000-0000-0000CF6E0000}"/>
    <cellStyle name="Normal 3 134" xfId="6019" xr:uid="{00000000-0005-0000-0000-0000D06E0000}"/>
    <cellStyle name="Normal 3 135" xfId="6020" xr:uid="{00000000-0005-0000-0000-0000D16E0000}"/>
    <cellStyle name="Normal 3 136" xfId="6021" xr:uid="{00000000-0005-0000-0000-0000D26E0000}"/>
    <cellStyle name="Normal 3 137" xfId="6022" xr:uid="{00000000-0005-0000-0000-0000D36E0000}"/>
    <cellStyle name="Normal 3 138" xfId="6023" xr:uid="{00000000-0005-0000-0000-0000D46E0000}"/>
    <cellStyle name="Normal 3 139" xfId="6024" xr:uid="{00000000-0005-0000-0000-0000D56E0000}"/>
    <cellStyle name="Normal 3 14" xfId="6025" xr:uid="{00000000-0005-0000-0000-0000D66E0000}"/>
    <cellStyle name="Normal 3 140" xfId="6026" xr:uid="{00000000-0005-0000-0000-0000D76E0000}"/>
    <cellStyle name="Normal 3 141" xfId="6027" xr:uid="{00000000-0005-0000-0000-0000D86E0000}"/>
    <cellStyle name="Normal 3 142" xfId="6028" xr:uid="{00000000-0005-0000-0000-0000D96E0000}"/>
    <cellStyle name="Normal 3 143" xfId="6029" xr:uid="{00000000-0005-0000-0000-0000DA6E0000}"/>
    <cellStyle name="Normal 3 144" xfId="6030" xr:uid="{00000000-0005-0000-0000-0000DB6E0000}"/>
    <cellStyle name="Normal 3 145" xfId="6031" xr:uid="{00000000-0005-0000-0000-0000DC6E0000}"/>
    <cellStyle name="Normal 3 146" xfId="6032" xr:uid="{00000000-0005-0000-0000-0000DD6E0000}"/>
    <cellStyle name="Normal 3 147" xfId="6033" xr:uid="{00000000-0005-0000-0000-0000DE6E0000}"/>
    <cellStyle name="Normal 3 148" xfId="6034" xr:uid="{00000000-0005-0000-0000-0000DF6E0000}"/>
    <cellStyle name="Normal 3 149" xfId="6035" xr:uid="{00000000-0005-0000-0000-0000E06E0000}"/>
    <cellStyle name="Normal 3 15" xfId="6036" xr:uid="{00000000-0005-0000-0000-0000E16E0000}"/>
    <cellStyle name="Normal 3 150" xfId="6037" xr:uid="{00000000-0005-0000-0000-0000E26E0000}"/>
    <cellStyle name="Normal 3 151" xfId="6038" xr:uid="{00000000-0005-0000-0000-0000E36E0000}"/>
    <cellStyle name="Normal 3 152" xfId="6039" xr:uid="{00000000-0005-0000-0000-0000E46E0000}"/>
    <cellStyle name="Normal 3 153" xfId="6040" xr:uid="{00000000-0005-0000-0000-0000E56E0000}"/>
    <cellStyle name="Normal 3 154" xfId="6041" xr:uid="{00000000-0005-0000-0000-0000E66E0000}"/>
    <cellStyle name="Normal 3 155" xfId="6042" xr:uid="{00000000-0005-0000-0000-0000E76E0000}"/>
    <cellStyle name="Normal 3 156" xfId="6043" xr:uid="{00000000-0005-0000-0000-0000E86E0000}"/>
    <cellStyle name="Normal 3 157" xfId="6044" xr:uid="{00000000-0005-0000-0000-0000E96E0000}"/>
    <cellStyle name="Normal 3 158" xfId="6045" xr:uid="{00000000-0005-0000-0000-0000EA6E0000}"/>
    <cellStyle name="Normal 3 159" xfId="6046" xr:uid="{00000000-0005-0000-0000-0000EB6E0000}"/>
    <cellStyle name="Normal 3 16" xfId="6047" xr:uid="{00000000-0005-0000-0000-0000EC6E0000}"/>
    <cellStyle name="Normal 3 160" xfId="6048" xr:uid="{00000000-0005-0000-0000-0000ED6E0000}"/>
    <cellStyle name="Normal 3 161" xfId="6049" xr:uid="{00000000-0005-0000-0000-0000EE6E0000}"/>
    <cellStyle name="Normal 3 162" xfId="6050" xr:uid="{00000000-0005-0000-0000-0000EF6E0000}"/>
    <cellStyle name="Normal 3 163" xfId="6051" xr:uid="{00000000-0005-0000-0000-0000F06E0000}"/>
    <cellStyle name="Normal 3 164" xfId="6052" xr:uid="{00000000-0005-0000-0000-0000F16E0000}"/>
    <cellStyle name="Normal 3 165" xfId="6053" xr:uid="{00000000-0005-0000-0000-0000F26E0000}"/>
    <cellStyle name="Normal 3 166" xfId="6054" xr:uid="{00000000-0005-0000-0000-0000F36E0000}"/>
    <cellStyle name="Normal 3 167" xfId="6055" xr:uid="{00000000-0005-0000-0000-0000F46E0000}"/>
    <cellStyle name="Normal 3 168" xfId="6056" xr:uid="{00000000-0005-0000-0000-0000F56E0000}"/>
    <cellStyle name="Normal 3 169" xfId="6057" xr:uid="{00000000-0005-0000-0000-0000F66E0000}"/>
    <cellStyle name="Normal 3 17" xfId="6058" xr:uid="{00000000-0005-0000-0000-0000F76E0000}"/>
    <cellStyle name="Normal 3 170" xfId="6059" xr:uid="{00000000-0005-0000-0000-0000F86E0000}"/>
    <cellStyle name="Normal 3 171" xfId="6060" xr:uid="{00000000-0005-0000-0000-0000F96E0000}"/>
    <cellStyle name="Normal 3 172" xfId="6061" xr:uid="{00000000-0005-0000-0000-0000FA6E0000}"/>
    <cellStyle name="Normal 3 173" xfId="6062" xr:uid="{00000000-0005-0000-0000-0000FB6E0000}"/>
    <cellStyle name="Normal 3 174" xfId="6063" xr:uid="{00000000-0005-0000-0000-0000FC6E0000}"/>
    <cellStyle name="Normal 3 175" xfId="6064" xr:uid="{00000000-0005-0000-0000-0000FD6E0000}"/>
    <cellStyle name="Normal 3 176" xfId="6065" xr:uid="{00000000-0005-0000-0000-0000FE6E0000}"/>
    <cellStyle name="Normal 3 177" xfId="6066" xr:uid="{00000000-0005-0000-0000-0000FF6E0000}"/>
    <cellStyle name="Normal 3 178" xfId="6067" xr:uid="{00000000-0005-0000-0000-0000006F0000}"/>
    <cellStyle name="Normal 3 179" xfId="6068" xr:uid="{00000000-0005-0000-0000-0000016F0000}"/>
    <cellStyle name="Normal 3 18" xfId="6069" xr:uid="{00000000-0005-0000-0000-0000026F0000}"/>
    <cellStyle name="Normal 3 180" xfId="6070" xr:uid="{00000000-0005-0000-0000-0000036F0000}"/>
    <cellStyle name="Normal 3 181" xfId="6071" xr:uid="{00000000-0005-0000-0000-0000046F0000}"/>
    <cellStyle name="Normal 3 182" xfId="6072" xr:uid="{00000000-0005-0000-0000-0000056F0000}"/>
    <cellStyle name="Normal 3 183" xfId="6073" xr:uid="{00000000-0005-0000-0000-0000066F0000}"/>
    <cellStyle name="Normal 3 184" xfId="6074" xr:uid="{00000000-0005-0000-0000-0000076F0000}"/>
    <cellStyle name="Normal 3 185" xfId="6075" xr:uid="{00000000-0005-0000-0000-0000086F0000}"/>
    <cellStyle name="Normal 3 186" xfId="6076" xr:uid="{00000000-0005-0000-0000-0000096F0000}"/>
    <cellStyle name="Normal 3 187" xfId="6077" xr:uid="{00000000-0005-0000-0000-00000A6F0000}"/>
    <cellStyle name="Normal 3 188" xfId="6078" xr:uid="{00000000-0005-0000-0000-00000B6F0000}"/>
    <cellStyle name="Normal 3 189" xfId="6079" xr:uid="{00000000-0005-0000-0000-00000C6F0000}"/>
    <cellStyle name="Normal 3 19" xfId="6080" xr:uid="{00000000-0005-0000-0000-00000D6F0000}"/>
    <cellStyle name="Normal 3 190" xfId="6081" xr:uid="{00000000-0005-0000-0000-00000E6F0000}"/>
    <cellStyle name="Normal 3 191" xfId="6082" xr:uid="{00000000-0005-0000-0000-00000F6F0000}"/>
    <cellStyle name="Normal 3 192" xfId="6083" xr:uid="{00000000-0005-0000-0000-0000106F0000}"/>
    <cellStyle name="Normal 3 193" xfId="6084" xr:uid="{00000000-0005-0000-0000-0000116F0000}"/>
    <cellStyle name="Normal 3 194" xfId="6085" xr:uid="{00000000-0005-0000-0000-0000126F0000}"/>
    <cellStyle name="Normal 3 195" xfId="6086" xr:uid="{00000000-0005-0000-0000-0000136F0000}"/>
    <cellStyle name="Normal 3 196" xfId="6087" xr:uid="{00000000-0005-0000-0000-0000146F0000}"/>
    <cellStyle name="Normal 3 197" xfId="6088" xr:uid="{00000000-0005-0000-0000-0000156F0000}"/>
    <cellStyle name="Normal 3 198" xfId="6089" xr:uid="{00000000-0005-0000-0000-0000166F0000}"/>
    <cellStyle name="Normal 3 199" xfId="6090" xr:uid="{00000000-0005-0000-0000-0000176F0000}"/>
    <cellStyle name="Normal 3 2" xfId="143" xr:uid="{00000000-0005-0000-0000-0000186F0000}"/>
    <cellStyle name="Normal 3 2 10" xfId="20352" xr:uid="{00000000-0005-0000-0000-0000196F0000}"/>
    <cellStyle name="Normal 3 2 11" xfId="20353" xr:uid="{00000000-0005-0000-0000-00001A6F0000}"/>
    <cellStyle name="Normal 3 2 2" xfId="251" xr:uid="{00000000-0005-0000-0000-00001B6F0000}"/>
    <cellStyle name="Normal 3 2 2 10" xfId="20354" xr:uid="{00000000-0005-0000-0000-00001C6F0000}"/>
    <cellStyle name="Normal 3 2 2 11" xfId="20355" xr:uid="{00000000-0005-0000-0000-00001D6F0000}"/>
    <cellStyle name="Normal 3 2 2 12" xfId="6091" xr:uid="{00000000-0005-0000-0000-00001E6F0000}"/>
    <cellStyle name="Normal 3 2 2 2" xfId="366" xr:uid="{00000000-0005-0000-0000-00001F6F0000}"/>
    <cellStyle name="Normal 3 2 2 2 10" xfId="20356" xr:uid="{00000000-0005-0000-0000-0000206F0000}"/>
    <cellStyle name="Normal 3 2 2 2 11" xfId="6092" xr:uid="{00000000-0005-0000-0000-0000216F0000}"/>
    <cellStyle name="Normal 3 2 2 2 2" xfId="20357" xr:uid="{00000000-0005-0000-0000-0000226F0000}"/>
    <cellStyle name="Normal 3 2 2 2 2 10" xfId="20358" xr:uid="{00000000-0005-0000-0000-0000236F0000}"/>
    <cellStyle name="Normal 3 2 2 2 2 2" xfId="20359" xr:uid="{00000000-0005-0000-0000-0000246F0000}"/>
    <cellStyle name="Normal 3 2 2 2 2 3" xfId="20360" xr:uid="{00000000-0005-0000-0000-0000256F0000}"/>
    <cellStyle name="Normal 3 2 2 2 2 4" xfId="20361" xr:uid="{00000000-0005-0000-0000-0000266F0000}"/>
    <cellStyle name="Normal 3 2 2 2 2 5" xfId="20362" xr:uid="{00000000-0005-0000-0000-0000276F0000}"/>
    <cellStyle name="Normal 3 2 2 2 2 6" xfId="20363" xr:uid="{00000000-0005-0000-0000-0000286F0000}"/>
    <cellStyle name="Normal 3 2 2 2 2 7" xfId="20364" xr:uid="{00000000-0005-0000-0000-0000296F0000}"/>
    <cellStyle name="Normal 3 2 2 2 2 8" xfId="20365" xr:uid="{00000000-0005-0000-0000-00002A6F0000}"/>
    <cellStyle name="Normal 3 2 2 2 2 9" xfId="20366" xr:uid="{00000000-0005-0000-0000-00002B6F0000}"/>
    <cellStyle name="Normal 3 2 2 2 3" xfId="20367" xr:uid="{00000000-0005-0000-0000-00002C6F0000}"/>
    <cellStyle name="Normal 3 2 2 2 4" xfId="20368" xr:uid="{00000000-0005-0000-0000-00002D6F0000}"/>
    <cellStyle name="Normal 3 2 2 2 5" xfId="20369" xr:uid="{00000000-0005-0000-0000-00002E6F0000}"/>
    <cellStyle name="Normal 3 2 2 2 6" xfId="20370" xr:uid="{00000000-0005-0000-0000-00002F6F0000}"/>
    <cellStyle name="Normal 3 2 2 2 7" xfId="20371" xr:uid="{00000000-0005-0000-0000-0000306F0000}"/>
    <cellStyle name="Normal 3 2 2 2 8" xfId="20372" xr:uid="{00000000-0005-0000-0000-0000316F0000}"/>
    <cellStyle name="Normal 3 2 2 2 9" xfId="20373" xr:uid="{00000000-0005-0000-0000-0000326F0000}"/>
    <cellStyle name="Normal 3 2 2 3" xfId="3624" xr:uid="{00000000-0005-0000-0000-0000336F0000}"/>
    <cellStyle name="Normal 3 2 2 3 2" xfId="6093" xr:uid="{00000000-0005-0000-0000-0000346F0000}"/>
    <cellStyle name="Normal 3 2 2 4" xfId="6094" xr:uid="{00000000-0005-0000-0000-0000356F0000}"/>
    <cellStyle name="Normal 3 2 2 5" xfId="6095" xr:uid="{00000000-0005-0000-0000-0000366F0000}"/>
    <cellStyle name="Normal 3 2 2 6" xfId="20374" xr:uid="{00000000-0005-0000-0000-0000376F0000}"/>
    <cellStyle name="Normal 3 2 2 7" xfId="20375" xr:uid="{00000000-0005-0000-0000-0000386F0000}"/>
    <cellStyle name="Normal 3 2 2 8" xfId="20376" xr:uid="{00000000-0005-0000-0000-0000396F0000}"/>
    <cellStyle name="Normal 3 2 2 9" xfId="20377" xr:uid="{00000000-0005-0000-0000-00003A6F0000}"/>
    <cellStyle name="Normal 3 2 3" xfId="365" xr:uid="{00000000-0005-0000-0000-00003B6F0000}"/>
    <cellStyle name="Normal 3 2 3 10" xfId="20378" xr:uid="{00000000-0005-0000-0000-00003C6F0000}"/>
    <cellStyle name="Normal 3 2 3 11" xfId="6096" xr:uid="{00000000-0005-0000-0000-00003D6F0000}"/>
    <cellStyle name="Normal 3 2 3 12" xfId="5060" xr:uid="{00000000-0005-0000-0000-00003E6F0000}"/>
    <cellStyle name="Normal 3 2 3 2" xfId="20379" xr:uid="{00000000-0005-0000-0000-00003F6F0000}"/>
    <cellStyle name="Normal 3 2 3 3" xfId="20380" xr:uid="{00000000-0005-0000-0000-0000406F0000}"/>
    <cellStyle name="Normal 3 2 3 4" xfId="20381" xr:uid="{00000000-0005-0000-0000-0000416F0000}"/>
    <cellStyle name="Normal 3 2 3 5" xfId="20382" xr:uid="{00000000-0005-0000-0000-0000426F0000}"/>
    <cellStyle name="Normal 3 2 3 6" xfId="20383" xr:uid="{00000000-0005-0000-0000-0000436F0000}"/>
    <cellStyle name="Normal 3 2 3 7" xfId="20384" xr:uid="{00000000-0005-0000-0000-0000446F0000}"/>
    <cellStyle name="Normal 3 2 3 8" xfId="20385" xr:uid="{00000000-0005-0000-0000-0000456F0000}"/>
    <cellStyle name="Normal 3 2 3 9" xfId="20386" xr:uid="{00000000-0005-0000-0000-0000466F0000}"/>
    <cellStyle name="Normal 3 2 4" xfId="3623" xr:uid="{00000000-0005-0000-0000-0000476F0000}"/>
    <cellStyle name="Normal 3 2 4 2" xfId="6097" xr:uid="{00000000-0005-0000-0000-0000486F0000}"/>
    <cellStyle name="Normal 3 2 5" xfId="6098" xr:uid="{00000000-0005-0000-0000-0000496F0000}"/>
    <cellStyle name="Normal 3 2 6" xfId="20387" xr:uid="{00000000-0005-0000-0000-00004A6F0000}"/>
    <cellStyle name="Normal 3 2 7" xfId="20388" xr:uid="{00000000-0005-0000-0000-00004B6F0000}"/>
    <cellStyle name="Normal 3 2 8" xfId="20389" xr:uid="{00000000-0005-0000-0000-00004C6F0000}"/>
    <cellStyle name="Normal 3 2 9" xfId="20390" xr:uid="{00000000-0005-0000-0000-00004D6F0000}"/>
    <cellStyle name="Normal 3 20" xfId="6099" xr:uid="{00000000-0005-0000-0000-00004E6F0000}"/>
    <cellStyle name="Normal 3 200" xfId="6100" xr:uid="{00000000-0005-0000-0000-00004F6F0000}"/>
    <cellStyle name="Normal 3 201" xfId="6101" xr:uid="{00000000-0005-0000-0000-0000506F0000}"/>
    <cellStyle name="Normal 3 202" xfId="6102" xr:uid="{00000000-0005-0000-0000-0000516F0000}"/>
    <cellStyle name="Normal 3 203" xfId="6103" xr:uid="{00000000-0005-0000-0000-0000526F0000}"/>
    <cellStyle name="Normal 3 204" xfId="6104" xr:uid="{00000000-0005-0000-0000-0000536F0000}"/>
    <cellStyle name="Normal 3 205" xfId="6105" xr:uid="{00000000-0005-0000-0000-0000546F0000}"/>
    <cellStyle name="Normal 3 206" xfId="142" xr:uid="{00000000-0005-0000-0000-0000556F0000}"/>
    <cellStyle name="Normal 3 21" xfId="6106" xr:uid="{00000000-0005-0000-0000-0000566F0000}"/>
    <cellStyle name="Normal 3 22" xfId="6107" xr:uid="{00000000-0005-0000-0000-0000576F0000}"/>
    <cellStyle name="Normal 3 23" xfId="6108" xr:uid="{00000000-0005-0000-0000-0000586F0000}"/>
    <cellStyle name="Normal 3 24" xfId="6109" xr:uid="{00000000-0005-0000-0000-0000596F0000}"/>
    <cellStyle name="Normal 3 25" xfId="6110" xr:uid="{00000000-0005-0000-0000-00005A6F0000}"/>
    <cellStyle name="Normal 3 26" xfId="6111" xr:uid="{00000000-0005-0000-0000-00005B6F0000}"/>
    <cellStyle name="Normal 3 27" xfId="6112" xr:uid="{00000000-0005-0000-0000-00005C6F0000}"/>
    <cellStyle name="Normal 3 28" xfId="6113" xr:uid="{00000000-0005-0000-0000-00005D6F0000}"/>
    <cellStyle name="Normal 3 29" xfId="6114" xr:uid="{00000000-0005-0000-0000-00005E6F0000}"/>
    <cellStyle name="Normal 3 3" xfId="174" xr:uid="{00000000-0005-0000-0000-00005F6F0000}"/>
    <cellStyle name="Normal 3 3 2" xfId="3625" xr:uid="{00000000-0005-0000-0000-0000606F0000}"/>
    <cellStyle name="Normal 3 3 2 2" xfId="17" xr:uid="{00000000-0005-0000-0000-0000616F0000}"/>
    <cellStyle name="Normal 3 3 3" xfId="6115" xr:uid="{00000000-0005-0000-0000-0000626F0000}"/>
    <cellStyle name="Normal 3 30" xfId="6116" xr:uid="{00000000-0005-0000-0000-0000636F0000}"/>
    <cellStyle name="Normal 3 31" xfId="6117" xr:uid="{00000000-0005-0000-0000-0000646F0000}"/>
    <cellStyle name="Normal 3 32" xfId="6118" xr:uid="{00000000-0005-0000-0000-0000656F0000}"/>
    <cellStyle name="Normal 3 33" xfId="6119" xr:uid="{00000000-0005-0000-0000-0000666F0000}"/>
    <cellStyle name="Normal 3 34" xfId="6120" xr:uid="{00000000-0005-0000-0000-0000676F0000}"/>
    <cellStyle name="Normal 3 35" xfId="6121" xr:uid="{00000000-0005-0000-0000-0000686F0000}"/>
    <cellStyle name="Normal 3 36" xfId="6122" xr:uid="{00000000-0005-0000-0000-0000696F0000}"/>
    <cellStyle name="Normal 3 37" xfId="6123" xr:uid="{00000000-0005-0000-0000-00006A6F0000}"/>
    <cellStyle name="Normal 3 38" xfId="6124" xr:uid="{00000000-0005-0000-0000-00006B6F0000}"/>
    <cellStyle name="Normal 3 39" xfId="6125" xr:uid="{00000000-0005-0000-0000-00006C6F0000}"/>
    <cellStyle name="Normal 3 4" xfId="250" xr:uid="{00000000-0005-0000-0000-00006D6F0000}"/>
    <cellStyle name="Normal 3 4 2" xfId="3626" xr:uid="{00000000-0005-0000-0000-00006E6F0000}"/>
    <cellStyle name="Normal 3 4 2 2" xfId="6126" xr:uid="{00000000-0005-0000-0000-00006F6F0000}"/>
    <cellStyle name="Normal 3 40" xfId="6127" xr:uid="{00000000-0005-0000-0000-0000706F0000}"/>
    <cellStyle name="Normal 3 41" xfId="6128" xr:uid="{00000000-0005-0000-0000-0000716F0000}"/>
    <cellStyle name="Normal 3 42" xfId="6129" xr:uid="{00000000-0005-0000-0000-0000726F0000}"/>
    <cellStyle name="Normal 3 43" xfId="6130" xr:uid="{00000000-0005-0000-0000-0000736F0000}"/>
    <cellStyle name="Normal 3 44" xfId="6131" xr:uid="{00000000-0005-0000-0000-0000746F0000}"/>
    <cellStyle name="Normal 3 45" xfId="6132" xr:uid="{00000000-0005-0000-0000-0000756F0000}"/>
    <cellStyle name="Normal 3 46" xfId="6133" xr:uid="{00000000-0005-0000-0000-0000766F0000}"/>
    <cellStyle name="Normal 3 47" xfId="6134" xr:uid="{00000000-0005-0000-0000-0000776F0000}"/>
    <cellStyle name="Normal 3 48" xfId="6135" xr:uid="{00000000-0005-0000-0000-0000786F0000}"/>
    <cellStyle name="Normal 3 49" xfId="6136" xr:uid="{00000000-0005-0000-0000-0000796F0000}"/>
    <cellStyle name="Normal 3 5" xfId="1561" xr:uid="{00000000-0005-0000-0000-00007A6F0000}"/>
    <cellStyle name="Normal 3 5 2" xfId="3627" xr:uid="{00000000-0005-0000-0000-00007B6F0000}"/>
    <cellStyle name="Normal 3 5 2 2" xfId="6137" xr:uid="{00000000-0005-0000-0000-00007C6F0000}"/>
    <cellStyle name="Normal 3 50" xfId="6138" xr:uid="{00000000-0005-0000-0000-00007D6F0000}"/>
    <cellStyle name="Normal 3 51" xfId="6139" xr:uid="{00000000-0005-0000-0000-00007E6F0000}"/>
    <cellStyle name="Normal 3 52" xfId="6140" xr:uid="{00000000-0005-0000-0000-00007F6F0000}"/>
    <cellStyle name="Normal 3 53" xfId="6141" xr:uid="{00000000-0005-0000-0000-0000806F0000}"/>
    <cellStyle name="Normal 3 54" xfId="6142" xr:uid="{00000000-0005-0000-0000-0000816F0000}"/>
    <cellStyle name="Normal 3 55" xfId="6143" xr:uid="{00000000-0005-0000-0000-0000826F0000}"/>
    <cellStyle name="Normal 3 56" xfId="6144" xr:uid="{00000000-0005-0000-0000-0000836F0000}"/>
    <cellStyle name="Normal 3 57" xfId="6145" xr:uid="{00000000-0005-0000-0000-0000846F0000}"/>
    <cellStyle name="Normal 3 58" xfId="6146" xr:uid="{00000000-0005-0000-0000-0000856F0000}"/>
    <cellStyle name="Normal 3 59" xfId="6147" xr:uid="{00000000-0005-0000-0000-0000866F0000}"/>
    <cellStyle name="Normal 3 6" xfId="3628" xr:uid="{00000000-0005-0000-0000-0000876F0000}"/>
    <cellStyle name="Normal 3 6 2" xfId="6148" xr:uid="{00000000-0005-0000-0000-0000886F0000}"/>
    <cellStyle name="Normal 3 60" xfId="6149" xr:uid="{00000000-0005-0000-0000-0000896F0000}"/>
    <cellStyle name="Normal 3 61" xfId="6150" xr:uid="{00000000-0005-0000-0000-00008A6F0000}"/>
    <cellStyle name="Normal 3 62" xfId="6151" xr:uid="{00000000-0005-0000-0000-00008B6F0000}"/>
    <cellStyle name="Normal 3 63" xfId="6152" xr:uid="{00000000-0005-0000-0000-00008C6F0000}"/>
    <cellStyle name="Normal 3 64" xfId="6153" xr:uid="{00000000-0005-0000-0000-00008D6F0000}"/>
    <cellStyle name="Normal 3 65" xfId="6154" xr:uid="{00000000-0005-0000-0000-00008E6F0000}"/>
    <cellStyle name="Normal 3 66" xfId="6155" xr:uid="{00000000-0005-0000-0000-00008F6F0000}"/>
    <cellStyle name="Normal 3 67" xfId="6156" xr:uid="{00000000-0005-0000-0000-0000906F0000}"/>
    <cellStyle name="Normal 3 68" xfId="6157" xr:uid="{00000000-0005-0000-0000-0000916F0000}"/>
    <cellStyle name="Normal 3 69" xfId="6158" xr:uid="{00000000-0005-0000-0000-0000926F0000}"/>
    <cellStyle name="Normal 3 7" xfId="3629" xr:uid="{00000000-0005-0000-0000-0000936F0000}"/>
    <cellStyle name="Normal 3 7 2" xfId="6159" xr:uid="{00000000-0005-0000-0000-0000946F0000}"/>
    <cellStyle name="Normal 3 70" xfId="6160" xr:uid="{00000000-0005-0000-0000-0000956F0000}"/>
    <cellStyle name="Normal 3 71" xfId="6161" xr:uid="{00000000-0005-0000-0000-0000966F0000}"/>
    <cellStyle name="Normal 3 72" xfId="6162" xr:uid="{00000000-0005-0000-0000-0000976F0000}"/>
    <cellStyle name="Normal 3 73" xfId="6163" xr:uid="{00000000-0005-0000-0000-0000986F0000}"/>
    <cellStyle name="Normal 3 74" xfId="6164" xr:uid="{00000000-0005-0000-0000-0000996F0000}"/>
    <cellStyle name="Normal 3 75" xfId="6165" xr:uid="{00000000-0005-0000-0000-00009A6F0000}"/>
    <cellStyle name="Normal 3 76" xfId="6166" xr:uid="{00000000-0005-0000-0000-00009B6F0000}"/>
    <cellStyle name="Normal 3 77" xfId="6167" xr:uid="{00000000-0005-0000-0000-00009C6F0000}"/>
    <cellStyle name="Normal 3 78" xfId="6168" xr:uid="{00000000-0005-0000-0000-00009D6F0000}"/>
    <cellStyle name="Normal 3 79" xfId="6169" xr:uid="{00000000-0005-0000-0000-00009E6F0000}"/>
    <cellStyle name="Normal 3 8" xfId="3630" xr:uid="{00000000-0005-0000-0000-00009F6F0000}"/>
    <cellStyle name="Normal 3 8 2" xfId="6170" xr:uid="{00000000-0005-0000-0000-0000A06F0000}"/>
    <cellStyle name="Normal 3 80" xfId="6171" xr:uid="{00000000-0005-0000-0000-0000A16F0000}"/>
    <cellStyle name="Normal 3 81" xfId="6172" xr:uid="{00000000-0005-0000-0000-0000A26F0000}"/>
    <cellStyle name="Normal 3 82" xfId="6173" xr:uid="{00000000-0005-0000-0000-0000A36F0000}"/>
    <cellStyle name="Normal 3 83" xfId="6174" xr:uid="{00000000-0005-0000-0000-0000A46F0000}"/>
    <cellStyle name="Normal 3 84" xfId="6175" xr:uid="{00000000-0005-0000-0000-0000A56F0000}"/>
    <cellStyle name="Normal 3 85" xfId="6176" xr:uid="{00000000-0005-0000-0000-0000A66F0000}"/>
    <cellStyle name="Normal 3 86" xfId="6177" xr:uid="{00000000-0005-0000-0000-0000A76F0000}"/>
    <cellStyle name="Normal 3 87" xfId="6178" xr:uid="{00000000-0005-0000-0000-0000A86F0000}"/>
    <cellStyle name="Normal 3 88" xfId="6179" xr:uid="{00000000-0005-0000-0000-0000A96F0000}"/>
    <cellStyle name="Normal 3 89" xfId="6180" xr:uid="{00000000-0005-0000-0000-0000AA6F0000}"/>
    <cellStyle name="Normal 3 9" xfId="3631" xr:uid="{00000000-0005-0000-0000-0000AB6F0000}"/>
    <cellStyle name="Normal 3 9 2" xfId="6181" xr:uid="{00000000-0005-0000-0000-0000AC6F0000}"/>
    <cellStyle name="Normal 3 90" xfId="6182" xr:uid="{00000000-0005-0000-0000-0000AD6F0000}"/>
    <cellStyle name="Normal 3 91" xfId="6183" xr:uid="{00000000-0005-0000-0000-0000AE6F0000}"/>
    <cellStyle name="Normal 3 92" xfId="6184" xr:uid="{00000000-0005-0000-0000-0000AF6F0000}"/>
    <cellStyle name="Normal 3 93" xfId="6185" xr:uid="{00000000-0005-0000-0000-0000B06F0000}"/>
    <cellStyle name="Normal 3 94" xfId="6186" xr:uid="{00000000-0005-0000-0000-0000B16F0000}"/>
    <cellStyle name="Normal 3 95" xfId="6187" xr:uid="{00000000-0005-0000-0000-0000B26F0000}"/>
    <cellStyle name="Normal 3 96" xfId="6188" xr:uid="{00000000-0005-0000-0000-0000B36F0000}"/>
    <cellStyle name="Normal 3 97" xfId="6189" xr:uid="{00000000-0005-0000-0000-0000B46F0000}"/>
    <cellStyle name="Normal 3 98" xfId="6190" xr:uid="{00000000-0005-0000-0000-0000B56F0000}"/>
    <cellStyle name="Normal 3 99" xfId="6191" xr:uid="{00000000-0005-0000-0000-0000B66F0000}"/>
    <cellStyle name="Normal 3_Fuel Cost" xfId="6192" xr:uid="{00000000-0005-0000-0000-0000B76F0000}"/>
    <cellStyle name="Normal 30" xfId="367" xr:uid="{00000000-0005-0000-0000-0000B86F0000}"/>
    <cellStyle name="Normal 30 10" xfId="25737" xr:uid="{00000000-0005-0000-0000-0000B96F0000}"/>
    <cellStyle name="Normal 30 2" xfId="3632" xr:uid="{00000000-0005-0000-0000-0000BA6F0000}"/>
    <cellStyle name="Normal 30 2 2" xfId="5061" xr:uid="{00000000-0005-0000-0000-0000BB6F0000}"/>
    <cellStyle name="Normal 30 2 2 2" xfId="5181" xr:uid="{00000000-0005-0000-0000-0000BC6F0000}"/>
    <cellStyle name="Normal 30 2 2 2 2" xfId="5583" xr:uid="{00000000-0005-0000-0000-0000BD6F0000}"/>
    <cellStyle name="Normal 30 2 2 2 2 2" xfId="24122" xr:uid="{00000000-0005-0000-0000-0000BE6F0000}"/>
    <cellStyle name="Normal 30 2 2 2 2 2 2" xfId="25667" xr:uid="{00000000-0005-0000-0000-0000BF6F0000}"/>
    <cellStyle name="Normal 30 2 2 2 2 2 2 2" xfId="28754" xr:uid="{00000000-0005-0000-0000-0000C06F0000}"/>
    <cellStyle name="Normal 30 2 2 2 2 2 3" xfId="27215" xr:uid="{00000000-0005-0000-0000-0000C16F0000}"/>
    <cellStyle name="Normal 30 2 2 2 2 3" xfId="24394" xr:uid="{00000000-0005-0000-0000-0000C26F0000}"/>
    <cellStyle name="Normal 30 2 2 2 2 3 2" xfId="27481" xr:uid="{00000000-0005-0000-0000-0000C36F0000}"/>
    <cellStyle name="Normal 30 2 2 2 2 4" xfId="25938" xr:uid="{00000000-0005-0000-0000-0000C46F0000}"/>
    <cellStyle name="Normal 30 2 2 2 3" xfId="23902" xr:uid="{00000000-0005-0000-0000-0000C56F0000}"/>
    <cellStyle name="Normal 30 2 2 2 3 2" xfId="25535" xr:uid="{00000000-0005-0000-0000-0000C66F0000}"/>
    <cellStyle name="Normal 30 2 2 2 3 2 2" xfId="28622" xr:uid="{00000000-0005-0000-0000-0000C76F0000}"/>
    <cellStyle name="Normal 30 2 2 2 3 3" xfId="27083" xr:uid="{00000000-0005-0000-0000-0000C86F0000}"/>
    <cellStyle name="Normal 30 2 2 2 4" xfId="24261" xr:uid="{00000000-0005-0000-0000-0000C96F0000}"/>
    <cellStyle name="Normal 30 2 2 2 4 2" xfId="27349" xr:uid="{00000000-0005-0000-0000-0000CA6F0000}"/>
    <cellStyle name="Normal 30 2 2 2 5" xfId="25805" xr:uid="{00000000-0005-0000-0000-0000CB6F0000}"/>
    <cellStyle name="Normal 30 2 2 3" xfId="5482" xr:uid="{00000000-0005-0000-0000-0000CC6F0000}"/>
    <cellStyle name="Normal 30 2 2 3 2" xfId="24048" xr:uid="{00000000-0005-0000-0000-0000CD6F0000}"/>
    <cellStyle name="Normal 30 2 2 3 2 2" xfId="25601" xr:uid="{00000000-0005-0000-0000-0000CE6F0000}"/>
    <cellStyle name="Normal 30 2 2 3 2 2 2" xfId="28688" xr:uid="{00000000-0005-0000-0000-0000CF6F0000}"/>
    <cellStyle name="Normal 30 2 2 3 2 3" xfId="27149" xr:uid="{00000000-0005-0000-0000-0000D06F0000}"/>
    <cellStyle name="Normal 30 2 2 3 3" xfId="24328" xr:uid="{00000000-0005-0000-0000-0000D16F0000}"/>
    <cellStyle name="Normal 30 2 2 3 3 2" xfId="27415" xr:uid="{00000000-0005-0000-0000-0000D26F0000}"/>
    <cellStyle name="Normal 30 2 2 3 4" xfId="25872" xr:uid="{00000000-0005-0000-0000-0000D36F0000}"/>
    <cellStyle name="Normal 30 2 2 4" xfId="23804" xr:uid="{00000000-0005-0000-0000-0000D46F0000}"/>
    <cellStyle name="Normal 30 2 2 4 2" xfId="25469" xr:uid="{00000000-0005-0000-0000-0000D56F0000}"/>
    <cellStyle name="Normal 30 2 2 4 2 2" xfId="28556" xr:uid="{00000000-0005-0000-0000-0000D66F0000}"/>
    <cellStyle name="Normal 30 2 2 4 3" xfId="27017" xr:uid="{00000000-0005-0000-0000-0000D76F0000}"/>
    <cellStyle name="Normal 30 2 2 5" xfId="23102" xr:uid="{00000000-0005-0000-0000-0000D86F0000}"/>
    <cellStyle name="Normal 30 2 2 5 2" xfId="25028" xr:uid="{00000000-0005-0000-0000-0000D96F0000}"/>
    <cellStyle name="Normal 30 2 2 5 2 2" xfId="28115" xr:uid="{00000000-0005-0000-0000-0000DA6F0000}"/>
    <cellStyle name="Normal 30 2 2 5 3" xfId="26576" xr:uid="{00000000-0005-0000-0000-0000DB6F0000}"/>
    <cellStyle name="Normal 30 2 2 6" xfId="24195" xr:uid="{00000000-0005-0000-0000-0000DC6F0000}"/>
    <cellStyle name="Normal 30 2 2 6 2" xfId="27283" xr:uid="{00000000-0005-0000-0000-0000DD6F0000}"/>
    <cellStyle name="Normal 30 2 2 7" xfId="25739" xr:uid="{00000000-0005-0000-0000-0000DE6F0000}"/>
    <cellStyle name="Normal 30 2 3" xfId="5062" xr:uid="{00000000-0005-0000-0000-0000DF6F0000}"/>
    <cellStyle name="Normal 30 2 3 2" xfId="5182" xr:uid="{00000000-0005-0000-0000-0000E06F0000}"/>
    <cellStyle name="Normal 30 2 3 2 2" xfId="5584" xr:uid="{00000000-0005-0000-0000-0000E16F0000}"/>
    <cellStyle name="Normal 30 2 3 2 2 2" xfId="24123" xr:uid="{00000000-0005-0000-0000-0000E26F0000}"/>
    <cellStyle name="Normal 30 2 3 2 2 2 2" xfId="25668" xr:uid="{00000000-0005-0000-0000-0000E36F0000}"/>
    <cellStyle name="Normal 30 2 3 2 2 2 2 2" xfId="28755" xr:uid="{00000000-0005-0000-0000-0000E46F0000}"/>
    <cellStyle name="Normal 30 2 3 2 2 2 3" xfId="27216" xr:uid="{00000000-0005-0000-0000-0000E56F0000}"/>
    <cellStyle name="Normal 30 2 3 2 2 3" xfId="24395" xr:uid="{00000000-0005-0000-0000-0000E66F0000}"/>
    <cellStyle name="Normal 30 2 3 2 2 3 2" xfId="27482" xr:uid="{00000000-0005-0000-0000-0000E76F0000}"/>
    <cellStyle name="Normal 30 2 3 2 2 4" xfId="25939" xr:uid="{00000000-0005-0000-0000-0000E86F0000}"/>
    <cellStyle name="Normal 30 2 3 2 3" xfId="23903" xr:uid="{00000000-0005-0000-0000-0000E96F0000}"/>
    <cellStyle name="Normal 30 2 3 2 3 2" xfId="25536" xr:uid="{00000000-0005-0000-0000-0000EA6F0000}"/>
    <cellStyle name="Normal 30 2 3 2 3 2 2" xfId="28623" xr:uid="{00000000-0005-0000-0000-0000EB6F0000}"/>
    <cellStyle name="Normal 30 2 3 2 3 3" xfId="27084" xr:uid="{00000000-0005-0000-0000-0000EC6F0000}"/>
    <cellStyle name="Normal 30 2 3 2 4" xfId="24262" xr:uid="{00000000-0005-0000-0000-0000ED6F0000}"/>
    <cellStyle name="Normal 30 2 3 2 4 2" xfId="27350" xr:uid="{00000000-0005-0000-0000-0000EE6F0000}"/>
    <cellStyle name="Normal 30 2 3 2 5" xfId="25806" xr:uid="{00000000-0005-0000-0000-0000EF6F0000}"/>
    <cellStyle name="Normal 30 2 3 3" xfId="5483" xr:uid="{00000000-0005-0000-0000-0000F06F0000}"/>
    <cellStyle name="Normal 30 2 3 3 2" xfId="24049" xr:uid="{00000000-0005-0000-0000-0000F16F0000}"/>
    <cellStyle name="Normal 30 2 3 3 2 2" xfId="25602" xr:uid="{00000000-0005-0000-0000-0000F26F0000}"/>
    <cellStyle name="Normal 30 2 3 3 2 2 2" xfId="28689" xr:uid="{00000000-0005-0000-0000-0000F36F0000}"/>
    <cellStyle name="Normal 30 2 3 3 2 3" xfId="27150" xr:uid="{00000000-0005-0000-0000-0000F46F0000}"/>
    <cellStyle name="Normal 30 2 3 3 3" xfId="24329" xr:uid="{00000000-0005-0000-0000-0000F56F0000}"/>
    <cellStyle name="Normal 30 2 3 3 3 2" xfId="27416" xr:uid="{00000000-0005-0000-0000-0000F66F0000}"/>
    <cellStyle name="Normal 30 2 3 3 4" xfId="25873" xr:uid="{00000000-0005-0000-0000-0000F76F0000}"/>
    <cellStyle name="Normal 30 2 3 4" xfId="23805" xr:uid="{00000000-0005-0000-0000-0000F86F0000}"/>
    <cellStyle name="Normal 30 2 3 4 2" xfId="25470" xr:uid="{00000000-0005-0000-0000-0000F96F0000}"/>
    <cellStyle name="Normal 30 2 3 4 2 2" xfId="28557" xr:uid="{00000000-0005-0000-0000-0000FA6F0000}"/>
    <cellStyle name="Normal 30 2 3 4 3" xfId="27018" xr:uid="{00000000-0005-0000-0000-0000FB6F0000}"/>
    <cellStyle name="Normal 30 2 3 5" xfId="23080" xr:uid="{00000000-0005-0000-0000-0000FC6F0000}"/>
    <cellStyle name="Normal 30 2 3 5 2" xfId="25006" xr:uid="{00000000-0005-0000-0000-0000FD6F0000}"/>
    <cellStyle name="Normal 30 2 3 5 2 2" xfId="28093" xr:uid="{00000000-0005-0000-0000-0000FE6F0000}"/>
    <cellStyle name="Normal 30 2 3 5 3" xfId="26554" xr:uid="{00000000-0005-0000-0000-0000FF6F0000}"/>
    <cellStyle name="Normal 30 2 3 6" xfId="24196" xr:uid="{00000000-0005-0000-0000-000000700000}"/>
    <cellStyle name="Normal 30 2 3 6 2" xfId="27284" xr:uid="{00000000-0005-0000-0000-000001700000}"/>
    <cellStyle name="Normal 30 2 3 7" xfId="25740" xr:uid="{00000000-0005-0000-0000-000002700000}"/>
    <cellStyle name="Normal 30 2 4" xfId="5180" xr:uid="{00000000-0005-0000-0000-000003700000}"/>
    <cellStyle name="Normal 30 2 4 2" xfId="5582" xr:uid="{00000000-0005-0000-0000-000004700000}"/>
    <cellStyle name="Normal 30 2 4 2 2" xfId="24121" xr:uid="{00000000-0005-0000-0000-000005700000}"/>
    <cellStyle name="Normal 30 2 4 2 2 2" xfId="25666" xr:uid="{00000000-0005-0000-0000-000006700000}"/>
    <cellStyle name="Normal 30 2 4 2 2 2 2" xfId="28753" xr:uid="{00000000-0005-0000-0000-000007700000}"/>
    <cellStyle name="Normal 30 2 4 2 2 3" xfId="27214" xr:uid="{00000000-0005-0000-0000-000008700000}"/>
    <cellStyle name="Normal 30 2 4 2 3" xfId="24393" xr:uid="{00000000-0005-0000-0000-000009700000}"/>
    <cellStyle name="Normal 30 2 4 2 3 2" xfId="27480" xr:uid="{00000000-0005-0000-0000-00000A700000}"/>
    <cellStyle name="Normal 30 2 4 2 4" xfId="25937" xr:uid="{00000000-0005-0000-0000-00000B700000}"/>
    <cellStyle name="Normal 30 2 4 3" xfId="23901" xr:uid="{00000000-0005-0000-0000-00000C700000}"/>
    <cellStyle name="Normal 30 2 4 3 2" xfId="25534" xr:uid="{00000000-0005-0000-0000-00000D700000}"/>
    <cellStyle name="Normal 30 2 4 3 2 2" xfId="28621" xr:uid="{00000000-0005-0000-0000-00000E700000}"/>
    <cellStyle name="Normal 30 2 4 3 3" xfId="27082" xr:uid="{00000000-0005-0000-0000-00000F700000}"/>
    <cellStyle name="Normal 30 2 4 4" xfId="24260" xr:uid="{00000000-0005-0000-0000-000010700000}"/>
    <cellStyle name="Normal 30 2 4 4 2" xfId="27348" xr:uid="{00000000-0005-0000-0000-000011700000}"/>
    <cellStyle name="Normal 30 2 4 5" xfId="25804" xr:uid="{00000000-0005-0000-0000-000012700000}"/>
    <cellStyle name="Normal 30 2 5" xfId="5481" xr:uid="{00000000-0005-0000-0000-000013700000}"/>
    <cellStyle name="Normal 30 2 5 2" xfId="24047" xr:uid="{00000000-0005-0000-0000-000014700000}"/>
    <cellStyle name="Normal 30 2 5 2 2" xfId="25600" xr:uid="{00000000-0005-0000-0000-000015700000}"/>
    <cellStyle name="Normal 30 2 5 2 2 2" xfId="28687" xr:uid="{00000000-0005-0000-0000-000016700000}"/>
    <cellStyle name="Normal 30 2 5 2 3" xfId="27148" xr:uid="{00000000-0005-0000-0000-000017700000}"/>
    <cellStyle name="Normal 30 2 5 3" xfId="24327" xr:uid="{00000000-0005-0000-0000-000018700000}"/>
    <cellStyle name="Normal 30 2 5 3 2" xfId="27414" xr:uid="{00000000-0005-0000-0000-000019700000}"/>
    <cellStyle name="Normal 30 2 5 4" xfId="25871" xr:uid="{00000000-0005-0000-0000-00001A700000}"/>
    <cellStyle name="Normal 30 2 6" xfId="23803" xr:uid="{00000000-0005-0000-0000-00001B700000}"/>
    <cellStyle name="Normal 30 2 6 2" xfId="25468" xr:uid="{00000000-0005-0000-0000-00001C700000}"/>
    <cellStyle name="Normal 30 2 6 2 2" xfId="28555" xr:uid="{00000000-0005-0000-0000-00001D700000}"/>
    <cellStyle name="Normal 30 2 6 3" xfId="27016" xr:uid="{00000000-0005-0000-0000-00001E700000}"/>
    <cellStyle name="Normal 30 2 7" xfId="23057" xr:uid="{00000000-0005-0000-0000-00001F700000}"/>
    <cellStyle name="Normal 30 2 7 2" xfId="24984" xr:uid="{00000000-0005-0000-0000-000020700000}"/>
    <cellStyle name="Normal 30 2 7 2 2" xfId="28071" xr:uid="{00000000-0005-0000-0000-000021700000}"/>
    <cellStyle name="Normal 30 2 7 3" xfId="26532" xr:uid="{00000000-0005-0000-0000-000022700000}"/>
    <cellStyle name="Normal 30 2 8" xfId="24194" xr:uid="{00000000-0005-0000-0000-000023700000}"/>
    <cellStyle name="Normal 30 2 8 2" xfId="27282" xr:uid="{00000000-0005-0000-0000-000024700000}"/>
    <cellStyle name="Normal 30 2 9" xfId="25738" xr:uid="{00000000-0005-0000-0000-000025700000}"/>
    <cellStyle name="Normal 30 3" xfId="5063" xr:uid="{00000000-0005-0000-0000-000026700000}"/>
    <cellStyle name="Normal 30 3 2" xfId="5183" xr:uid="{00000000-0005-0000-0000-000027700000}"/>
    <cellStyle name="Normal 30 3 2 2" xfId="5585" xr:uid="{00000000-0005-0000-0000-000028700000}"/>
    <cellStyle name="Normal 30 3 2 2 2" xfId="24124" xr:uid="{00000000-0005-0000-0000-000029700000}"/>
    <cellStyle name="Normal 30 3 2 2 2 2" xfId="25669" xr:uid="{00000000-0005-0000-0000-00002A700000}"/>
    <cellStyle name="Normal 30 3 2 2 2 2 2" xfId="28756" xr:uid="{00000000-0005-0000-0000-00002B700000}"/>
    <cellStyle name="Normal 30 3 2 2 2 3" xfId="27217" xr:uid="{00000000-0005-0000-0000-00002C700000}"/>
    <cellStyle name="Normal 30 3 2 2 3" xfId="24396" xr:uid="{00000000-0005-0000-0000-00002D700000}"/>
    <cellStyle name="Normal 30 3 2 2 3 2" xfId="27483" xr:uid="{00000000-0005-0000-0000-00002E700000}"/>
    <cellStyle name="Normal 30 3 2 2 4" xfId="25940" xr:uid="{00000000-0005-0000-0000-00002F700000}"/>
    <cellStyle name="Normal 30 3 2 3" xfId="23904" xr:uid="{00000000-0005-0000-0000-000030700000}"/>
    <cellStyle name="Normal 30 3 2 3 2" xfId="25537" xr:uid="{00000000-0005-0000-0000-000031700000}"/>
    <cellStyle name="Normal 30 3 2 3 2 2" xfId="28624" xr:uid="{00000000-0005-0000-0000-000032700000}"/>
    <cellStyle name="Normal 30 3 2 3 3" xfId="27085" xr:uid="{00000000-0005-0000-0000-000033700000}"/>
    <cellStyle name="Normal 30 3 2 4" xfId="24263" xr:uid="{00000000-0005-0000-0000-000034700000}"/>
    <cellStyle name="Normal 30 3 2 4 2" xfId="27351" xr:uid="{00000000-0005-0000-0000-000035700000}"/>
    <cellStyle name="Normal 30 3 2 5" xfId="25807" xr:uid="{00000000-0005-0000-0000-000036700000}"/>
    <cellStyle name="Normal 30 3 3" xfId="5484" xr:uid="{00000000-0005-0000-0000-000037700000}"/>
    <cellStyle name="Normal 30 3 3 2" xfId="24050" xr:uid="{00000000-0005-0000-0000-000038700000}"/>
    <cellStyle name="Normal 30 3 3 2 2" xfId="25603" xr:uid="{00000000-0005-0000-0000-000039700000}"/>
    <cellStyle name="Normal 30 3 3 2 2 2" xfId="28690" xr:uid="{00000000-0005-0000-0000-00003A700000}"/>
    <cellStyle name="Normal 30 3 3 2 3" xfId="27151" xr:uid="{00000000-0005-0000-0000-00003B700000}"/>
    <cellStyle name="Normal 30 3 3 3" xfId="24330" xr:uid="{00000000-0005-0000-0000-00003C700000}"/>
    <cellStyle name="Normal 30 3 3 3 2" xfId="27417" xr:uid="{00000000-0005-0000-0000-00003D700000}"/>
    <cellStyle name="Normal 30 3 3 4" xfId="25874" xr:uid="{00000000-0005-0000-0000-00003E700000}"/>
    <cellStyle name="Normal 30 3 4" xfId="23806" xr:uid="{00000000-0005-0000-0000-00003F700000}"/>
    <cellStyle name="Normal 30 3 4 2" xfId="25471" xr:uid="{00000000-0005-0000-0000-000040700000}"/>
    <cellStyle name="Normal 30 3 4 2 2" xfId="28558" xr:uid="{00000000-0005-0000-0000-000041700000}"/>
    <cellStyle name="Normal 30 3 4 3" xfId="27019" xr:uid="{00000000-0005-0000-0000-000042700000}"/>
    <cellStyle name="Normal 30 3 5" xfId="23093" xr:uid="{00000000-0005-0000-0000-000043700000}"/>
    <cellStyle name="Normal 30 3 5 2" xfId="25019" xr:uid="{00000000-0005-0000-0000-000044700000}"/>
    <cellStyle name="Normal 30 3 5 2 2" xfId="28106" xr:uid="{00000000-0005-0000-0000-000045700000}"/>
    <cellStyle name="Normal 30 3 5 3" xfId="26567" xr:uid="{00000000-0005-0000-0000-000046700000}"/>
    <cellStyle name="Normal 30 3 6" xfId="24197" xr:uid="{00000000-0005-0000-0000-000047700000}"/>
    <cellStyle name="Normal 30 3 6 2" xfId="27285" xr:uid="{00000000-0005-0000-0000-000048700000}"/>
    <cellStyle name="Normal 30 3 7" xfId="25741" xr:uid="{00000000-0005-0000-0000-000049700000}"/>
    <cellStyle name="Normal 30 4" xfId="5064" xr:uid="{00000000-0005-0000-0000-00004A700000}"/>
    <cellStyle name="Normal 30 4 2" xfId="5184" xr:uid="{00000000-0005-0000-0000-00004B700000}"/>
    <cellStyle name="Normal 30 4 2 2" xfId="5586" xr:uid="{00000000-0005-0000-0000-00004C700000}"/>
    <cellStyle name="Normal 30 4 2 2 2" xfId="24125" xr:uid="{00000000-0005-0000-0000-00004D700000}"/>
    <cellStyle name="Normal 30 4 2 2 2 2" xfId="25670" xr:uid="{00000000-0005-0000-0000-00004E700000}"/>
    <cellStyle name="Normal 30 4 2 2 2 2 2" xfId="28757" xr:uid="{00000000-0005-0000-0000-00004F700000}"/>
    <cellStyle name="Normal 30 4 2 2 2 3" xfId="27218" xr:uid="{00000000-0005-0000-0000-000050700000}"/>
    <cellStyle name="Normal 30 4 2 2 3" xfId="24397" xr:uid="{00000000-0005-0000-0000-000051700000}"/>
    <cellStyle name="Normal 30 4 2 2 3 2" xfId="27484" xr:uid="{00000000-0005-0000-0000-000052700000}"/>
    <cellStyle name="Normal 30 4 2 2 4" xfId="25941" xr:uid="{00000000-0005-0000-0000-000053700000}"/>
    <cellStyle name="Normal 30 4 2 3" xfId="23905" xr:uid="{00000000-0005-0000-0000-000054700000}"/>
    <cellStyle name="Normal 30 4 2 3 2" xfId="25538" xr:uid="{00000000-0005-0000-0000-000055700000}"/>
    <cellStyle name="Normal 30 4 2 3 2 2" xfId="28625" xr:uid="{00000000-0005-0000-0000-000056700000}"/>
    <cellStyle name="Normal 30 4 2 3 3" xfId="27086" xr:uid="{00000000-0005-0000-0000-000057700000}"/>
    <cellStyle name="Normal 30 4 2 4" xfId="24264" xr:uid="{00000000-0005-0000-0000-000058700000}"/>
    <cellStyle name="Normal 30 4 2 4 2" xfId="27352" xr:uid="{00000000-0005-0000-0000-000059700000}"/>
    <cellStyle name="Normal 30 4 2 5" xfId="25808" xr:uid="{00000000-0005-0000-0000-00005A700000}"/>
    <cellStyle name="Normal 30 4 3" xfId="5485" xr:uid="{00000000-0005-0000-0000-00005B700000}"/>
    <cellStyle name="Normal 30 4 3 2" xfId="24051" xr:uid="{00000000-0005-0000-0000-00005C700000}"/>
    <cellStyle name="Normal 30 4 3 2 2" xfId="25604" xr:uid="{00000000-0005-0000-0000-00005D700000}"/>
    <cellStyle name="Normal 30 4 3 2 2 2" xfId="28691" xr:uid="{00000000-0005-0000-0000-00005E700000}"/>
    <cellStyle name="Normal 30 4 3 2 3" xfId="27152" xr:uid="{00000000-0005-0000-0000-00005F700000}"/>
    <cellStyle name="Normal 30 4 3 3" xfId="24331" xr:uid="{00000000-0005-0000-0000-000060700000}"/>
    <cellStyle name="Normal 30 4 3 3 2" xfId="27418" xr:uid="{00000000-0005-0000-0000-000061700000}"/>
    <cellStyle name="Normal 30 4 3 4" xfId="25875" xr:uid="{00000000-0005-0000-0000-000062700000}"/>
    <cellStyle name="Normal 30 4 4" xfId="23807" xr:uid="{00000000-0005-0000-0000-000063700000}"/>
    <cellStyle name="Normal 30 4 4 2" xfId="25472" xr:uid="{00000000-0005-0000-0000-000064700000}"/>
    <cellStyle name="Normal 30 4 4 2 2" xfId="28559" xr:uid="{00000000-0005-0000-0000-000065700000}"/>
    <cellStyle name="Normal 30 4 4 3" xfId="27020" xr:uid="{00000000-0005-0000-0000-000066700000}"/>
    <cellStyle name="Normal 30 4 5" xfId="23071" xr:uid="{00000000-0005-0000-0000-000067700000}"/>
    <cellStyle name="Normal 30 4 5 2" xfId="24997" xr:uid="{00000000-0005-0000-0000-000068700000}"/>
    <cellStyle name="Normal 30 4 5 2 2" xfId="28084" xr:uid="{00000000-0005-0000-0000-000069700000}"/>
    <cellStyle name="Normal 30 4 5 3" xfId="26545" xr:uid="{00000000-0005-0000-0000-00006A700000}"/>
    <cellStyle name="Normal 30 4 6" xfId="24198" xr:uid="{00000000-0005-0000-0000-00006B700000}"/>
    <cellStyle name="Normal 30 4 6 2" xfId="27286" xr:uid="{00000000-0005-0000-0000-00006C700000}"/>
    <cellStyle name="Normal 30 4 7" xfId="25742" xr:uid="{00000000-0005-0000-0000-00006D700000}"/>
    <cellStyle name="Normal 30 5" xfId="5179" xr:uid="{00000000-0005-0000-0000-00006E700000}"/>
    <cellStyle name="Normal 30 5 2" xfId="5581" xr:uid="{00000000-0005-0000-0000-00006F700000}"/>
    <cellStyle name="Normal 30 5 2 2" xfId="24120" xr:uid="{00000000-0005-0000-0000-000070700000}"/>
    <cellStyle name="Normal 30 5 2 2 2" xfId="25665" xr:uid="{00000000-0005-0000-0000-000071700000}"/>
    <cellStyle name="Normal 30 5 2 2 2 2" xfId="28752" xr:uid="{00000000-0005-0000-0000-000072700000}"/>
    <cellStyle name="Normal 30 5 2 2 3" xfId="27213" xr:uid="{00000000-0005-0000-0000-000073700000}"/>
    <cellStyle name="Normal 30 5 2 3" xfId="24392" xr:uid="{00000000-0005-0000-0000-000074700000}"/>
    <cellStyle name="Normal 30 5 2 3 2" xfId="27479" xr:uid="{00000000-0005-0000-0000-000075700000}"/>
    <cellStyle name="Normal 30 5 2 4" xfId="25936" xr:uid="{00000000-0005-0000-0000-000076700000}"/>
    <cellStyle name="Normal 30 5 3" xfId="23900" xr:uid="{00000000-0005-0000-0000-000077700000}"/>
    <cellStyle name="Normal 30 5 3 2" xfId="25533" xr:uid="{00000000-0005-0000-0000-000078700000}"/>
    <cellStyle name="Normal 30 5 3 2 2" xfId="28620" xr:uid="{00000000-0005-0000-0000-000079700000}"/>
    <cellStyle name="Normal 30 5 3 3" xfId="27081" xr:uid="{00000000-0005-0000-0000-00007A700000}"/>
    <cellStyle name="Normal 30 5 4" xfId="23123" xr:uid="{00000000-0005-0000-0000-00007B700000}"/>
    <cellStyle name="Normal 30 5 4 2" xfId="25037" xr:uid="{00000000-0005-0000-0000-00007C700000}"/>
    <cellStyle name="Normal 30 5 4 2 2" xfId="28124" xr:uid="{00000000-0005-0000-0000-00007D700000}"/>
    <cellStyle name="Normal 30 5 4 3" xfId="26585" xr:uid="{00000000-0005-0000-0000-00007E700000}"/>
    <cellStyle name="Normal 30 5 5" xfId="24259" xr:uid="{00000000-0005-0000-0000-00007F700000}"/>
    <cellStyle name="Normal 30 5 5 2" xfId="27347" xr:uid="{00000000-0005-0000-0000-000080700000}"/>
    <cellStyle name="Normal 30 5 6" xfId="25803" xr:uid="{00000000-0005-0000-0000-000081700000}"/>
    <cellStyle name="Normal 30 6" xfId="5480" xr:uid="{00000000-0005-0000-0000-000082700000}"/>
    <cellStyle name="Normal 30 6 2" xfId="24046" xr:uid="{00000000-0005-0000-0000-000083700000}"/>
    <cellStyle name="Normal 30 6 2 2" xfId="25599" xr:uid="{00000000-0005-0000-0000-000084700000}"/>
    <cellStyle name="Normal 30 6 2 2 2" xfId="28686" xr:uid="{00000000-0005-0000-0000-000085700000}"/>
    <cellStyle name="Normal 30 6 2 3" xfId="27147" xr:uid="{00000000-0005-0000-0000-000086700000}"/>
    <cellStyle name="Normal 30 6 3" xfId="24326" xr:uid="{00000000-0005-0000-0000-000087700000}"/>
    <cellStyle name="Normal 30 6 3 2" xfId="27413" xr:uid="{00000000-0005-0000-0000-000088700000}"/>
    <cellStyle name="Normal 30 6 4" xfId="25870" xr:uid="{00000000-0005-0000-0000-000089700000}"/>
    <cellStyle name="Normal 30 7" xfId="6453" xr:uid="{00000000-0005-0000-0000-00008A700000}"/>
    <cellStyle name="Normal 30 7 2" xfId="23802" xr:uid="{00000000-0005-0000-0000-00008B700000}"/>
    <cellStyle name="Normal 30 7 2 2" xfId="25467" xr:uid="{00000000-0005-0000-0000-00008C700000}"/>
    <cellStyle name="Normal 30 7 2 2 2" xfId="28554" xr:uid="{00000000-0005-0000-0000-00008D700000}"/>
    <cellStyle name="Normal 30 7 2 3" xfId="27015" xr:uid="{00000000-0005-0000-0000-00008E700000}"/>
    <cellStyle name="Normal 30 7 3" xfId="29433" xr:uid="{00000000-0005-0000-0000-00008F700000}"/>
    <cellStyle name="Normal 30 8" xfId="23046" xr:uid="{00000000-0005-0000-0000-000090700000}"/>
    <cellStyle name="Normal 30 8 2" xfId="24975" xr:uid="{00000000-0005-0000-0000-000091700000}"/>
    <cellStyle name="Normal 30 8 2 2" xfId="28062" xr:uid="{00000000-0005-0000-0000-000092700000}"/>
    <cellStyle name="Normal 30 8 3" xfId="26523" xr:uid="{00000000-0005-0000-0000-000093700000}"/>
    <cellStyle name="Normal 30 9" xfId="24193" xr:uid="{00000000-0005-0000-0000-000094700000}"/>
    <cellStyle name="Normal 30 9 2" xfId="27281" xr:uid="{00000000-0005-0000-0000-000095700000}"/>
    <cellStyle name="Normal 31" xfId="368" xr:uid="{00000000-0005-0000-0000-000096700000}"/>
    <cellStyle name="Normal 31 10" xfId="29072" xr:uid="{00000000-0005-0000-0000-000097700000}"/>
    <cellStyle name="Normal 31 2" xfId="10" xr:uid="{00000000-0005-0000-0000-000098700000}"/>
    <cellStyle name="Normal 31 2 2" xfId="4089" xr:uid="{00000000-0005-0000-0000-000099700000}"/>
    <cellStyle name="Normal 31 2 2 2" xfId="5068" xr:uid="{00000000-0005-0000-0000-00009A700000}"/>
    <cellStyle name="Normal 31 2 2 2 2" xfId="12" xr:uid="{00000000-0005-0000-0000-00009B700000}"/>
    <cellStyle name="Normal 31 2 2 2 2 2" xfId="4110" xr:uid="{00000000-0005-0000-0000-00009C700000}"/>
    <cellStyle name="Normal 31 2 2 2 2 2 2" xfId="5489" xr:uid="{00000000-0005-0000-0000-00009D700000}"/>
    <cellStyle name="Normal 31 2 2 2 2 2 3" xfId="29366" xr:uid="{00000000-0005-0000-0000-00009E700000}"/>
    <cellStyle name="Normal 31 2 2 2 2 3" xfId="4123" xr:uid="{00000000-0005-0000-0000-00009F700000}"/>
    <cellStyle name="Normal 31 2 2 2 2 4" xfId="28793" xr:uid="{00000000-0005-0000-0000-0000A0700000}"/>
    <cellStyle name="Normal 31 2 2 2 3" xfId="23809" xr:uid="{00000000-0005-0000-0000-0000A1700000}"/>
    <cellStyle name="Normal 31 2 2 2 3 2" xfId="30262" xr:uid="{00000000-0005-0000-0000-0000A2700000}"/>
    <cellStyle name="Normal 31 2 2 2 4" xfId="29075" xr:uid="{00000000-0005-0000-0000-0000A3700000}"/>
    <cellStyle name="Normal 31 2 2 3" xfId="5069" xr:uid="{00000000-0005-0000-0000-0000A4700000}"/>
    <cellStyle name="Normal 31 2 2 3 2" xfId="5490" xr:uid="{00000000-0005-0000-0000-0000A5700000}"/>
    <cellStyle name="Normal 31 2 2 3 2 2" xfId="29367" xr:uid="{00000000-0005-0000-0000-0000A6700000}"/>
    <cellStyle name="Normal 31 2 2 3 3" xfId="23810" xr:uid="{00000000-0005-0000-0000-0000A7700000}"/>
    <cellStyle name="Normal 31 2 2 3 3 2" xfId="30263" xr:uid="{00000000-0005-0000-0000-0000A8700000}"/>
    <cellStyle name="Normal 31 2 2 3 4" xfId="29076" xr:uid="{00000000-0005-0000-0000-0000A9700000}"/>
    <cellStyle name="Normal 31 2 2 4" xfId="5488" xr:uid="{00000000-0005-0000-0000-0000AA700000}"/>
    <cellStyle name="Normal 31 2 2 4 2" xfId="24054" xr:uid="{00000000-0005-0000-0000-0000AB700000}"/>
    <cellStyle name="Normal 31 2 2 4 2 2" xfId="30393" xr:uid="{00000000-0005-0000-0000-0000AC700000}"/>
    <cellStyle name="Normal 31 2 2 4 3" xfId="29365" xr:uid="{00000000-0005-0000-0000-0000AD700000}"/>
    <cellStyle name="Normal 31 2 2 5" xfId="23808" xr:uid="{00000000-0005-0000-0000-0000AE700000}"/>
    <cellStyle name="Normal 31 2 2 5 2" xfId="30261" xr:uid="{00000000-0005-0000-0000-0000AF700000}"/>
    <cellStyle name="Normal 31 2 2 6" xfId="5067" xr:uid="{00000000-0005-0000-0000-0000B0700000}"/>
    <cellStyle name="Normal 31 2 2 7" xfId="29074" xr:uid="{00000000-0005-0000-0000-0000B1700000}"/>
    <cellStyle name="Normal 31 2 3" xfId="4095" xr:uid="{00000000-0005-0000-0000-0000B2700000}"/>
    <cellStyle name="Normal 31 2 3 2" xfId="5071" xr:uid="{00000000-0005-0000-0000-0000B3700000}"/>
    <cellStyle name="Normal 31 2 3 2 2" xfId="5492" xr:uid="{00000000-0005-0000-0000-0000B4700000}"/>
    <cellStyle name="Normal 31 2 3 2 2 2" xfId="29369" xr:uid="{00000000-0005-0000-0000-0000B5700000}"/>
    <cellStyle name="Normal 31 2 3 2 3" xfId="23811" xr:uid="{00000000-0005-0000-0000-0000B6700000}"/>
    <cellStyle name="Normal 31 2 3 2 3 2" xfId="30264" xr:uid="{00000000-0005-0000-0000-0000B7700000}"/>
    <cellStyle name="Normal 31 2 3 2 4" xfId="29078" xr:uid="{00000000-0005-0000-0000-0000B8700000}"/>
    <cellStyle name="Normal 31 2 3 3" xfId="5072" xr:uid="{00000000-0005-0000-0000-0000B9700000}"/>
    <cellStyle name="Normal 31 2 3 3 2" xfId="5493" xr:uid="{00000000-0005-0000-0000-0000BA700000}"/>
    <cellStyle name="Normal 31 2 3 3 2 2" xfId="29370" xr:uid="{00000000-0005-0000-0000-0000BB700000}"/>
    <cellStyle name="Normal 31 2 3 3 3" xfId="23812" xr:uid="{00000000-0005-0000-0000-0000BC700000}"/>
    <cellStyle name="Normal 31 2 3 3 3 2" xfId="30265" xr:uid="{00000000-0005-0000-0000-0000BD700000}"/>
    <cellStyle name="Normal 31 2 3 3 4" xfId="29079" xr:uid="{00000000-0005-0000-0000-0000BE700000}"/>
    <cellStyle name="Normal 31 2 3 4" xfId="5491" xr:uid="{00000000-0005-0000-0000-0000BF700000}"/>
    <cellStyle name="Normal 31 2 3 4 2" xfId="29368" xr:uid="{00000000-0005-0000-0000-0000C0700000}"/>
    <cellStyle name="Normal 31 2 3 5" xfId="5070" xr:uid="{00000000-0005-0000-0000-0000C1700000}"/>
    <cellStyle name="Normal 31 2 3 6" xfId="29077" xr:uid="{00000000-0005-0000-0000-0000C2700000}"/>
    <cellStyle name="Normal 31 2 4" xfId="4101" xr:uid="{00000000-0005-0000-0000-0000C3700000}"/>
    <cellStyle name="Normal 31 2 4 2" xfId="5494" xr:uid="{00000000-0005-0000-0000-0000C4700000}"/>
    <cellStyle name="Normal 31 2 4 2 2" xfId="29371" xr:uid="{00000000-0005-0000-0000-0000C5700000}"/>
    <cellStyle name="Normal 31 2 4 3" xfId="23813" xr:uid="{00000000-0005-0000-0000-0000C6700000}"/>
    <cellStyle name="Normal 31 2 4 3 2" xfId="30266" xr:uid="{00000000-0005-0000-0000-0000C7700000}"/>
    <cellStyle name="Normal 31 2 4 4" xfId="5073" xr:uid="{00000000-0005-0000-0000-0000C8700000}"/>
    <cellStyle name="Normal 31 2 4 5" xfId="29080" xr:uid="{00000000-0005-0000-0000-0000C9700000}"/>
    <cellStyle name="Normal 31 2 5" xfId="4109" xr:uid="{00000000-0005-0000-0000-0000CA700000}"/>
    <cellStyle name="Normal 31 2 5 2" xfId="5495" xr:uid="{00000000-0005-0000-0000-0000CB700000}"/>
    <cellStyle name="Normal 31 2 5 2 2" xfId="29372" xr:uid="{00000000-0005-0000-0000-0000CC700000}"/>
    <cellStyle name="Normal 31 2 5 3" xfId="23814" xr:uid="{00000000-0005-0000-0000-0000CD700000}"/>
    <cellStyle name="Normal 31 2 5 3 2" xfId="30267" xr:uid="{00000000-0005-0000-0000-0000CE700000}"/>
    <cellStyle name="Normal 31 2 5 4" xfId="5074" xr:uid="{00000000-0005-0000-0000-0000CF700000}"/>
    <cellStyle name="Normal 31 2 5 5" xfId="29081" xr:uid="{00000000-0005-0000-0000-0000D0700000}"/>
    <cellStyle name="Normal 31 2 6" xfId="5487" xr:uid="{00000000-0005-0000-0000-0000D1700000}"/>
    <cellStyle name="Normal 31 2 6 2" xfId="24053" xr:uid="{00000000-0005-0000-0000-0000D2700000}"/>
    <cellStyle name="Normal 31 2 6 2 2" xfId="30392" xr:uid="{00000000-0005-0000-0000-0000D3700000}"/>
    <cellStyle name="Normal 31 2 6 3" xfId="29364" xr:uid="{00000000-0005-0000-0000-0000D4700000}"/>
    <cellStyle name="Normal 31 2 7" xfId="5066" xr:uid="{00000000-0005-0000-0000-0000D5700000}"/>
    <cellStyle name="Normal 31 2 7 2" xfId="29073" xr:uid="{00000000-0005-0000-0000-0000D6700000}"/>
    <cellStyle name="Normal 31 2 8" xfId="4122" xr:uid="{00000000-0005-0000-0000-0000D7700000}"/>
    <cellStyle name="Normal 31 2 9" xfId="28792" xr:uid="{00000000-0005-0000-0000-0000D8700000}"/>
    <cellStyle name="Normal 31 3" xfId="3633" xr:uid="{00000000-0005-0000-0000-0000D9700000}"/>
    <cellStyle name="Normal 31 3 2" xfId="5076" xr:uid="{00000000-0005-0000-0000-0000DA700000}"/>
    <cellStyle name="Normal 31 3 2 2" xfId="5497" xr:uid="{00000000-0005-0000-0000-0000DB700000}"/>
    <cellStyle name="Normal 31 3 2 2 2" xfId="29374" xr:uid="{00000000-0005-0000-0000-0000DC700000}"/>
    <cellStyle name="Normal 31 3 2 3" xfId="23816" xr:uid="{00000000-0005-0000-0000-0000DD700000}"/>
    <cellStyle name="Normal 31 3 2 3 2" xfId="30269" xr:uid="{00000000-0005-0000-0000-0000DE700000}"/>
    <cellStyle name="Normal 31 3 2 4" xfId="29083" xr:uid="{00000000-0005-0000-0000-0000DF700000}"/>
    <cellStyle name="Normal 31 3 3" xfId="5077" xr:uid="{00000000-0005-0000-0000-0000E0700000}"/>
    <cellStyle name="Normal 31 3 3 2" xfId="5498" xr:uid="{00000000-0005-0000-0000-0000E1700000}"/>
    <cellStyle name="Normal 31 3 3 2 2" xfId="29375" xr:uid="{00000000-0005-0000-0000-0000E2700000}"/>
    <cellStyle name="Normal 31 3 3 3" xfId="23817" xr:uid="{00000000-0005-0000-0000-0000E3700000}"/>
    <cellStyle name="Normal 31 3 3 3 2" xfId="30270" xr:uid="{00000000-0005-0000-0000-0000E4700000}"/>
    <cellStyle name="Normal 31 3 3 4" xfId="29084" xr:uid="{00000000-0005-0000-0000-0000E5700000}"/>
    <cellStyle name="Normal 31 3 4" xfId="5496" xr:uid="{00000000-0005-0000-0000-0000E6700000}"/>
    <cellStyle name="Normal 31 3 4 2" xfId="24055" xr:uid="{00000000-0005-0000-0000-0000E7700000}"/>
    <cellStyle name="Normal 31 3 4 2 2" xfId="30394" xr:uid="{00000000-0005-0000-0000-0000E8700000}"/>
    <cellStyle name="Normal 31 3 4 3" xfId="29373" xr:uid="{00000000-0005-0000-0000-0000E9700000}"/>
    <cellStyle name="Normal 31 3 5" xfId="23815" xr:uid="{00000000-0005-0000-0000-0000EA700000}"/>
    <cellStyle name="Normal 31 3 5 2" xfId="30268" xr:uid="{00000000-0005-0000-0000-0000EB700000}"/>
    <cellStyle name="Normal 31 3 6" xfId="5075" xr:uid="{00000000-0005-0000-0000-0000EC700000}"/>
    <cellStyle name="Normal 31 3 7" xfId="29082" xr:uid="{00000000-0005-0000-0000-0000ED700000}"/>
    <cellStyle name="Normal 31 4" xfId="5078" xr:uid="{00000000-0005-0000-0000-0000EE700000}"/>
    <cellStyle name="Normal 31 4 2" xfId="5079" xr:uid="{00000000-0005-0000-0000-0000EF700000}"/>
    <cellStyle name="Normal 31 4 2 2" xfId="5500" xr:uid="{00000000-0005-0000-0000-0000F0700000}"/>
    <cellStyle name="Normal 31 4 2 2 2" xfId="29377" xr:uid="{00000000-0005-0000-0000-0000F1700000}"/>
    <cellStyle name="Normal 31 4 2 3" xfId="23819" xr:uid="{00000000-0005-0000-0000-0000F2700000}"/>
    <cellStyle name="Normal 31 4 2 3 2" xfId="30272" xr:uid="{00000000-0005-0000-0000-0000F3700000}"/>
    <cellStyle name="Normal 31 4 2 4" xfId="29086" xr:uid="{00000000-0005-0000-0000-0000F4700000}"/>
    <cellStyle name="Normal 31 4 3" xfId="5080" xr:uid="{00000000-0005-0000-0000-0000F5700000}"/>
    <cellStyle name="Normal 31 4 3 2" xfId="5501" xr:uid="{00000000-0005-0000-0000-0000F6700000}"/>
    <cellStyle name="Normal 31 4 3 2 2" xfId="29378" xr:uid="{00000000-0005-0000-0000-0000F7700000}"/>
    <cellStyle name="Normal 31 4 3 3" xfId="23820" xr:uid="{00000000-0005-0000-0000-0000F8700000}"/>
    <cellStyle name="Normal 31 4 3 3 2" xfId="30273" xr:uid="{00000000-0005-0000-0000-0000F9700000}"/>
    <cellStyle name="Normal 31 4 3 4" xfId="29087" xr:uid="{00000000-0005-0000-0000-0000FA700000}"/>
    <cellStyle name="Normal 31 4 4" xfId="5499" xr:uid="{00000000-0005-0000-0000-0000FB700000}"/>
    <cellStyle name="Normal 31 4 4 2" xfId="29376" xr:uid="{00000000-0005-0000-0000-0000FC700000}"/>
    <cellStyle name="Normal 31 4 5" xfId="23818" xr:uid="{00000000-0005-0000-0000-0000FD700000}"/>
    <cellStyle name="Normal 31 4 5 2" xfId="30271" xr:uid="{00000000-0005-0000-0000-0000FE700000}"/>
    <cellStyle name="Normal 31 4 6" xfId="29085" xr:uid="{00000000-0005-0000-0000-0000FF700000}"/>
    <cellStyle name="Normal 31 5" xfId="5081" xr:uid="{00000000-0005-0000-0000-000000710000}"/>
    <cellStyle name="Normal 31 5 2" xfId="5502" xr:uid="{00000000-0005-0000-0000-000001710000}"/>
    <cellStyle name="Normal 31 5 2 2" xfId="29379" xr:uid="{00000000-0005-0000-0000-000002710000}"/>
    <cellStyle name="Normal 31 5 3" xfId="23821" xr:uid="{00000000-0005-0000-0000-000003710000}"/>
    <cellStyle name="Normal 31 5 3 2" xfId="30274" xr:uid="{00000000-0005-0000-0000-000004710000}"/>
    <cellStyle name="Normal 31 5 4" xfId="29088" xr:uid="{00000000-0005-0000-0000-000005710000}"/>
    <cellStyle name="Normal 31 6" xfId="5082" xr:uid="{00000000-0005-0000-0000-000006710000}"/>
    <cellStyle name="Normal 31 6 2" xfId="5503" xr:uid="{00000000-0005-0000-0000-000007710000}"/>
    <cellStyle name="Normal 31 6 2 2" xfId="29380" xr:uid="{00000000-0005-0000-0000-000008710000}"/>
    <cellStyle name="Normal 31 6 3" xfId="23822" xr:uid="{00000000-0005-0000-0000-000009710000}"/>
    <cellStyle name="Normal 31 6 3 2" xfId="30275" xr:uid="{00000000-0005-0000-0000-00000A710000}"/>
    <cellStyle name="Normal 31 6 4" xfId="29089" xr:uid="{00000000-0005-0000-0000-00000B710000}"/>
    <cellStyle name="Normal 31 7" xfId="5486" xr:uid="{00000000-0005-0000-0000-00000C710000}"/>
    <cellStyle name="Normal 31 7 2" xfId="24052" xr:uid="{00000000-0005-0000-0000-00000D710000}"/>
    <cellStyle name="Normal 31 7 2 2" xfId="30391" xr:uid="{00000000-0005-0000-0000-00000E710000}"/>
    <cellStyle name="Normal 31 7 3" xfId="29363" xr:uid="{00000000-0005-0000-0000-00000F710000}"/>
    <cellStyle name="Normal 31 8" xfId="6193" xr:uid="{00000000-0005-0000-0000-000010710000}"/>
    <cellStyle name="Normal 31 9" xfId="5065" xr:uid="{00000000-0005-0000-0000-000011710000}"/>
    <cellStyle name="Normal 32" xfId="369" xr:uid="{00000000-0005-0000-0000-000012710000}"/>
    <cellStyle name="Normal 32 2" xfId="5084" xr:uid="{00000000-0005-0000-0000-000013710000}"/>
    <cellStyle name="Normal 32 2 2" xfId="5085" xr:uid="{00000000-0005-0000-0000-000014710000}"/>
    <cellStyle name="Normal 32 2 2 2" xfId="5506" xr:uid="{00000000-0005-0000-0000-000015710000}"/>
    <cellStyle name="Normal 32 2 2 2 2" xfId="29383" xr:uid="{00000000-0005-0000-0000-000016710000}"/>
    <cellStyle name="Normal 32 2 2 3" xfId="23825" xr:uid="{00000000-0005-0000-0000-000017710000}"/>
    <cellStyle name="Normal 32 2 2 3 2" xfId="30278" xr:uid="{00000000-0005-0000-0000-000018710000}"/>
    <cellStyle name="Normal 32 2 2 4" xfId="29092" xr:uid="{00000000-0005-0000-0000-000019710000}"/>
    <cellStyle name="Normal 32 2 3" xfId="5086" xr:uid="{00000000-0005-0000-0000-00001A710000}"/>
    <cellStyle name="Normal 32 2 3 2" xfId="5507" xr:uid="{00000000-0005-0000-0000-00001B710000}"/>
    <cellStyle name="Normal 32 2 3 2 2" xfId="29384" xr:uid="{00000000-0005-0000-0000-00001C710000}"/>
    <cellStyle name="Normal 32 2 3 3" xfId="23826" xr:uid="{00000000-0005-0000-0000-00001D710000}"/>
    <cellStyle name="Normal 32 2 3 3 2" xfId="30279" xr:uid="{00000000-0005-0000-0000-00001E710000}"/>
    <cellStyle name="Normal 32 2 3 4" xfId="29093" xr:uid="{00000000-0005-0000-0000-00001F710000}"/>
    <cellStyle name="Normal 32 2 4" xfId="5505" xr:uid="{00000000-0005-0000-0000-000020710000}"/>
    <cellStyle name="Normal 32 2 4 2" xfId="24057" xr:uid="{00000000-0005-0000-0000-000021710000}"/>
    <cellStyle name="Normal 32 2 4 2 2" xfId="30396" xr:uid="{00000000-0005-0000-0000-000022710000}"/>
    <cellStyle name="Normal 32 2 4 3" xfId="29382" xr:uid="{00000000-0005-0000-0000-000023710000}"/>
    <cellStyle name="Normal 32 2 5" xfId="23824" xr:uid="{00000000-0005-0000-0000-000024710000}"/>
    <cellStyle name="Normal 32 2 5 2" xfId="30277" xr:uid="{00000000-0005-0000-0000-000025710000}"/>
    <cellStyle name="Normal 32 2 6" xfId="29091" xr:uid="{00000000-0005-0000-0000-000026710000}"/>
    <cellStyle name="Normal 32 3" xfId="5087" xr:uid="{00000000-0005-0000-0000-000027710000}"/>
    <cellStyle name="Normal 32 3 2" xfId="5508" xr:uid="{00000000-0005-0000-0000-000028710000}"/>
    <cellStyle name="Normal 32 3 2 2" xfId="29385" xr:uid="{00000000-0005-0000-0000-000029710000}"/>
    <cellStyle name="Normal 32 3 3" xfId="23827" xr:uid="{00000000-0005-0000-0000-00002A710000}"/>
    <cellStyle name="Normal 32 3 3 2" xfId="30280" xr:uid="{00000000-0005-0000-0000-00002B710000}"/>
    <cellStyle name="Normal 32 3 4" xfId="29094" xr:uid="{00000000-0005-0000-0000-00002C710000}"/>
    <cellStyle name="Normal 32 4" xfId="5088" xr:uid="{00000000-0005-0000-0000-00002D710000}"/>
    <cellStyle name="Normal 32 4 2" xfId="5509" xr:uid="{00000000-0005-0000-0000-00002E710000}"/>
    <cellStyle name="Normal 32 4 2 2" xfId="29386" xr:uid="{00000000-0005-0000-0000-00002F710000}"/>
    <cellStyle name="Normal 32 4 3" xfId="23828" xr:uid="{00000000-0005-0000-0000-000030710000}"/>
    <cellStyle name="Normal 32 4 3 2" xfId="30281" xr:uid="{00000000-0005-0000-0000-000031710000}"/>
    <cellStyle name="Normal 32 4 4" xfId="29095" xr:uid="{00000000-0005-0000-0000-000032710000}"/>
    <cellStyle name="Normal 32 5" xfId="5504" xr:uid="{00000000-0005-0000-0000-000033710000}"/>
    <cellStyle name="Normal 32 5 2" xfId="24056" xr:uid="{00000000-0005-0000-0000-000034710000}"/>
    <cellStyle name="Normal 32 5 2 2" xfId="30395" xr:uid="{00000000-0005-0000-0000-000035710000}"/>
    <cellStyle name="Normal 32 5 3" xfId="29381" xr:uid="{00000000-0005-0000-0000-000036710000}"/>
    <cellStyle name="Normal 32 6" xfId="6194" xr:uid="{00000000-0005-0000-0000-000037710000}"/>
    <cellStyle name="Normal 32 6 2" xfId="23823" xr:uid="{00000000-0005-0000-0000-000038710000}"/>
    <cellStyle name="Normal 32 6 2 2" xfId="30276" xr:uid="{00000000-0005-0000-0000-000039710000}"/>
    <cellStyle name="Normal 32 7" xfId="5083" xr:uid="{00000000-0005-0000-0000-00003A710000}"/>
    <cellStyle name="Normal 32 8" xfId="29090" xr:uid="{00000000-0005-0000-0000-00003B710000}"/>
    <cellStyle name="Normal 33" xfId="370" xr:uid="{00000000-0005-0000-0000-00003C710000}"/>
    <cellStyle name="Normal 33 2" xfId="5090" xr:uid="{00000000-0005-0000-0000-00003D710000}"/>
    <cellStyle name="Normal 33 2 2" xfId="5091" xr:uid="{00000000-0005-0000-0000-00003E710000}"/>
    <cellStyle name="Normal 33 2 2 2" xfId="5512" xr:uid="{00000000-0005-0000-0000-00003F710000}"/>
    <cellStyle name="Normal 33 2 2 2 2" xfId="29389" xr:uid="{00000000-0005-0000-0000-000040710000}"/>
    <cellStyle name="Normal 33 2 2 3" xfId="23831" xr:uid="{00000000-0005-0000-0000-000041710000}"/>
    <cellStyle name="Normal 33 2 2 3 2" xfId="30284" xr:uid="{00000000-0005-0000-0000-000042710000}"/>
    <cellStyle name="Normal 33 2 2 4" xfId="29098" xr:uid="{00000000-0005-0000-0000-000043710000}"/>
    <cellStyle name="Normal 33 2 3" xfId="5092" xr:uid="{00000000-0005-0000-0000-000044710000}"/>
    <cellStyle name="Normal 33 2 3 2" xfId="5513" xr:uid="{00000000-0005-0000-0000-000045710000}"/>
    <cellStyle name="Normal 33 2 3 2 2" xfId="29390" xr:uid="{00000000-0005-0000-0000-000046710000}"/>
    <cellStyle name="Normal 33 2 3 3" xfId="23832" xr:uid="{00000000-0005-0000-0000-000047710000}"/>
    <cellStyle name="Normal 33 2 3 3 2" xfId="30285" xr:uid="{00000000-0005-0000-0000-000048710000}"/>
    <cellStyle name="Normal 33 2 3 4" xfId="29099" xr:uid="{00000000-0005-0000-0000-000049710000}"/>
    <cellStyle name="Normal 33 2 4" xfId="5511" xr:uid="{00000000-0005-0000-0000-00004A710000}"/>
    <cellStyle name="Normal 33 2 4 2" xfId="24059" xr:uid="{00000000-0005-0000-0000-00004B710000}"/>
    <cellStyle name="Normal 33 2 4 2 2" xfId="30398" xr:uid="{00000000-0005-0000-0000-00004C710000}"/>
    <cellStyle name="Normal 33 2 4 3" xfId="29388" xr:uid="{00000000-0005-0000-0000-00004D710000}"/>
    <cellStyle name="Normal 33 2 5" xfId="23830" xr:uid="{00000000-0005-0000-0000-00004E710000}"/>
    <cellStyle name="Normal 33 2 5 2" xfId="30283" xr:uid="{00000000-0005-0000-0000-00004F710000}"/>
    <cellStyle name="Normal 33 2 6" xfId="29097" xr:uid="{00000000-0005-0000-0000-000050710000}"/>
    <cellStyle name="Normal 33 3" xfId="5093" xr:uid="{00000000-0005-0000-0000-000051710000}"/>
    <cellStyle name="Normal 33 3 2" xfId="5514" xr:uid="{00000000-0005-0000-0000-000052710000}"/>
    <cellStyle name="Normal 33 3 2 2" xfId="29391" xr:uid="{00000000-0005-0000-0000-000053710000}"/>
    <cellStyle name="Normal 33 3 3" xfId="23833" xr:uid="{00000000-0005-0000-0000-000054710000}"/>
    <cellStyle name="Normal 33 3 3 2" xfId="30286" xr:uid="{00000000-0005-0000-0000-000055710000}"/>
    <cellStyle name="Normal 33 3 4" xfId="29100" xr:uid="{00000000-0005-0000-0000-000056710000}"/>
    <cellStyle name="Normal 33 4" xfId="5094" xr:uid="{00000000-0005-0000-0000-000057710000}"/>
    <cellStyle name="Normal 33 4 2" xfId="5515" xr:uid="{00000000-0005-0000-0000-000058710000}"/>
    <cellStyle name="Normal 33 4 2 2" xfId="29392" xr:uid="{00000000-0005-0000-0000-000059710000}"/>
    <cellStyle name="Normal 33 4 3" xfId="23834" xr:uid="{00000000-0005-0000-0000-00005A710000}"/>
    <cellStyle name="Normal 33 4 3 2" xfId="30287" xr:uid="{00000000-0005-0000-0000-00005B710000}"/>
    <cellStyle name="Normal 33 4 4" xfId="29101" xr:uid="{00000000-0005-0000-0000-00005C710000}"/>
    <cellStyle name="Normal 33 5" xfId="5510" xr:uid="{00000000-0005-0000-0000-00005D710000}"/>
    <cellStyle name="Normal 33 5 2" xfId="24058" xr:uid="{00000000-0005-0000-0000-00005E710000}"/>
    <cellStyle name="Normal 33 5 2 2" xfId="30397" xr:uid="{00000000-0005-0000-0000-00005F710000}"/>
    <cellStyle name="Normal 33 5 3" xfId="29387" xr:uid="{00000000-0005-0000-0000-000060710000}"/>
    <cellStyle name="Normal 33 6" xfId="6195" xr:uid="{00000000-0005-0000-0000-000061710000}"/>
    <cellStyle name="Normal 33 6 2" xfId="23829" xr:uid="{00000000-0005-0000-0000-000062710000}"/>
    <cellStyle name="Normal 33 6 2 2" xfId="30282" xr:uid="{00000000-0005-0000-0000-000063710000}"/>
    <cellStyle name="Normal 33 7" xfId="5089" xr:uid="{00000000-0005-0000-0000-000064710000}"/>
    <cellStyle name="Normal 33 8" xfId="29096" xr:uid="{00000000-0005-0000-0000-000065710000}"/>
    <cellStyle name="Normal 34" xfId="371" xr:uid="{00000000-0005-0000-0000-000066710000}"/>
    <cellStyle name="Normal 34 2" xfId="6612" xr:uid="{00000000-0005-0000-0000-000067710000}"/>
    <cellStyle name="Normal 34 2 2" xfId="22499" xr:uid="{00000000-0005-0000-0000-000068710000}"/>
    <cellStyle name="Normal 34 2 2 2" xfId="22553" xr:uid="{00000000-0005-0000-0000-000069710000}"/>
    <cellStyle name="Normal 34 2 2 2 2" xfId="22794" xr:uid="{00000000-0005-0000-0000-00006A710000}"/>
    <cellStyle name="Normal 34 2 2 2 2 2" xfId="23014" xr:uid="{00000000-0005-0000-0000-00006B710000}"/>
    <cellStyle name="Normal 34 2 2 2 2 2 2" xfId="23431" xr:uid="{00000000-0005-0000-0000-00006C710000}"/>
    <cellStyle name="Normal 34 2 2 2 2 2 2 2" xfId="25329" xr:uid="{00000000-0005-0000-0000-00006D710000}"/>
    <cellStyle name="Normal 34 2 2 2 2 2 2 2 2" xfId="28416" xr:uid="{00000000-0005-0000-0000-00006E710000}"/>
    <cellStyle name="Normal 34 2 2 2 2 2 2 3" xfId="26877" xr:uid="{00000000-0005-0000-0000-00006F710000}"/>
    <cellStyle name="Normal 34 2 2 2 2 2 3" xfId="24948" xr:uid="{00000000-0005-0000-0000-000070710000}"/>
    <cellStyle name="Normal 34 2 2 2 2 2 3 2" xfId="28035" xr:uid="{00000000-0005-0000-0000-000071710000}"/>
    <cellStyle name="Normal 34 2 2 2 2 2 4" xfId="26496" xr:uid="{00000000-0005-0000-0000-000072710000}"/>
    <cellStyle name="Normal 34 2 2 2 2 3" xfId="23430" xr:uid="{00000000-0005-0000-0000-000073710000}"/>
    <cellStyle name="Normal 34 2 2 2 2 3 2" xfId="25328" xr:uid="{00000000-0005-0000-0000-000074710000}"/>
    <cellStyle name="Normal 34 2 2 2 2 3 2 2" xfId="28415" xr:uid="{00000000-0005-0000-0000-000075710000}"/>
    <cellStyle name="Normal 34 2 2 2 2 3 3" xfId="26876" xr:uid="{00000000-0005-0000-0000-000076710000}"/>
    <cellStyle name="Normal 34 2 2 2 2 4" xfId="24732" xr:uid="{00000000-0005-0000-0000-000077710000}"/>
    <cellStyle name="Normal 34 2 2 2 2 4 2" xfId="27819" xr:uid="{00000000-0005-0000-0000-000078710000}"/>
    <cellStyle name="Normal 34 2 2 2 2 5" xfId="26280" xr:uid="{00000000-0005-0000-0000-000079710000}"/>
    <cellStyle name="Normal 34 2 2 2 3" xfId="22906" xr:uid="{00000000-0005-0000-0000-00007A710000}"/>
    <cellStyle name="Normal 34 2 2 2 3 2" xfId="23432" xr:uid="{00000000-0005-0000-0000-00007B710000}"/>
    <cellStyle name="Normal 34 2 2 2 3 2 2" xfId="25330" xr:uid="{00000000-0005-0000-0000-00007C710000}"/>
    <cellStyle name="Normal 34 2 2 2 3 2 2 2" xfId="28417" xr:uid="{00000000-0005-0000-0000-00007D710000}"/>
    <cellStyle name="Normal 34 2 2 2 3 2 3" xfId="26878" xr:uid="{00000000-0005-0000-0000-00007E710000}"/>
    <cellStyle name="Normal 34 2 2 2 3 3" xfId="24840" xr:uid="{00000000-0005-0000-0000-00007F710000}"/>
    <cellStyle name="Normal 34 2 2 2 3 3 2" xfId="27927" xr:uid="{00000000-0005-0000-0000-000080710000}"/>
    <cellStyle name="Normal 34 2 2 2 3 4" xfId="26388" xr:uid="{00000000-0005-0000-0000-000081710000}"/>
    <cellStyle name="Normal 34 2 2 2 4" xfId="22686" xr:uid="{00000000-0005-0000-0000-000082710000}"/>
    <cellStyle name="Normal 34 2 2 2 4 2" xfId="24624" xr:uid="{00000000-0005-0000-0000-000083710000}"/>
    <cellStyle name="Normal 34 2 2 2 4 2 2" xfId="27711" xr:uid="{00000000-0005-0000-0000-000084710000}"/>
    <cellStyle name="Normal 34 2 2 2 4 3" xfId="26172" xr:uid="{00000000-0005-0000-0000-000085710000}"/>
    <cellStyle name="Normal 34 2 2 2 5" xfId="23429" xr:uid="{00000000-0005-0000-0000-000086710000}"/>
    <cellStyle name="Normal 34 2 2 2 5 2" xfId="25327" xr:uid="{00000000-0005-0000-0000-000087710000}"/>
    <cellStyle name="Normal 34 2 2 2 5 2 2" xfId="28414" xr:uid="{00000000-0005-0000-0000-000088710000}"/>
    <cellStyle name="Normal 34 2 2 2 5 3" xfId="26875" xr:uid="{00000000-0005-0000-0000-000089710000}"/>
    <cellStyle name="Normal 34 2 2 2 6" xfId="24499" xr:uid="{00000000-0005-0000-0000-00008A710000}"/>
    <cellStyle name="Normal 34 2 2 2 6 2" xfId="27586" xr:uid="{00000000-0005-0000-0000-00008B710000}"/>
    <cellStyle name="Normal 34 2 2 2 7" xfId="26047" xr:uid="{00000000-0005-0000-0000-00008C710000}"/>
    <cellStyle name="Normal 34 2 2 3" xfId="22740" xr:uid="{00000000-0005-0000-0000-00008D710000}"/>
    <cellStyle name="Normal 34 2 2 3 2" xfId="22960" xr:uid="{00000000-0005-0000-0000-00008E710000}"/>
    <cellStyle name="Normal 34 2 2 3 2 2" xfId="23434" xr:uid="{00000000-0005-0000-0000-00008F710000}"/>
    <cellStyle name="Normal 34 2 2 3 2 2 2" xfId="25332" xr:uid="{00000000-0005-0000-0000-000090710000}"/>
    <cellStyle name="Normal 34 2 2 3 2 2 2 2" xfId="28419" xr:uid="{00000000-0005-0000-0000-000091710000}"/>
    <cellStyle name="Normal 34 2 2 3 2 2 3" xfId="26880" xr:uid="{00000000-0005-0000-0000-000092710000}"/>
    <cellStyle name="Normal 34 2 2 3 2 3" xfId="24894" xr:uid="{00000000-0005-0000-0000-000093710000}"/>
    <cellStyle name="Normal 34 2 2 3 2 3 2" xfId="27981" xr:uid="{00000000-0005-0000-0000-000094710000}"/>
    <cellStyle name="Normal 34 2 2 3 2 4" xfId="26442" xr:uid="{00000000-0005-0000-0000-000095710000}"/>
    <cellStyle name="Normal 34 2 2 3 3" xfId="23433" xr:uid="{00000000-0005-0000-0000-000096710000}"/>
    <cellStyle name="Normal 34 2 2 3 3 2" xfId="25331" xr:uid="{00000000-0005-0000-0000-000097710000}"/>
    <cellStyle name="Normal 34 2 2 3 3 2 2" xfId="28418" xr:uid="{00000000-0005-0000-0000-000098710000}"/>
    <cellStyle name="Normal 34 2 2 3 3 3" xfId="26879" xr:uid="{00000000-0005-0000-0000-000099710000}"/>
    <cellStyle name="Normal 34 2 2 3 4" xfId="24678" xr:uid="{00000000-0005-0000-0000-00009A710000}"/>
    <cellStyle name="Normal 34 2 2 3 4 2" xfId="27765" xr:uid="{00000000-0005-0000-0000-00009B710000}"/>
    <cellStyle name="Normal 34 2 2 3 5" xfId="26226" xr:uid="{00000000-0005-0000-0000-00009C710000}"/>
    <cellStyle name="Normal 34 2 2 4" xfId="22852" xr:uid="{00000000-0005-0000-0000-00009D710000}"/>
    <cellStyle name="Normal 34 2 2 4 2" xfId="23435" xr:uid="{00000000-0005-0000-0000-00009E710000}"/>
    <cellStyle name="Normal 34 2 2 4 2 2" xfId="25333" xr:uid="{00000000-0005-0000-0000-00009F710000}"/>
    <cellStyle name="Normal 34 2 2 4 2 2 2" xfId="28420" xr:uid="{00000000-0005-0000-0000-0000A0710000}"/>
    <cellStyle name="Normal 34 2 2 4 2 3" xfId="26881" xr:uid="{00000000-0005-0000-0000-0000A1710000}"/>
    <cellStyle name="Normal 34 2 2 4 3" xfId="24786" xr:uid="{00000000-0005-0000-0000-0000A2710000}"/>
    <cellStyle name="Normal 34 2 2 4 3 2" xfId="27873" xr:uid="{00000000-0005-0000-0000-0000A3710000}"/>
    <cellStyle name="Normal 34 2 2 4 4" xfId="26334" xr:uid="{00000000-0005-0000-0000-0000A4710000}"/>
    <cellStyle name="Normal 34 2 2 5" xfId="22632" xr:uid="{00000000-0005-0000-0000-0000A5710000}"/>
    <cellStyle name="Normal 34 2 2 5 2" xfId="24570" xr:uid="{00000000-0005-0000-0000-0000A6710000}"/>
    <cellStyle name="Normal 34 2 2 5 2 2" xfId="27657" xr:uid="{00000000-0005-0000-0000-0000A7710000}"/>
    <cellStyle name="Normal 34 2 2 5 3" xfId="26118" xr:uid="{00000000-0005-0000-0000-0000A8710000}"/>
    <cellStyle name="Normal 34 2 2 6" xfId="23428" xr:uid="{00000000-0005-0000-0000-0000A9710000}"/>
    <cellStyle name="Normal 34 2 2 6 2" xfId="25326" xr:uid="{00000000-0005-0000-0000-0000AA710000}"/>
    <cellStyle name="Normal 34 2 2 6 2 2" xfId="28413" xr:uid="{00000000-0005-0000-0000-0000AB710000}"/>
    <cellStyle name="Normal 34 2 2 6 3" xfId="26874" xr:uid="{00000000-0005-0000-0000-0000AC710000}"/>
    <cellStyle name="Normal 34 2 2 7" xfId="24445" xr:uid="{00000000-0005-0000-0000-0000AD710000}"/>
    <cellStyle name="Normal 34 2 2 7 2" xfId="27532" xr:uid="{00000000-0005-0000-0000-0000AE710000}"/>
    <cellStyle name="Normal 34 2 2 8" xfId="25993" xr:uid="{00000000-0005-0000-0000-0000AF710000}"/>
    <cellStyle name="Normal 34 2 3" xfId="22526" xr:uid="{00000000-0005-0000-0000-0000B0710000}"/>
    <cellStyle name="Normal 34 2 3 2" xfId="22767" xr:uid="{00000000-0005-0000-0000-0000B1710000}"/>
    <cellStyle name="Normal 34 2 3 2 2" xfId="22987" xr:uid="{00000000-0005-0000-0000-0000B2710000}"/>
    <cellStyle name="Normal 34 2 3 2 2 2" xfId="23438" xr:uid="{00000000-0005-0000-0000-0000B3710000}"/>
    <cellStyle name="Normal 34 2 3 2 2 2 2" xfId="25336" xr:uid="{00000000-0005-0000-0000-0000B4710000}"/>
    <cellStyle name="Normal 34 2 3 2 2 2 2 2" xfId="28423" xr:uid="{00000000-0005-0000-0000-0000B5710000}"/>
    <cellStyle name="Normal 34 2 3 2 2 2 3" xfId="26884" xr:uid="{00000000-0005-0000-0000-0000B6710000}"/>
    <cellStyle name="Normal 34 2 3 2 2 3" xfId="24921" xr:uid="{00000000-0005-0000-0000-0000B7710000}"/>
    <cellStyle name="Normal 34 2 3 2 2 3 2" xfId="28008" xr:uid="{00000000-0005-0000-0000-0000B8710000}"/>
    <cellStyle name="Normal 34 2 3 2 2 4" xfId="26469" xr:uid="{00000000-0005-0000-0000-0000B9710000}"/>
    <cellStyle name="Normal 34 2 3 2 3" xfId="23437" xr:uid="{00000000-0005-0000-0000-0000BA710000}"/>
    <cellStyle name="Normal 34 2 3 2 3 2" xfId="25335" xr:uid="{00000000-0005-0000-0000-0000BB710000}"/>
    <cellStyle name="Normal 34 2 3 2 3 2 2" xfId="28422" xr:uid="{00000000-0005-0000-0000-0000BC710000}"/>
    <cellStyle name="Normal 34 2 3 2 3 3" xfId="26883" xr:uid="{00000000-0005-0000-0000-0000BD710000}"/>
    <cellStyle name="Normal 34 2 3 2 4" xfId="24705" xr:uid="{00000000-0005-0000-0000-0000BE710000}"/>
    <cellStyle name="Normal 34 2 3 2 4 2" xfId="27792" xr:uid="{00000000-0005-0000-0000-0000BF710000}"/>
    <cellStyle name="Normal 34 2 3 2 5" xfId="26253" xr:uid="{00000000-0005-0000-0000-0000C0710000}"/>
    <cellStyle name="Normal 34 2 3 3" xfId="22879" xr:uid="{00000000-0005-0000-0000-0000C1710000}"/>
    <cellStyle name="Normal 34 2 3 3 2" xfId="23439" xr:uid="{00000000-0005-0000-0000-0000C2710000}"/>
    <cellStyle name="Normal 34 2 3 3 2 2" xfId="25337" xr:uid="{00000000-0005-0000-0000-0000C3710000}"/>
    <cellStyle name="Normal 34 2 3 3 2 2 2" xfId="28424" xr:uid="{00000000-0005-0000-0000-0000C4710000}"/>
    <cellStyle name="Normal 34 2 3 3 2 3" xfId="26885" xr:uid="{00000000-0005-0000-0000-0000C5710000}"/>
    <cellStyle name="Normal 34 2 3 3 3" xfId="24813" xr:uid="{00000000-0005-0000-0000-0000C6710000}"/>
    <cellStyle name="Normal 34 2 3 3 3 2" xfId="27900" xr:uid="{00000000-0005-0000-0000-0000C7710000}"/>
    <cellStyle name="Normal 34 2 3 3 4" xfId="26361" xr:uid="{00000000-0005-0000-0000-0000C8710000}"/>
    <cellStyle name="Normal 34 2 3 4" xfId="22659" xr:uid="{00000000-0005-0000-0000-0000C9710000}"/>
    <cellStyle name="Normal 34 2 3 4 2" xfId="24597" xr:uid="{00000000-0005-0000-0000-0000CA710000}"/>
    <cellStyle name="Normal 34 2 3 4 2 2" xfId="27684" xr:uid="{00000000-0005-0000-0000-0000CB710000}"/>
    <cellStyle name="Normal 34 2 3 4 3" xfId="26145" xr:uid="{00000000-0005-0000-0000-0000CC710000}"/>
    <cellStyle name="Normal 34 2 3 5" xfId="23436" xr:uid="{00000000-0005-0000-0000-0000CD710000}"/>
    <cellStyle name="Normal 34 2 3 5 2" xfId="25334" xr:uid="{00000000-0005-0000-0000-0000CE710000}"/>
    <cellStyle name="Normal 34 2 3 5 2 2" xfId="28421" xr:uid="{00000000-0005-0000-0000-0000CF710000}"/>
    <cellStyle name="Normal 34 2 3 5 3" xfId="26882" xr:uid="{00000000-0005-0000-0000-0000D0710000}"/>
    <cellStyle name="Normal 34 2 3 6" xfId="24472" xr:uid="{00000000-0005-0000-0000-0000D1710000}"/>
    <cellStyle name="Normal 34 2 3 6 2" xfId="27559" xr:uid="{00000000-0005-0000-0000-0000D2710000}"/>
    <cellStyle name="Normal 34 2 3 7" xfId="26020" xr:uid="{00000000-0005-0000-0000-0000D3710000}"/>
    <cellStyle name="Normal 34 2 4" xfId="22713" xr:uid="{00000000-0005-0000-0000-0000D4710000}"/>
    <cellStyle name="Normal 34 2 4 2" xfId="22933" xr:uid="{00000000-0005-0000-0000-0000D5710000}"/>
    <cellStyle name="Normal 34 2 4 2 2" xfId="23441" xr:uid="{00000000-0005-0000-0000-0000D6710000}"/>
    <cellStyle name="Normal 34 2 4 2 2 2" xfId="25339" xr:uid="{00000000-0005-0000-0000-0000D7710000}"/>
    <cellStyle name="Normal 34 2 4 2 2 2 2" xfId="28426" xr:uid="{00000000-0005-0000-0000-0000D8710000}"/>
    <cellStyle name="Normal 34 2 4 2 2 3" xfId="26887" xr:uid="{00000000-0005-0000-0000-0000D9710000}"/>
    <cellStyle name="Normal 34 2 4 2 3" xfId="24867" xr:uid="{00000000-0005-0000-0000-0000DA710000}"/>
    <cellStyle name="Normal 34 2 4 2 3 2" xfId="27954" xr:uid="{00000000-0005-0000-0000-0000DB710000}"/>
    <cellStyle name="Normal 34 2 4 2 4" xfId="26415" xr:uid="{00000000-0005-0000-0000-0000DC710000}"/>
    <cellStyle name="Normal 34 2 4 3" xfId="23440" xr:uid="{00000000-0005-0000-0000-0000DD710000}"/>
    <cellStyle name="Normal 34 2 4 3 2" xfId="25338" xr:uid="{00000000-0005-0000-0000-0000DE710000}"/>
    <cellStyle name="Normal 34 2 4 3 2 2" xfId="28425" xr:uid="{00000000-0005-0000-0000-0000DF710000}"/>
    <cellStyle name="Normal 34 2 4 3 3" xfId="26886" xr:uid="{00000000-0005-0000-0000-0000E0710000}"/>
    <cellStyle name="Normal 34 2 4 4" xfId="24651" xr:uid="{00000000-0005-0000-0000-0000E1710000}"/>
    <cellStyle name="Normal 34 2 4 4 2" xfId="27738" xr:uid="{00000000-0005-0000-0000-0000E2710000}"/>
    <cellStyle name="Normal 34 2 4 5" xfId="26199" xr:uid="{00000000-0005-0000-0000-0000E3710000}"/>
    <cellStyle name="Normal 34 2 5" xfId="22825" xr:uid="{00000000-0005-0000-0000-0000E4710000}"/>
    <cellStyle name="Normal 34 2 5 2" xfId="23442" xr:uid="{00000000-0005-0000-0000-0000E5710000}"/>
    <cellStyle name="Normal 34 2 5 2 2" xfId="25340" xr:uid="{00000000-0005-0000-0000-0000E6710000}"/>
    <cellStyle name="Normal 34 2 5 2 2 2" xfId="28427" xr:uid="{00000000-0005-0000-0000-0000E7710000}"/>
    <cellStyle name="Normal 34 2 5 2 3" xfId="26888" xr:uid="{00000000-0005-0000-0000-0000E8710000}"/>
    <cellStyle name="Normal 34 2 5 3" xfId="24759" xr:uid="{00000000-0005-0000-0000-0000E9710000}"/>
    <cellStyle name="Normal 34 2 5 3 2" xfId="27846" xr:uid="{00000000-0005-0000-0000-0000EA710000}"/>
    <cellStyle name="Normal 34 2 5 4" xfId="26307" xr:uid="{00000000-0005-0000-0000-0000EB710000}"/>
    <cellStyle name="Normal 34 2 6" xfId="22605" xr:uid="{00000000-0005-0000-0000-0000EC710000}"/>
    <cellStyle name="Normal 34 2 6 2" xfId="24543" xr:uid="{00000000-0005-0000-0000-0000ED710000}"/>
    <cellStyle name="Normal 34 2 6 2 2" xfId="27630" xr:uid="{00000000-0005-0000-0000-0000EE710000}"/>
    <cellStyle name="Normal 34 2 6 3" xfId="26091" xr:uid="{00000000-0005-0000-0000-0000EF710000}"/>
    <cellStyle name="Normal 34 2 7" xfId="23427" xr:uid="{00000000-0005-0000-0000-0000F0710000}"/>
    <cellStyle name="Normal 34 2 7 2" xfId="25325" xr:uid="{00000000-0005-0000-0000-0000F1710000}"/>
    <cellStyle name="Normal 34 2 7 2 2" xfId="28412" xr:uid="{00000000-0005-0000-0000-0000F2710000}"/>
    <cellStyle name="Normal 34 2 7 3" xfId="26873" xr:uid="{00000000-0005-0000-0000-0000F3710000}"/>
    <cellStyle name="Normal 34 2 8" xfId="24418" xr:uid="{00000000-0005-0000-0000-0000F4710000}"/>
    <cellStyle name="Normal 34 2 8 2" xfId="27505" xr:uid="{00000000-0005-0000-0000-0000F5710000}"/>
    <cellStyle name="Normal 34 2 9" xfId="25963" xr:uid="{00000000-0005-0000-0000-0000F6710000}"/>
    <cellStyle name="Normal 35" xfId="16" xr:uid="{00000000-0005-0000-0000-0000F7710000}"/>
    <cellStyle name="Normal 35 2" xfId="5095" xr:uid="{00000000-0005-0000-0000-0000F8710000}"/>
    <cellStyle name="Normal 35 3" xfId="372" xr:uid="{00000000-0005-0000-0000-0000F9710000}"/>
    <cellStyle name="Normal 36" xfId="373" xr:uid="{00000000-0005-0000-0000-0000FA710000}"/>
    <cellStyle name="Normal 36 2" xfId="6454" xr:uid="{00000000-0005-0000-0000-0000FB710000}"/>
    <cellStyle name="Normal 36 2 2" xfId="29434" xr:uid="{00000000-0005-0000-0000-0000FC710000}"/>
    <cellStyle name="Normal 36 3" xfId="5096" xr:uid="{00000000-0005-0000-0000-0000FD710000}"/>
    <cellStyle name="Normal 37" xfId="374" xr:uid="{00000000-0005-0000-0000-0000FE710000}"/>
    <cellStyle name="Normal 37 2" xfId="5098" xr:uid="{00000000-0005-0000-0000-0000FF710000}"/>
    <cellStyle name="Normal 37 2 2" xfId="5517" xr:uid="{00000000-0005-0000-0000-000000720000}"/>
    <cellStyle name="Normal 37 2 2 2" xfId="29394" xr:uid="{00000000-0005-0000-0000-000001720000}"/>
    <cellStyle name="Normal 37 2 3" xfId="23836" xr:uid="{00000000-0005-0000-0000-000002720000}"/>
    <cellStyle name="Normal 37 2 3 2" xfId="30289" xr:uid="{00000000-0005-0000-0000-000003720000}"/>
    <cellStyle name="Normal 37 2 4" xfId="29103" xr:uid="{00000000-0005-0000-0000-000004720000}"/>
    <cellStyle name="Normal 37 3" xfId="5099" xr:uid="{00000000-0005-0000-0000-000005720000}"/>
    <cellStyle name="Normal 37 3 2" xfId="5518" xr:uid="{00000000-0005-0000-0000-000006720000}"/>
    <cellStyle name="Normal 37 3 2 2" xfId="29395" xr:uid="{00000000-0005-0000-0000-000007720000}"/>
    <cellStyle name="Normal 37 3 3" xfId="23837" xr:uid="{00000000-0005-0000-0000-000008720000}"/>
    <cellStyle name="Normal 37 3 3 2" xfId="30290" xr:uid="{00000000-0005-0000-0000-000009720000}"/>
    <cellStyle name="Normal 37 3 4" xfId="29104" xr:uid="{00000000-0005-0000-0000-00000A720000}"/>
    <cellStyle name="Normal 37 4" xfId="5516" xr:uid="{00000000-0005-0000-0000-00000B720000}"/>
    <cellStyle name="Normal 37 4 2" xfId="29393" xr:uid="{00000000-0005-0000-0000-00000C720000}"/>
    <cellStyle name="Normal 37 5" xfId="23835" xr:uid="{00000000-0005-0000-0000-00000D720000}"/>
    <cellStyle name="Normal 37 5 2" xfId="30288" xr:uid="{00000000-0005-0000-0000-00000E720000}"/>
    <cellStyle name="Normal 37 6" xfId="5097" xr:uid="{00000000-0005-0000-0000-00000F720000}"/>
    <cellStyle name="Normal 37 7" xfId="29102" xr:uid="{00000000-0005-0000-0000-000010720000}"/>
    <cellStyle name="Normal 38" xfId="375" xr:uid="{00000000-0005-0000-0000-000011720000}"/>
    <cellStyle name="Normal 38 2" xfId="6455" xr:uid="{00000000-0005-0000-0000-000012720000}"/>
    <cellStyle name="Normal 38 2 2" xfId="29435" xr:uid="{00000000-0005-0000-0000-000013720000}"/>
    <cellStyle name="Normal 38 3" xfId="5100" xr:uid="{00000000-0005-0000-0000-000014720000}"/>
    <cellStyle name="Normal 39" xfId="376" xr:uid="{00000000-0005-0000-0000-000015720000}"/>
    <cellStyle name="Normal 39 2" xfId="6456" xr:uid="{00000000-0005-0000-0000-000016720000}"/>
    <cellStyle name="Normal 39 2 2" xfId="29436" xr:uid="{00000000-0005-0000-0000-000017720000}"/>
    <cellStyle name="Normal 39 3" xfId="5101" xr:uid="{00000000-0005-0000-0000-000018720000}"/>
    <cellStyle name="Normal 4" xfId="171" xr:uid="{00000000-0005-0000-0000-000019720000}"/>
    <cellStyle name="Normal 4 10" xfId="3635" xr:uid="{00000000-0005-0000-0000-00001A720000}"/>
    <cellStyle name="Normal 4 11" xfId="3636" xr:uid="{00000000-0005-0000-0000-00001B720000}"/>
    <cellStyle name="Normal 4 12" xfId="3637" xr:uid="{00000000-0005-0000-0000-00001C720000}"/>
    <cellStyle name="Normal 4 12 2" xfId="20391" xr:uid="{00000000-0005-0000-0000-00001D720000}"/>
    <cellStyle name="Normal 4 13" xfId="3634" xr:uid="{00000000-0005-0000-0000-00001E720000}"/>
    <cellStyle name="Normal 4 13 2" xfId="5103" xr:uid="{00000000-0005-0000-0000-00001F720000}"/>
    <cellStyle name="Normal 4 13 2 2" xfId="5187" xr:uid="{00000000-0005-0000-0000-000020720000}"/>
    <cellStyle name="Normal 4 13 2 2 2" xfId="5589" xr:uid="{00000000-0005-0000-0000-000021720000}"/>
    <cellStyle name="Normal 4 13 2 2 2 2" xfId="24128" xr:uid="{00000000-0005-0000-0000-000022720000}"/>
    <cellStyle name="Normal 4 13 2 2 2 2 2" xfId="25673" xr:uid="{00000000-0005-0000-0000-000023720000}"/>
    <cellStyle name="Normal 4 13 2 2 2 2 2 2" xfId="28760" xr:uid="{00000000-0005-0000-0000-000024720000}"/>
    <cellStyle name="Normal 4 13 2 2 2 2 3" xfId="27221" xr:uid="{00000000-0005-0000-0000-000025720000}"/>
    <cellStyle name="Normal 4 13 2 2 2 3" xfId="24400" xr:uid="{00000000-0005-0000-0000-000026720000}"/>
    <cellStyle name="Normal 4 13 2 2 2 3 2" xfId="27487" xr:uid="{00000000-0005-0000-0000-000027720000}"/>
    <cellStyle name="Normal 4 13 2 2 2 4" xfId="25944" xr:uid="{00000000-0005-0000-0000-000028720000}"/>
    <cellStyle name="Normal 4 13 2 2 3" xfId="23908" xr:uid="{00000000-0005-0000-0000-000029720000}"/>
    <cellStyle name="Normal 4 13 2 2 3 2" xfId="25541" xr:uid="{00000000-0005-0000-0000-00002A720000}"/>
    <cellStyle name="Normal 4 13 2 2 3 2 2" xfId="28628" xr:uid="{00000000-0005-0000-0000-00002B720000}"/>
    <cellStyle name="Normal 4 13 2 2 3 3" xfId="27089" xr:uid="{00000000-0005-0000-0000-00002C720000}"/>
    <cellStyle name="Normal 4 13 2 2 4" xfId="24267" xr:uid="{00000000-0005-0000-0000-00002D720000}"/>
    <cellStyle name="Normal 4 13 2 2 4 2" xfId="27355" xr:uid="{00000000-0005-0000-0000-00002E720000}"/>
    <cellStyle name="Normal 4 13 2 2 5" xfId="25811" xr:uid="{00000000-0005-0000-0000-00002F720000}"/>
    <cellStyle name="Normal 4 13 2 3" xfId="5521" xr:uid="{00000000-0005-0000-0000-000030720000}"/>
    <cellStyle name="Normal 4 13 2 3 2" xfId="24062" xr:uid="{00000000-0005-0000-0000-000031720000}"/>
    <cellStyle name="Normal 4 13 2 3 2 2" xfId="25607" xr:uid="{00000000-0005-0000-0000-000032720000}"/>
    <cellStyle name="Normal 4 13 2 3 2 2 2" xfId="28694" xr:uid="{00000000-0005-0000-0000-000033720000}"/>
    <cellStyle name="Normal 4 13 2 3 2 3" xfId="27155" xr:uid="{00000000-0005-0000-0000-000034720000}"/>
    <cellStyle name="Normal 4 13 2 3 3" xfId="24334" xr:uid="{00000000-0005-0000-0000-000035720000}"/>
    <cellStyle name="Normal 4 13 2 3 3 2" xfId="27421" xr:uid="{00000000-0005-0000-0000-000036720000}"/>
    <cellStyle name="Normal 4 13 2 3 4" xfId="25878" xr:uid="{00000000-0005-0000-0000-000037720000}"/>
    <cellStyle name="Normal 4 13 2 4" xfId="23840" xr:uid="{00000000-0005-0000-0000-000038720000}"/>
    <cellStyle name="Normal 4 13 2 4 2" xfId="25475" xr:uid="{00000000-0005-0000-0000-000039720000}"/>
    <cellStyle name="Normal 4 13 2 4 2 2" xfId="28562" xr:uid="{00000000-0005-0000-0000-00003A720000}"/>
    <cellStyle name="Normal 4 13 2 4 3" xfId="27023" xr:uid="{00000000-0005-0000-0000-00003B720000}"/>
    <cellStyle name="Normal 4 13 2 5" xfId="23094" xr:uid="{00000000-0005-0000-0000-00003C720000}"/>
    <cellStyle name="Normal 4 13 2 5 2" xfId="25020" xr:uid="{00000000-0005-0000-0000-00003D720000}"/>
    <cellStyle name="Normal 4 13 2 5 2 2" xfId="28107" xr:uid="{00000000-0005-0000-0000-00003E720000}"/>
    <cellStyle name="Normal 4 13 2 5 3" xfId="26568" xr:uid="{00000000-0005-0000-0000-00003F720000}"/>
    <cellStyle name="Normal 4 13 2 6" xfId="24201" xr:uid="{00000000-0005-0000-0000-000040720000}"/>
    <cellStyle name="Normal 4 13 2 6 2" xfId="27289" xr:uid="{00000000-0005-0000-0000-000041720000}"/>
    <cellStyle name="Normal 4 13 2 7" xfId="25745" xr:uid="{00000000-0005-0000-0000-000042720000}"/>
    <cellStyle name="Normal 4 13 3" xfId="5104" xr:uid="{00000000-0005-0000-0000-000043720000}"/>
    <cellStyle name="Normal 4 13 3 2" xfId="5188" xr:uid="{00000000-0005-0000-0000-000044720000}"/>
    <cellStyle name="Normal 4 13 3 2 2" xfId="5590" xr:uid="{00000000-0005-0000-0000-000045720000}"/>
    <cellStyle name="Normal 4 13 3 2 2 2" xfId="24129" xr:uid="{00000000-0005-0000-0000-000046720000}"/>
    <cellStyle name="Normal 4 13 3 2 2 2 2" xfId="25674" xr:uid="{00000000-0005-0000-0000-000047720000}"/>
    <cellStyle name="Normal 4 13 3 2 2 2 2 2" xfId="28761" xr:uid="{00000000-0005-0000-0000-000048720000}"/>
    <cellStyle name="Normal 4 13 3 2 2 2 3" xfId="27222" xr:uid="{00000000-0005-0000-0000-000049720000}"/>
    <cellStyle name="Normal 4 13 3 2 2 3" xfId="24401" xr:uid="{00000000-0005-0000-0000-00004A720000}"/>
    <cellStyle name="Normal 4 13 3 2 2 3 2" xfId="27488" xr:uid="{00000000-0005-0000-0000-00004B720000}"/>
    <cellStyle name="Normal 4 13 3 2 2 4" xfId="25945" xr:uid="{00000000-0005-0000-0000-00004C720000}"/>
    <cellStyle name="Normal 4 13 3 2 3" xfId="23909" xr:uid="{00000000-0005-0000-0000-00004D720000}"/>
    <cellStyle name="Normal 4 13 3 2 3 2" xfId="25542" xr:uid="{00000000-0005-0000-0000-00004E720000}"/>
    <cellStyle name="Normal 4 13 3 2 3 2 2" xfId="28629" xr:uid="{00000000-0005-0000-0000-00004F720000}"/>
    <cellStyle name="Normal 4 13 3 2 3 3" xfId="27090" xr:uid="{00000000-0005-0000-0000-000050720000}"/>
    <cellStyle name="Normal 4 13 3 2 4" xfId="24268" xr:uid="{00000000-0005-0000-0000-000051720000}"/>
    <cellStyle name="Normal 4 13 3 2 4 2" xfId="27356" xr:uid="{00000000-0005-0000-0000-000052720000}"/>
    <cellStyle name="Normal 4 13 3 2 5" xfId="25812" xr:uid="{00000000-0005-0000-0000-000053720000}"/>
    <cellStyle name="Normal 4 13 3 3" xfId="5522" xr:uid="{00000000-0005-0000-0000-000054720000}"/>
    <cellStyle name="Normal 4 13 3 3 2" xfId="24063" xr:uid="{00000000-0005-0000-0000-000055720000}"/>
    <cellStyle name="Normal 4 13 3 3 2 2" xfId="25608" xr:uid="{00000000-0005-0000-0000-000056720000}"/>
    <cellStyle name="Normal 4 13 3 3 2 2 2" xfId="28695" xr:uid="{00000000-0005-0000-0000-000057720000}"/>
    <cellStyle name="Normal 4 13 3 3 2 3" xfId="27156" xr:uid="{00000000-0005-0000-0000-000058720000}"/>
    <cellStyle name="Normal 4 13 3 3 3" xfId="24335" xr:uid="{00000000-0005-0000-0000-000059720000}"/>
    <cellStyle name="Normal 4 13 3 3 3 2" xfId="27422" xr:uid="{00000000-0005-0000-0000-00005A720000}"/>
    <cellStyle name="Normal 4 13 3 3 4" xfId="25879" xr:uid="{00000000-0005-0000-0000-00005B720000}"/>
    <cellStyle name="Normal 4 13 3 4" xfId="23841" xr:uid="{00000000-0005-0000-0000-00005C720000}"/>
    <cellStyle name="Normal 4 13 3 4 2" xfId="25476" xr:uid="{00000000-0005-0000-0000-00005D720000}"/>
    <cellStyle name="Normal 4 13 3 4 2 2" xfId="28563" xr:uid="{00000000-0005-0000-0000-00005E720000}"/>
    <cellStyle name="Normal 4 13 3 4 3" xfId="27024" xr:uid="{00000000-0005-0000-0000-00005F720000}"/>
    <cellStyle name="Normal 4 13 3 5" xfId="23072" xr:uid="{00000000-0005-0000-0000-000060720000}"/>
    <cellStyle name="Normal 4 13 3 5 2" xfId="24998" xr:uid="{00000000-0005-0000-0000-000061720000}"/>
    <cellStyle name="Normal 4 13 3 5 2 2" xfId="28085" xr:uid="{00000000-0005-0000-0000-000062720000}"/>
    <cellStyle name="Normal 4 13 3 5 3" xfId="26546" xr:uid="{00000000-0005-0000-0000-000063720000}"/>
    <cellStyle name="Normal 4 13 3 6" xfId="24202" xr:uid="{00000000-0005-0000-0000-000064720000}"/>
    <cellStyle name="Normal 4 13 3 6 2" xfId="27290" xr:uid="{00000000-0005-0000-0000-000065720000}"/>
    <cellStyle name="Normal 4 13 3 7" xfId="25746" xr:uid="{00000000-0005-0000-0000-000066720000}"/>
    <cellStyle name="Normal 4 13 4" xfId="5186" xr:uid="{00000000-0005-0000-0000-000067720000}"/>
    <cellStyle name="Normal 4 13 4 2" xfId="5588" xr:uid="{00000000-0005-0000-0000-000068720000}"/>
    <cellStyle name="Normal 4 13 4 2 2" xfId="24127" xr:uid="{00000000-0005-0000-0000-000069720000}"/>
    <cellStyle name="Normal 4 13 4 2 2 2" xfId="25672" xr:uid="{00000000-0005-0000-0000-00006A720000}"/>
    <cellStyle name="Normal 4 13 4 2 2 2 2" xfId="28759" xr:uid="{00000000-0005-0000-0000-00006B720000}"/>
    <cellStyle name="Normal 4 13 4 2 2 3" xfId="27220" xr:uid="{00000000-0005-0000-0000-00006C720000}"/>
    <cellStyle name="Normal 4 13 4 2 3" xfId="24399" xr:uid="{00000000-0005-0000-0000-00006D720000}"/>
    <cellStyle name="Normal 4 13 4 2 3 2" xfId="27486" xr:uid="{00000000-0005-0000-0000-00006E720000}"/>
    <cellStyle name="Normal 4 13 4 2 4" xfId="25943" xr:uid="{00000000-0005-0000-0000-00006F720000}"/>
    <cellStyle name="Normal 4 13 4 3" xfId="23907" xr:uid="{00000000-0005-0000-0000-000070720000}"/>
    <cellStyle name="Normal 4 13 4 3 2" xfId="25540" xr:uid="{00000000-0005-0000-0000-000071720000}"/>
    <cellStyle name="Normal 4 13 4 3 2 2" xfId="28627" xr:uid="{00000000-0005-0000-0000-000072720000}"/>
    <cellStyle name="Normal 4 13 4 3 3" xfId="27088" xr:uid="{00000000-0005-0000-0000-000073720000}"/>
    <cellStyle name="Normal 4 13 4 4" xfId="23124" xr:uid="{00000000-0005-0000-0000-000074720000}"/>
    <cellStyle name="Normal 4 13 4 4 2" xfId="25038" xr:uid="{00000000-0005-0000-0000-000075720000}"/>
    <cellStyle name="Normal 4 13 4 4 2 2" xfId="28125" xr:uid="{00000000-0005-0000-0000-000076720000}"/>
    <cellStyle name="Normal 4 13 4 4 3" xfId="26586" xr:uid="{00000000-0005-0000-0000-000077720000}"/>
    <cellStyle name="Normal 4 13 4 5" xfId="24266" xr:uid="{00000000-0005-0000-0000-000078720000}"/>
    <cellStyle name="Normal 4 13 4 5 2" xfId="27354" xr:uid="{00000000-0005-0000-0000-000079720000}"/>
    <cellStyle name="Normal 4 13 4 6" xfId="25810" xr:uid="{00000000-0005-0000-0000-00007A720000}"/>
    <cellStyle name="Normal 4 13 5" xfId="5520" xr:uid="{00000000-0005-0000-0000-00007B720000}"/>
    <cellStyle name="Normal 4 13 5 2" xfId="24061" xr:uid="{00000000-0005-0000-0000-00007C720000}"/>
    <cellStyle name="Normal 4 13 5 2 2" xfId="25606" xr:uid="{00000000-0005-0000-0000-00007D720000}"/>
    <cellStyle name="Normal 4 13 5 2 2 2" xfId="28693" xr:uid="{00000000-0005-0000-0000-00007E720000}"/>
    <cellStyle name="Normal 4 13 5 2 3" xfId="27154" xr:uid="{00000000-0005-0000-0000-00007F720000}"/>
    <cellStyle name="Normal 4 13 5 3" xfId="24333" xr:uid="{00000000-0005-0000-0000-000080720000}"/>
    <cellStyle name="Normal 4 13 5 3 2" xfId="27420" xr:uid="{00000000-0005-0000-0000-000081720000}"/>
    <cellStyle name="Normal 4 13 5 4" xfId="25877" xr:uid="{00000000-0005-0000-0000-000082720000}"/>
    <cellStyle name="Normal 4 13 6" xfId="20392" xr:uid="{00000000-0005-0000-0000-000083720000}"/>
    <cellStyle name="Normal 4 13 6 2" xfId="23839" xr:uid="{00000000-0005-0000-0000-000084720000}"/>
    <cellStyle name="Normal 4 13 6 2 2" xfId="25474" xr:uid="{00000000-0005-0000-0000-000085720000}"/>
    <cellStyle name="Normal 4 13 6 2 2 2" xfId="28561" xr:uid="{00000000-0005-0000-0000-000086720000}"/>
    <cellStyle name="Normal 4 13 6 2 3" xfId="27022" xr:uid="{00000000-0005-0000-0000-000087720000}"/>
    <cellStyle name="Normal 4 13 7" xfId="23048" xr:uid="{00000000-0005-0000-0000-000088720000}"/>
    <cellStyle name="Normal 4 13 7 2" xfId="24976" xr:uid="{00000000-0005-0000-0000-000089720000}"/>
    <cellStyle name="Normal 4 13 7 2 2" xfId="28063" xr:uid="{00000000-0005-0000-0000-00008A720000}"/>
    <cellStyle name="Normal 4 13 7 3" xfId="26524" xr:uid="{00000000-0005-0000-0000-00008B720000}"/>
    <cellStyle name="Normal 4 13 8" xfId="24200" xr:uid="{00000000-0005-0000-0000-00008C720000}"/>
    <cellStyle name="Normal 4 13 8 2" xfId="27288" xr:uid="{00000000-0005-0000-0000-00008D720000}"/>
    <cellStyle name="Normal 4 13 9" xfId="25744" xr:uid="{00000000-0005-0000-0000-00008E720000}"/>
    <cellStyle name="Normal 4 14" xfId="5105" xr:uid="{00000000-0005-0000-0000-00008F720000}"/>
    <cellStyle name="Normal 4 14 2" xfId="5106" xr:uid="{00000000-0005-0000-0000-000090720000}"/>
    <cellStyle name="Normal 4 14 2 2" xfId="5190" xr:uid="{00000000-0005-0000-0000-000091720000}"/>
    <cellStyle name="Normal 4 14 2 2 2" xfId="5592" xr:uid="{00000000-0005-0000-0000-000092720000}"/>
    <cellStyle name="Normal 4 14 2 2 2 2" xfId="24131" xr:uid="{00000000-0005-0000-0000-000093720000}"/>
    <cellStyle name="Normal 4 14 2 2 2 2 2" xfId="25676" xr:uid="{00000000-0005-0000-0000-000094720000}"/>
    <cellStyle name="Normal 4 14 2 2 2 2 2 2" xfId="28763" xr:uid="{00000000-0005-0000-0000-000095720000}"/>
    <cellStyle name="Normal 4 14 2 2 2 2 3" xfId="27224" xr:uid="{00000000-0005-0000-0000-000096720000}"/>
    <cellStyle name="Normal 4 14 2 2 2 3" xfId="24403" xr:uid="{00000000-0005-0000-0000-000097720000}"/>
    <cellStyle name="Normal 4 14 2 2 2 3 2" xfId="27490" xr:uid="{00000000-0005-0000-0000-000098720000}"/>
    <cellStyle name="Normal 4 14 2 2 2 4" xfId="25947" xr:uid="{00000000-0005-0000-0000-000099720000}"/>
    <cellStyle name="Normal 4 14 2 2 3" xfId="23911" xr:uid="{00000000-0005-0000-0000-00009A720000}"/>
    <cellStyle name="Normal 4 14 2 2 3 2" xfId="25544" xr:uid="{00000000-0005-0000-0000-00009B720000}"/>
    <cellStyle name="Normal 4 14 2 2 3 2 2" xfId="28631" xr:uid="{00000000-0005-0000-0000-00009C720000}"/>
    <cellStyle name="Normal 4 14 2 2 3 3" xfId="27092" xr:uid="{00000000-0005-0000-0000-00009D720000}"/>
    <cellStyle name="Normal 4 14 2 2 4" xfId="24270" xr:uid="{00000000-0005-0000-0000-00009E720000}"/>
    <cellStyle name="Normal 4 14 2 2 4 2" xfId="27358" xr:uid="{00000000-0005-0000-0000-00009F720000}"/>
    <cellStyle name="Normal 4 14 2 2 5" xfId="25814" xr:uid="{00000000-0005-0000-0000-0000A0720000}"/>
    <cellStyle name="Normal 4 14 2 3" xfId="5524" xr:uid="{00000000-0005-0000-0000-0000A1720000}"/>
    <cellStyle name="Normal 4 14 2 3 2" xfId="24065" xr:uid="{00000000-0005-0000-0000-0000A2720000}"/>
    <cellStyle name="Normal 4 14 2 3 2 2" xfId="25610" xr:uid="{00000000-0005-0000-0000-0000A3720000}"/>
    <cellStyle name="Normal 4 14 2 3 2 2 2" xfId="28697" xr:uid="{00000000-0005-0000-0000-0000A4720000}"/>
    <cellStyle name="Normal 4 14 2 3 2 3" xfId="27158" xr:uid="{00000000-0005-0000-0000-0000A5720000}"/>
    <cellStyle name="Normal 4 14 2 3 3" xfId="24337" xr:uid="{00000000-0005-0000-0000-0000A6720000}"/>
    <cellStyle name="Normal 4 14 2 3 3 2" xfId="27424" xr:uid="{00000000-0005-0000-0000-0000A7720000}"/>
    <cellStyle name="Normal 4 14 2 3 4" xfId="25881" xr:uid="{00000000-0005-0000-0000-0000A8720000}"/>
    <cellStyle name="Normal 4 14 2 4" xfId="23843" xr:uid="{00000000-0005-0000-0000-0000A9720000}"/>
    <cellStyle name="Normal 4 14 2 4 2" xfId="25478" xr:uid="{00000000-0005-0000-0000-0000AA720000}"/>
    <cellStyle name="Normal 4 14 2 4 2 2" xfId="28565" xr:uid="{00000000-0005-0000-0000-0000AB720000}"/>
    <cellStyle name="Normal 4 14 2 4 3" xfId="27026" xr:uid="{00000000-0005-0000-0000-0000AC720000}"/>
    <cellStyle name="Normal 4 14 2 5" xfId="23103" xr:uid="{00000000-0005-0000-0000-0000AD720000}"/>
    <cellStyle name="Normal 4 14 2 5 2" xfId="25029" xr:uid="{00000000-0005-0000-0000-0000AE720000}"/>
    <cellStyle name="Normal 4 14 2 5 2 2" xfId="28116" xr:uid="{00000000-0005-0000-0000-0000AF720000}"/>
    <cellStyle name="Normal 4 14 2 5 3" xfId="26577" xr:uid="{00000000-0005-0000-0000-0000B0720000}"/>
    <cellStyle name="Normal 4 14 2 6" xfId="24204" xr:uid="{00000000-0005-0000-0000-0000B1720000}"/>
    <cellStyle name="Normal 4 14 2 6 2" xfId="27292" xr:uid="{00000000-0005-0000-0000-0000B2720000}"/>
    <cellStyle name="Normal 4 14 2 7" xfId="25748" xr:uid="{00000000-0005-0000-0000-0000B3720000}"/>
    <cellStyle name="Normal 4 14 3" xfId="5107" xr:uid="{00000000-0005-0000-0000-0000B4720000}"/>
    <cellStyle name="Normal 4 14 3 2" xfId="5191" xr:uid="{00000000-0005-0000-0000-0000B5720000}"/>
    <cellStyle name="Normal 4 14 3 2 2" xfId="5593" xr:uid="{00000000-0005-0000-0000-0000B6720000}"/>
    <cellStyle name="Normal 4 14 3 2 2 2" xfId="24132" xr:uid="{00000000-0005-0000-0000-0000B7720000}"/>
    <cellStyle name="Normal 4 14 3 2 2 2 2" xfId="25677" xr:uid="{00000000-0005-0000-0000-0000B8720000}"/>
    <cellStyle name="Normal 4 14 3 2 2 2 2 2" xfId="28764" xr:uid="{00000000-0005-0000-0000-0000B9720000}"/>
    <cellStyle name="Normal 4 14 3 2 2 2 3" xfId="27225" xr:uid="{00000000-0005-0000-0000-0000BA720000}"/>
    <cellStyle name="Normal 4 14 3 2 2 3" xfId="24404" xr:uid="{00000000-0005-0000-0000-0000BB720000}"/>
    <cellStyle name="Normal 4 14 3 2 2 3 2" xfId="27491" xr:uid="{00000000-0005-0000-0000-0000BC720000}"/>
    <cellStyle name="Normal 4 14 3 2 2 4" xfId="25948" xr:uid="{00000000-0005-0000-0000-0000BD720000}"/>
    <cellStyle name="Normal 4 14 3 2 3" xfId="23912" xr:uid="{00000000-0005-0000-0000-0000BE720000}"/>
    <cellStyle name="Normal 4 14 3 2 3 2" xfId="25545" xr:uid="{00000000-0005-0000-0000-0000BF720000}"/>
    <cellStyle name="Normal 4 14 3 2 3 2 2" xfId="28632" xr:uid="{00000000-0005-0000-0000-0000C0720000}"/>
    <cellStyle name="Normal 4 14 3 2 3 3" xfId="27093" xr:uid="{00000000-0005-0000-0000-0000C1720000}"/>
    <cellStyle name="Normal 4 14 3 2 4" xfId="24271" xr:uid="{00000000-0005-0000-0000-0000C2720000}"/>
    <cellStyle name="Normal 4 14 3 2 4 2" xfId="27359" xr:uid="{00000000-0005-0000-0000-0000C3720000}"/>
    <cellStyle name="Normal 4 14 3 2 5" xfId="25815" xr:uid="{00000000-0005-0000-0000-0000C4720000}"/>
    <cellStyle name="Normal 4 14 3 3" xfId="5525" xr:uid="{00000000-0005-0000-0000-0000C5720000}"/>
    <cellStyle name="Normal 4 14 3 3 2" xfId="24066" xr:uid="{00000000-0005-0000-0000-0000C6720000}"/>
    <cellStyle name="Normal 4 14 3 3 2 2" xfId="25611" xr:uid="{00000000-0005-0000-0000-0000C7720000}"/>
    <cellStyle name="Normal 4 14 3 3 2 2 2" xfId="28698" xr:uid="{00000000-0005-0000-0000-0000C8720000}"/>
    <cellStyle name="Normal 4 14 3 3 2 3" xfId="27159" xr:uid="{00000000-0005-0000-0000-0000C9720000}"/>
    <cellStyle name="Normal 4 14 3 3 3" xfId="24338" xr:uid="{00000000-0005-0000-0000-0000CA720000}"/>
    <cellStyle name="Normal 4 14 3 3 3 2" xfId="27425" xr:uid="{00000000-0005-0000-0000-0000CB720000}"/>
    <cellStyle name="Normal 4 14 3 3 4" xfId="25882" xr:uid="{00000000-0005-0000-0000-0000CC720000}"/>
    <cellStyle name="Normal 4 14 3 4" xfId="23844" xr:uid="{00000000-0005-0000-0000-0000CD720000}"/>
    <cellStyle name="Normal 4 14 3 4 2" xfId="25479" xr:uid="{00000000-0005-0000-0000-0000CE720000}"/>
    <cellStyle name="Normal 4 14 3 4 2 2" xfId="28566" xr:uid="{00000000-0005-0000-0000-0000CF720000}"/>
    <cellStyle name="Normal 4 14 3 4 3" xfId="27027" xr:uid="{00000000-0005-0000-0000-0000D0720000}"/>
    <cellStyle name="Normal 4 14 3 5" xfId="23081" xr:uid="{00000000-0005-0000-0000-0000D1720000}"/>
    <cellStyle name="Normal 4 14 3 5 2" xfId="25007" xr:uid="{00000000-0005-0000-0000-0000D2720000}"/>
    <cellStyle name="Normal 4 14 3 5 2 2" xfId="28094" xr:uid="{00000000-0005-0000-0000-0000D3720000}"/>
    <cellStyle name="Normal 4 14 3 5 3" xfId="26555" xr:uid="{00000000-0005-0000-0000-0000D4720000}"/>
    <cellStyle name="Normal 4 14 3 6" xfId="24205" xr:uid="{00000000-0005-0000-0000-0000D5720000}"/>
    <cellStyle name="Normal 4 14 3 6 2" xfId="27293" xr:uid="{00000000-0005-0000-0000-0000D6720000}"/>
    <cellStyle name="Normal 4 14 3 7" xfId="25749" xr:uid="{00000000-0005-0000-0000-0000D7720000}"/>
    <cellStyle name="Normal 4 14 4" xfId="5189" xr:uid="{00000000-0005-0000-0000-0000D8720000}"/>
    <cellStyle name="Normal 4 14 4 2" xfId="5591" xr:uid="{00000000-0005-0000-0000-0000D9720000}"/>
    <cellStyle name="Normal 4 14 4 2 2" xfId="24130" xr:uid="{00000000-0005-0000-0000-0000DA720000}"/>
    <cellStyle name="Normal 4 14 4 2 2 2" xfId="25675" xr:uid="{00000000-0005-0000-0000-0000DB720000}"/>
    <cellStyle name="Normal 4 14 4 2 2 2 2" xfId="28762" xr:uid="{00000000-0005-0000-0000-0000DC720000}"/>
    <cellStyle name="Normal 4 14 4 2 2 3" xfId="27223" xr:uid="{00000000-0005-0000-0000-0000DD720000}"/>
    <cellStyle name="Normal 4 14 4 2 3" xfId="24402" xr:uid="{00000000-0005-0000-0000-0000DE720000}"/>
    <cellStyle name="Normal 4 14 4 2 3 2" xfId="27489" xr:uid="{00000000-0005-0000-0000-0000DF720000}"/>
    <cellStyle name="Normal 4 14 4 2 4" xfId="25946" xr:uid="{00000000-0005-0000-0000-0000E0720000}"/>
    <cellStyle name="Normal 4 14 4 3" xfId="23910" xr:uid="{00000000-0005-0000-0000-0000E1720000}"/>
    <cellStyle name="Normal 4 14 4 3 2" xfId="25543" xr:uid="{00000000-0005-0000-0000-0000E2720000}"/>
    <cellStyle name="Normal 4 14 4 3 2 2" xfId="28630" xr:uid="{00000000-0005-0000-0000-0000E3720000}"/>
    <cellStyle name="Normal 4 14 4 3 3" xfId="27091" xr:uid="{00000000-0005-0000-0000-0000E4720000}"/>
    <cellStyle name="Normal 4 14 4 4" xfId="24269" xr:uid="{00000000-0005-0000-0000-0000E5720000}"/>
    <cellStyle name="Normal 4 14 4 4 2" xfId="27357" xr:uid="{00000000-0005-0000-0000-0000E6720000}"/>
    <cellStyle name="Normal 4 14 4 5" xfId="25813" xr:uid="{00000000-0005-0000-0000-0000E7720000}"/>
    <cellStyle name="Normal 4 14 5" xfId="5523" xr:uid="{00000000-0005-0000-0000-0000E8720000}"/>
    <cellStyle name="Normal 4 14 5 2" xfId="24064" xr:uid="{00000000-0005-0000-0000-0000E9720000}"/>
    <cellStyle name="Normal 4 14 5 2 2" xfId="25609" xr:uid="{00000000-0005-0000-0000-0000EA720000}"/>
    <cellStyle name="Normal 4 14 5 2 2 2" xfId="28696" xr:uid="{00000000-0005-0000-0000-0000EB720000}"/>
    <cellStyle name="Normal 4 14 5 2 3" xfId="27157" xr:uid="{00000000-0005-0000-0000-0000EC720000}"/>
    <cellStyle name="Normal 4 14 5 3" xfId="24336" xr:uid="{00000000-0005-0000-0000-0000ED720000}"/>
    <cellStyle name="Normal 4 14 5 3 2" xfId="27423" xr:uid="{00000000-0005-0000-0000-0000EE720000}"/>
    <cellStyle name="Normal 4 14 5 4" xfId="25880" xr:uid="{00000000-0005-0000-0000-0000EF720000}"/>
    <cellStyle name="Normal 4 14 6" xfId="20393" xr:uid="{00000000-0005-0000-0000-0000F0720000}"/>
    <cellStyle name="Normal 4 14 6 2" xfId="23842" xr:uid="{00000000-0005-0000-0000-0000F1720000}"/>
    <cellStyle name="Normal 4 14 6 2 2" xfId="25477" xr:uid="{00000000-0005-0000-0000-0000F2720000}"/>
    <cellStyle name="Normal 4 14 6 2 2 2" xfId="28564" xr:uid="{00000000-0005-0000-0000-0000F3720000}"/>
    <cellStyle name="Normal 4 14 6 2 3" xfId="27025" xr:uid="{00000000-0005-0000-0000-0000F4720000}"/>
    <cellStyle name="Normal 4 14 7" xfId="23058" xr:uid="{00000000-0005-0000-0000-0000F5720000}"/>
    <cellStyle name="Normal 4 14 7 2" xfId="24985" xr:uid="{00000000-0005-0000-0000-0000F6720000}"/>
    <cellStyle name="Normal 4 14 7 2 2" xfId="28072" xr:uid="{00000000-0005-0000-0000-0000F7720000}"/>
    <cellStyle name="Normal 4 14 7 3" xfId="26533" xr:uid="{00000000-0005-0000-0000-0000F8720000}"/>
    <cellStyle name="Normal 4 14 8" xfId="24203" xr:uid="{00000000-0005-0000-0000-0000F9720000}"/>
    <cellStyle name="Normal 4 14 8 2" xfId="27291" xr:uid="{00000000-0005-0000-0000-0000FA720000}"/>
    <cellStyle name="Normal 4 14 9" xfId="25747" xr:uid="{00000000-0005-0000-0000-0000FB720000}"/>
    <cellStyle name="Normal 4 15" xfId="5108" xr:uid="{00000000-0005-0000-0000-0000FC720000}"/>
    <cellStyle name="Normal 4 15 2" xfId="5192" xr:uid="{00000000-0005-0000-0000-0000FD720000}"/>
    <cellStyle name="Normal 4 15 2 2" xfId="5594" xr:uid="{00000000-0005-0000-0000-0000FE720000}"/>
    <cellStyle name="Normal 4 15 2 2 2" xfId="24133" xr:uid="{00000000-0005-0000-0000-0000FF720000}"/>
    <cellStyle name="Normal 4 15 2 2 2 2" xfId="25678" xr:uid="{00000000-0005-0000-0000-000000730000}"/>
    <cellStyle name="Normal 4 15 2 2 2 2 2" xfId="28765" xr:uid="{00000000-0005-0000-0000-000001730000}"/>
    <cellStyle name="Normal 4 15 2 2 2 3" xfId="27226" xr:uid="{00000000-0005-0000-0000-000002730000}"/>
    <cellStyle name="Normal 4 15 2 2 3" xfId="24405" xr:uid="{00000000-0005-0000-0000-000003730000}"/>
    <cellStyle name="Normal 4 15 2 2 3 2" xfId="27492" xr:uid="{00000000-0005-0000-0000-000004730000}"/>
    <cellStyle name="Normal 4 15 2 2 4" xfId="25949" xr:uid="{00000000-0005-0000-0000-000005730000}"/>
    <cellStyle name="Normal 4 15 2 3" xfId="23913" xr:uid="{00000000-0005-0000-0000-000006730000}"/>
    <cellStyle name="Normal 4 15 2 3 2" xfId="25546" xr:uid="{00000000-0005-0000-0000-000007730000}"/>
    <cellStyle name="Normal 4 15 2 3 2 2" xfId="28633" xr:uid="{00000000-0005-0000-0000-000008730000}"/>
    <cellStyle name="Normal 4 15 2 3 3" xfId="27094" xr:uid="{00000000-0005-0000-0000-000009730000}"/>
    <cellStyle name="Normal 4 15 2 4" xfId="24272" xr:uid="{00000000-0005-0000-0000-00000A730000}"/>
    <cellStyle name="Normal 4 15 2 4 2" xfId="27360" xr:uid="{00000000-0005-0000-0000-00000B730000}"/>
    <cellStyle name="Normal 4 15 2 5" xfId="25816" xr:uid="{00000000-0005-0000-0000-00000C730000}"/>
    <cellStyle name="Normal 4 15 3" xfId="5526" xr:uid="{00000000-0005-0000-0000-00000D730000}"/>
    <cellStyle name="Normal 4 15 3 2" xfId="24067" xr:uid="{00000000-0005-0000-0000-00000E730000}"/>
    <cellStyle name="Normal 4 15 3 2 2" xfId="25612" xr:uid="{00000000-0005-0000-0000-00000F730000}"/>
    <cellStyle name="Normal 4 15 3 2 2 2" xfId="28699" xr:uid="{00000000-0005-0000-0000-000010730000}"/>
    <cellStyle name="Normal 4 15 3 2 3" xfId="27160" xr:uid="{00000000-0005-0000-0000-000011730000}"/>
    <cellStyle name="Normal 4 15 3 3" xfId="24339" xr:uid="{00000000-0005-0000-0000-000012730000}"/>
    <cellStyle name="Normal 4 15 3 3 2" xfId="27426" xr:uid="{00000000-0005-0000-0000-000013730000}"/>
    <cellStyle name="Normal 4 15 3 4" xfId="25883" xr:uid="{00000000-0005-0000-0000-000014730000}"/>
    <cellStyle name="Normal 4 15 4" xfId="6196" xr:uid="{00000000-0005-0000-0000-000015730000}"/>
    <cellStyle name="Normal 4 15 4 2" xfId="23845" xr:uid="{00000000-0005-0000-0000-000016730000}"/>
    <cellStyle name="Normal 4 15 4 2 2" xfId="25480" xr:uid="{00000000-0005-0000-0000-000017730000}"/>
    <cellStyle name="Normal 4 15 4 2 2 2" xfId="28567" xr:uid="{00000000-0005-0000-0000-000018730000}"/>
    <cellStyle name="Normal 4 15 4 2 3" xfId="27028" xr:uid="{00000000-0005-0000-0000-000019730000}"/>
    <cellStyle name="Normal 4 15 5" xfId="23083" xr:uid="{00000000-0005-0000-0000-00001A730000}"/>
    <cellStyle name="Normal 4 15 5 2" xfId="25009" xr:uid="{00000000-0005-0000-0000-00001B730000}"/>
    <cellStyle name="Normal 4 15 5 2 2" xfId="28096" xr:uid="{00000000-0005-0000-0000-00001C730000}"/>
    <cellStyle name="Normal 4 15 5 3" xfId="26557" xr:uid="{00000000-0005-0000-0000-00001D730000}"/>
    <cellStyle name="Normal 4 15 6" xfId="24206" xr:uid="{00000000-0005-0000-0000-00001E730000}"/>
    <cellStyle name="Normal 4 15 6 2" xfId="27294" xr:uid="{00000000-0005-0000-0000-00001F730000}"/>
    <cellStyle name="Normal 4 15 7" xfId="25750" xr:uid="{00000000-0005-0000-0000-000020730000}"/>
    <cellStyle name="Normal 4 16" xfId="5109" xr:uid="{00000000-0005-0000-0000-000021730000}"/>
    <cellStyle name="Normal 4 16 2" xfId="5193" xr:uid="{00000000-0005-0000-0000-000022730000}"/>
    <cellStyle name="Normal 4 16 2 2" xfId="5595" xr:uid="{00000000-0005-0000-0000-000023730000}"/>
    <cellStyle name="Normal 4 16 2 2 2" xfId="23004" xr:uid="{00000000-0005-0000-0000-000024730000}"/>
    <cellStyle name="Normal 4 16 2 2 2 2" xfId="23444" xr:uid="{00000000-0005-0000-0000-000025730000}"/>
    <cellStyle name="Normal 4 16 2 2 2 2 2" xfId="25342" xr:uid="{00000000-0005-0000-0000-000026730000}"/>
    <cellStyle name="Normal 4 16 2 2 2 2 2 2" xfId="28429" xr:uid="{00000000-0005-0000-0000-000027730000}"/>
    <cellStyle name="Normal 4 16 2 2 2 2 3" xfId="26890" xr:uid="{00000000-0005-0000-0000-000028730000}"/>
    <cellStyle name="Normal 4 16 2 2 2 3" xfId="24938" xr:uid="{00000000-0005-0000-0000-000029730000}"/>
    <cellStyle name="Normal 4 16 2 2 2 3 2" xfId="28025" xr:uid="{00000000-0005-0000-0000-00002A730000}"/>
    <cellStyle name="Normal 4 16 2 2 2 4" xfId="26486" xr:uid="{00000000-0005-0000-0000-00002B730000}"/>
    <cellStyle name="Normal 4 16 2 2 3" xfId="22784" xr:uid="{00000000-0005-0000-0000-00002C730000}"/>
    <cellStyle name="Normal 4 16 2 2 3 2" xfId="24134" xr:uid="{00000000-0005-0000-0000-00002D730000}"/>
    <cellStyle name="Normal 4 16 2 2 3 2 2" xfId="25679" xr:uid="{00000000-0005-0000-0000-00002E730000}"/>
    <cellStyle name="Normal 4 16 2 2 3 2 2 2" xfId="28766" xr:uid="{00000000-0005-0000-0000-00002F730000}"/>
    <cellStyle name="Normal 4 16 2 2 3 2 3" xfId="27227" xr:uid="{00000000-0005-0000-0000-000030730000}"/>
    <cellStyle name="Normal 4 16 2 2 3 3" xfId="24722" xr:uid="{00000000-0005-0000-0000-000031730000}"/>
    <cellStyle name="Normal 4 16 2 2 3 3 2" xfId="27809" xr:uid="{00000000-0005-0000-0000-000032730000}"/>
    <cellStyle name="Normal 4 16 2 2 3 4" xfId="26270" xr:uid="{00000000-0005-0000-0000-000033730000}"/>
    <cellStyle name="Normal 4 16 2 2 4" xfId="23443" xr:uid="{00000000-0005-0000-0000-000034730000}"/>
    <cellStyle name="Normal 4 16 2 2 4 2" xfId="25341" xr:uid="{00000000-0005-0000-0000-000035730000}"/>
    <cellStyle name="Normal 4 16 2 2 4 2 2" xfId="28428" xr:uid="{00000000-0005-0000-0000-000036730000}"/>
    <cellStyle name="Normal 4 16 2 2 4 3" xfId="26889" xr:uid="{00000000-0005-0000-0000-000037730000}"/>
    <cellStyle name="Normal 4 16 2 2 5" xfId="24406" xr:uid="{00000000-0005-0000-0000-000038730000}"/>
    <cellStyle name="Normal 4 16 2 2 5 2" xfId="27493" xr:uid="{00000000-0005-0000-0000-000039730000}"/>
    <cellStyle name="Normal 4 16 2 2 6" xfId="25950" xr:uid="{00000000-0005-0000-0000-00003A730000}"/>
    <cellStyle name="Normal 4 16 2 3" xfId="22896" xr:uid="{00000000-0005-0000-0000-00003B730000}"/>
    <cellStyle name="Normal 4 16 2 3 2" xfId="23445" xr:uid="{00000000-0005-0000-0000-00003C730000}"/>
    <cellStyle name="Normal 4 16 2 3 2 2" xfId="25343" xr:uid="{00000000-0005-0000-0000-00003D730000}"/>
    <cellStyle name="Normal 4 16 2 3 2 2 2" xfId="28430" xr:uid="{00000000-0005-0000-0000-00003E730000}"/>
    <cellStyle name="Normal 4 16 2 3 2 3" xfId="26891" xr:uid="{00000000-0005-0000-0000-00003F730000}"/>
    <cellStyle name="Normal 4 16 2 3 3" xfId="24830" xr:uid="{00000000-0005-0000-0000-000040730000}"/>
    <cellStyle name="Normal 4 16 2 3 3 2" xfId="27917" xr:uid="{00000000-0005-0000-0000-000041730000}"/>
    <cellStyle name="Normal 4 16 2 3 4" xfId="26378" xr:uid="{00000000-0005-0000-0000-000042730000}"/>
    <cellStyle name="Normal 4 16 2 4" xfId="22676" xr:uid="{00000000-0005-0000-0000-000043730000}"/>
    <cellStyle name="Normal 4 16 2 4 2" xfId="23914" xr:uid="{00000000-0005-0000-0000-000044730000}"/>
    <cellStyle name="Normal 4 16 2 4 2 2" xfId="25547" xr:uid="{00000000-0005-0000-0000-000045730000}"/>
    <cellStyle name="Normal 4 16 2 4 2 2 2" xfId="28634" xr:uid="{00000000-0005-0000-0000-000046730000}"/>
    <cellStyle name="Normal 4 16 2 4 2 3" xfId="27095" xr:uid="{00000000-0005-0000-0000-000047730000}"/>
    <cellStyle name="Normal 4 16 2 4 3" xfId="24614" xr:uid="{00000000-0005-0000-0000-000048730000}"/>
    <cellStyle name="Normal 4 16 2 4 3 2" xfId="27701" xr:uid="{00000000-0005-0000-0000-000049730000}"/>
    <cellStyle name="Normal 4 16 2 4 4" xfId="26162" xr:uid="{00000000-0005-0000-0000-00004A730000}"/>
    <cellStyle name="Normal 4 16 2 5" xfId="22543" xr:uid="{00000000-0005-0000-0000-00004B730000}"/>
    <cellStyle name="Normal 4 16 2 5 2" xfId="24489" xr:uid="{00000000-0005-0000-0000-00004C730000}"/>
    <cellStyle name="Normal 4 16 2 5 2 2" xfId="27576" xr:uid="{00000000-0005-0000-0000-00004D730000}"/>
    <cellStyle name="Normal 4 16 2 5 3" xfId="26037" xr:uid="{00000000-0005-0000-0000-00004E730000}"/>
    <cellStyle name="Normal 4 16 2 6" xfId="23143" xr:uid="{00000000-0005-0000-0000-00004F730000}"/>
    <cellStyle name="Normal 4 16 2 6 2" xfId="25042" xr:uid="{00000000-0005-0000-0000-000050730000}"/>
    <cellStyle name="Normal 4 16 2 6 2 2" xfId="28129" xr:uid="{00000000-0005-0000-0000-000051730000}"/>
    <cellStyle name="Normal 4 16 2 6 3" xfId="26590" xr:uid="{00000000-0005-0000-0000-000052730000}"/>
    <cellStyle name="Normal 4 16 2 7" xfId="24273" xr:uid="{00000000-0005-0000-0000-000053730000}"/>
    <cellStyle name="Normal 4 16 2 7 2" xfId="27361" xr:uid="{00000000-0005-0000-0000-000054730000}"/>
    <cellStyle name="Normal 4 16 2 8" xfId="25817" xr:uid="{00000000-0005-0000-0000-000055730000}"/>
    <cellStyle name="Normal 4 16 3" xfId="5527" xr:uid="{00000000-0005-0000-0000-000056730000}"/>
    <cellStyle name="Normal 4 16 3 2" xfId="22950" xr:uid="{00000000-0005-0000-0000-000057730000}"/>
    <cellStyle name="Normal 4 16 3 2 2" xfId="23447" xr:uid="{00000000-0005-0000-0000-000058730000}"/>
    <cellStyle name="Normal 4 16 3 2 2 2" xfId="25345" xr:uid="{00000000-0005-0000-0000-000059730000}"/>
    <cellStyle name="Normal 4 16 3 2 2 2 2" xfId="28432" xr:uid="{00000000-0005-0000-0000-00005A730000}"/>
    <cellStyle name="Normal 4 16 3 2 2 3" xfId="26893" xr:uid="{00000000-0005-0000-0000-00005B730000}"/>
    <cellStyle name="Normal 4 16 3 2 3" xfId="24884" xr:uid="{00000000-0005-0000-0000-00005C730000}"/>
    <cellStyle name="Normal 4 16 3 2 3 2" xfId="27971" xr:uid="{00000000-0005-0000-0000-00005D730000}"/>
    <cellStyle name="Normal 4 16 3 2 4" xfId="26432" xr:uid="{00000000-0005-0000-0000-00005E730000}"/>
    <cellStyle name="Normal 4 16 3 3" xfId="22730" xr:uid="{00000000-0005-0000-0000-00005F730000}"/>
    <cellStyle name="Normal 4 16 3 3 2" xfId="24068" xr:uid="{00000000-0005-0000-0000-000060730000}"/>
    <cellStyle name="Normal 4 16 3 3 2 2" xfId="25613" xr:uid="{00000000-0005-0000-0000-000061730000}"/>
    <cellStyle name="Normal 4 16 3 3 2 2 2" xfId="28700" xr:uid="{00000000-0005-0000-0000-000062730000}"/>
    <cellStyle name="Normal 4 16 3 3 2 3" xfId="27161" xr:uid="{00000000-0005-0000-0000-000063730000}"/>
    <cellStyle name="Normal 4 16 3 3 3" xfId="24668" xr:uid="{00000000-0005-0000-0000-000064730000}"/>
    <cellStyle name="Normal 4 16 3 3 3 2" xfId="27755" xr:uid="{00000000-0005-0000-0000-000065730000}"/>
    <cellStyle name="Normal 4 16 3 3 4" xfId="26216" xr:uid="{00000000-0005-0000-0000-000066730000}"/>
    <cellStyle name="Normal 4 16 3 4" xfId="23446" xr:uid="{00000000-0005-0000-0000-000067730000}"/>
    <cellStyle name="Normal 4 16 3 4 2" xfId="25344" xr:uid="{00000000-0005-0000-0000-000068730000}"/>
    <cellStyle name="Normal 4 16 3 4 2 2" xfId="28431" xr:uid="{00000000-0005-0000-0000-000069730000}"/>
    <cellStyle name="Normal 4 16 3 4 3" xfId="26892" xr:uid="{00000000-0005-0000-0000-00006A730000}"/>
    <cellStyle name="Normal 4 16 3 5" xfId="24340" xr:uid="{00000000-0005-0000-0000-00006B730000}"/>
    <cellStyle name="Normal 4 16 3 5 2" xfId="27427" xr:uid="{00000000-0005-0000-0000-00006C730000}"/>
    <cellStyle name="Normal 4 16 3 6" xfId="25884" xr:uid="{00000000-0005-0000-0000-00006D730000}"/>
    <cellStyle name="Normal 4 16 4" xfId="22842" xr:uid="{00000000-0005-0000-0000-00006E730000}"/>
    <cellStyle name="Normal 4 16 4 2" xfId="23448" xr:uid="{00000000-0005-0000-0000-00006F730000}"/>
    <cellStyle name="Normal 4 16 4 2 2" xfId="25346" xr:uid="{00000000-0005-0000-0000-000070730000}"/>
    <cellStyle name="Normal 4 16 4 2 2 2" xfId="28433" xr:uid="{00000000-0005-0000-0000-000071730000}"/>
    <cellStyle name="Normal 4 16 4 2 3" xfId="26894" xr:uid="{00000000-0005-0000-0000-000072730000}"/>
    <cellStyle name="Normal 4 16 4 3" xfId="24776" xr:uid="{00000000-0005-0000-0000-000073730000}"/>
    <cellStyle name="Normal 4 16 4 3 2" xfId="27863" xr:uid="{00000000-0005-0000-0000-000074730000}"/>
    <cellStyle name="Normal 4 16 4 4" xfId="26324" xr:uid="{00000000-0005-0000-0000-000075730000}"/>
    <cellStyle name="Normal 4 16 5" xfId="22622" xr:uid="{00000000-0005-0000-0000-000076730000}"/>
    <cellStyle name="Normal 4 16 5 2" xfId="23846" xr:uid="{00000000-0005-0000-0000-000077730000}"/>
    <cellStyle name="Normal 4 16 5 2 2" xfId="25481" xr:uid="{00000000-0005-0000-0000-000078730000}"/>
    <cellStyle name="Normal 4 16 5 2 2 2" xfId="28568" xr:uid="{00000000-0005-0000-0000-000079730000}"/>
    <cellStyle name="Normal 4 16 5 2 3" xfId="27029" xr:uid="{00000000-0005-0000-0000-00007A730000}"/>
    <cellStyle name="Normal 4 16 5 3" xfId="24560" xr:uid="{00000000-0005-0000-0000-00007B730000}"/>
    <cellStyle name="Normal 4 16 5 3 2" xfId="27647" xr:uid="{00000000-0005-0000-0000-00007C730000}"/>
    <cellStyle name="Normal 4 16 5 4" xfId="26108" xr:uid="{00000000-0005-0000-0000-00007D730000}"/>
    <cellStyle name="Normal 4 16 6" xfId="22489" xr:uid="{00000000-0005-0000-0000-00007E730000}"/>
    <cellStyle name="Normal 4 16 6 2" xfId="24435" xr:uid="{00000000-0005-0000-0000-00007F730000}"/>
    <cellStyle name="Normal 4 16 6 2 2" xfId="27522" xr:uid="{00000000-0005-0000-0000-000080730000}"/>
    <cellStyle name="Normal 4 16 6 3" xfId="25983" xr:uid="{00000000-0005-0000-0000-000081730000}"/>
    <cellStyle name="Normal 4 16 7" xfId="23061" xr:uid="{00000000-0005-0000-0000-000082730000}"/>
    <cellStyle name="Normal 4 16 7 2" xfId="24987" xr:uid="{00000000-0005-0000-0000-000083730000}"/>
    <cellStyle name="Normal 4 16 7 2 2" xfId="28074" xr:uid="{00000000-0005-0000-0000-000084730000}"/>
    <cellStyle name="Normal 4 16 7 3" xfId="26535" xr:uid="{00000000-0005-0000-0000-000085730000}"/>
    <cellStyle name="Normal 4 16 8" xfId="24207" xr:uid="{00000000-0005-0000-0000-000086730000}"/>
    <cellStyle name="Normal 4 16 8 2" xfId="27295" xr:uid="{00000000-0005-0000-0000-000087730000}"/>
    <cellStyle name="Normal 4 16 9" xfId="25751" xr:uid="{00000000-0005-0000-0000-000088730000}"/>
    <cellStyle name="Normal 4 17" xfId="5185" xr:uid="{00000000-0005-0000-0000-000089730000}"/>
    <cellStyle name="Normal 4 17 2" xfId="5587" xr:uid="{00000000-0005-0000-0000-00008A730000}"/>
    <cellStyle name="Normal 4 17 2 2" xfId="22977" xr:uid="{00000000-0005-0000-0000-00008B730000}"/>
    <cellStyle name="Normal 4 17 2 2 2" xfId="23450" xr:uid="{00000000-0005-0000-0000-00008C730000}"/>
    <cellStyle name="Normal 4 17 2 2 2 2" xfId="25348" xr:uid="{00000000-0005-0000-0000-00008D730000}"/>
    <cellStyle name="Normal 4 17 2 2 2 2 2" xfId="28435" xr:uid="{00000000-0005-0000-0000-00008E730000}"/>
    <cellStyle name="Normal 4 17 2 2 2 3" xfId="26896" xr:uid="{00000000-0005-0000-0000-00008F730000}"/>
    <cellStyle name="Normal 4 17 2 2 3" xfId="24911" xr:uid="{00000000-0005-0000-0000-000090730000}"/>
    <cellStyle name="Normal 4 17 2 2 3 2" xfId="27998" xr:uid="{00000000-0005-0000-0000-000091730000}"/>
    <cellStyle name="Normal 4 17 2 2 4" xfId="26459" xr:uid="{00000000-0005-0000-0000-000092730000}"/>
    <cellStyle name="Normal 4 17 2 3" xfId="22757" xr:uid="{00000000-0005-0000-0000-000093730000}"/>
    <cellStyle name="Normal 4 17 2 3 2" xfId="24126" xr:uid="{00000000-0005-0000-0000-000094730000}"/>
    <cellStyle name="Normal 4 17 2 3 2 2" xfId="25671" xr:uid="{00000000-0005-0000-0000-000095730000}"/>
    <cellStyle name="Normal 4 17 2 3 2 2 2" xfId="28758" xr:uid="{00000000-0005-0000-0000-000096730000}"/>
    <cellStyle name="Normal 4 17 2 3 2 3" xfId="27219" xr:uid="{00000000-0005-0000-0000-000097730000}"/>
    <cellStyle name="Normal 4 17 2 3 3" xfId="24695" xr:uid="{00000000-0005-0000-0000-000098730000}"/>
    <cellStyle name="Normal 4 17 2 3 3 2" xfId="27782" xr:uid="{00000000-0005-0000-0000-000099730000}"/>
    <cellStyle name="Normal 4 17 2 3 4" xfId="26243" xr:uid="{00000000-0005-0000-0000-00009A730000}"/>
    <cellStyle name="Normal 4 17 2 4" xfId="23449" xr:uid="{00000000-0005-0000-0000-00009B730000}"/>
    <cellStyle name="Normal 4 17 2 4 2" xfId="25347" xr:uid="{00000000-0005-0000-0000-00009C730000}"/>
    <cellStyle name="Normal 4 17 2 4 2 2" xfId="28434" xr:uid="{00000000-0005-0000-0000-00009D730000}"/>
    <cellStyle name="Normal 4 17 2 4 3" xfId="26895" xr:uid="{00000000-0005-0000-0000-00009E730000}"/>
    <cellStyle name="Normal 4 17 2 5" xfId="24398" xr:uid="{00000000-0005-0000-0000-00009F730000}"/>
    <cellStyle name="Normal 4 17 2 5 2" xfId="27485" xr:uid="{00000000-0005-0000-0000-0000A0730000}"/>
    <cellStyle name="Normal 4 17 2 6" xfId="25942" xr:uid="{00000000-0005-0000-0000-0000A1730000}"/>
    <cellStyle name="Normal 4 17 3" xfId="22869" xr:uid="{00000000-0005-0000-0000-0000A2730000}"/>
    <cellStyle name="Normal 4 17 3 2" xfId="23451" xr:uid="{00000000-0005-0000-0000-0000A3730000}"/>
    <cellStyle name="Normal 4 17 3 2 2" xfId="25349" xr:uid="{00000000-0005-0000-0000-0000A4730000}"/>
    <cellStyle name="Normal 4 17 3 2 2 2" xfId="28436" xr:uid="{00000000-0005-0000-0000-0000A5730000}"/>
    <cellStyle name="Normal 4 17 3 2 3" xfId="26897" xr:uid="{00000000-0005-0000-0000-0000A6730000}"/>
    <cellStyle name="Normal 4 17 3 3" xfId="24803" xr:uid="{00000000-0005-0000-0000-0000A7730000}"/>
    <cellStyle name="Normal 4 17 3 3 2" xfId="27890" xr:uid="{00000000-0005-0000-0000-0000A8730000}"/>
    <cellStyle name="Normal 4 17 3 4" xfId="26351" xr:uid="{00000000-0005-0000-0000-0000A9730000}"/>
    <cellStyle name="Normal 4 17 4" xfId="22649" xr:uid="{00000000-0005-0000-0000-0000AA730000}"/>
    <cellStyle name="Normal 4 17 4 2" xfId="23906" xr:uid="{00000000-0005-0000-0000-0000AB730000}"/>
    <cellStyle name="Normal 4 17 4 2 2" xfId="25539" xr:uid="{00000000-0005-0000-0000-0000AC730000}"/>
    <cellStyle name="Normal 4 17 4 2 2 2" xfId="28626" xr:uid="{00000000-0005-0000-0000-0000AD730000}"/>
    <cellStyle name="Normal 4 17 4 2 3" xfId="27087" xr:uid="{00000000-0005-0000-0000-0000AE730000}"/>
    <cellStyle name="Normal 4 17 4 3" xfId="24587" xr:uid="{00000000-0005-0000-0000-0000AF730000}"/>
    <cellStyle name="Normal 4 17 4 3 2" xfId="27674" xr:uid="{00000000-0005-0000-0000-0000B0730000}"/>
    <cellStyle name="Normal 4 17 4 4" xfId="26135" xr:uid="{00000000-0005-0000-0000-0000B1730000}"/>
    <cellStyle name="Normal 4 17 5" xfId="22516" xr:uid="{00000000-0005-0000-0000-0000B2730000}"/>
    <cellStyle name="Normal 4 17 5 2" xfId="24462" xr:uid="{00000000-0005-0000-0000-0000B3730000}"/>
    <cellStyle name="Normal 4 17 5 2 2" xfId="27549" xr:uid="{00000000-0005-0000-0000-0000B4730000}"/>
    <cellStyle name="Normal 4 17 5 3" xfId="26010" xr:uid="{00000000-0005-0000-0000-0000B5730000}"/>
    <cellStyle name="Normal 4 17 6" xfId="23131" xr:uid="{00000000-0005-0000-0000-0000B6730000}"/>
    <cellStyle name="Normal 4 17 7" xfId="24265" xr:uid="{00000000-0005-0000-0000-0000B7730000}"/>
    <cellStyle name="Normal 4 17 7 2" xfId="27353" xr:uid="{00000000-0005-0000-0000-0000B8730000}"/>
    <cellStyle name="Normal 4 17 8" xfId="25809" xr:uid="{00000000-0005-0000-0000-0000B9730000}"/>
    <cellStyle name="Normal 4 18" xfId="5519" xr:uid="{00000000-0005-0000-0000-0000BA730000}"/>
    <cellStyle name="Normal 4 18 2" xfId="22923" xr:uid="{00000000-0005-0000-0000-0000BB730000}"/>
    <cellStyle name="Normal 4 18 2 2" xfId="23452" xr:uid="{00000000-0005-0000-0000-0000BC730000}"/>
    <cellStyle name="Normal 4 18 2 2 2" xfId="25350" xr:uid="{00000000-0005-0000-0000-0000BD730000}"/>
    <cellStyle name="Normal 4 18 2 2 2 2" xfId="28437" xr:uid="{00000000-0005-0000-0000-0000BE730000}"/>
    <cellStyle name="Normal 4 18 2 2 3" xfId="26898" xr:uid="{00000000-0005-0000-0000-0000BF730000}"/>
    <cellStyle name="Normal 4 18 2 3" xfId="24857" xr:uid="{00000000-0005-0000-0000-0000C0730000}"/>
    <cellStyle name="Normal 4 18 2 3 2" xfId="27944" xr:uid="{00000000-0005-0000-0000-0000C1730000}"/>
    <cellStyle name="Normal 4 18 2 4" xfId="26405" xr:uid="{00000000-0005-0000-0000-0000C2730000}"/>
    <cellStyle name="Normal 4 18 3" xfId="22703" xr:uid="{00000000-0005-0000-0000-0000C3730000}"/>
    <cellStyle name="Normal 4 18 3 2" xfId="24060" xr:uid="{00000000-0005-0000-0000-0000C4730000}"/>
    <cellStyle name="Normal 4 18 3 2 2" xfId="25605" xr:uid="{00000000-0005-0000-0000-0000C5730000}"/>
    <cellStyle name="Normal 4 18 3 2 2 2" xfId="28692" xr:uid="{00000000-0005-0000-0000-0000C6730000}"/>
    <cellStyle name="Normal 4 18 3 2 3" xfId="27153" xr:uid="{00000000-0005-0000-0000-0000C7730000}"/>
    <cellStyle name="Normal 4 18 3 3" xfId="24641" xr:uid="{00000000-0005-0000-0000-0000C8730000}"/>
    <cellStyle name="Normal 4 18 3 3 2" xfId="27728" xr:uid="{00000000-0005-0000-0000-0000C9730000}"/>
    <cellStyle name="Normal 4 18 3 4" xfId="26189" xr:uid="{00000000-0005-0000-0000-0000CA730000}"/>
    <cellStyle name="Normal 4 18 4" xfId="22573" xr:uid="{00000000-0005-0000-0000-0000CB730000}"/>
    <cellStyle name="Normal 4 18 4 2" xfId="24516" xr:uid="{00000000-0005-0000-0000-0000CC730000}"/>
    <cellStyle name="Normal 4 18 4 2 2" xfId="27603" xr:uid="{00000000-0005-0000-0000-0000CD730000}"/>
    <cellStyle name="Normal 4 18 4 3" xfId="26064" xr:uid="{00000000-0005-0000-0000-0000CE730000}"/>
    <cellStyle name="Normal 4 18 5" xfId="23142" xr:uid="{00000000-0005-0000-0000-0000CF730000}"/>
    <cellStyle name="Normal 4 18 5 2" xfId="25041" xr:uid="{00000000-0005-0000-0000-0000D0730000}"/>
    <cellStyle name="Normal 4 18 5 2 2" xfId="28128" xr:uid="{00000000-0005-0000-0000-0000D1730000}"/>
    <cellStyle name="Normal 4 18 5 3" xfId="26589" xr:uid="{00000000-0005-0000-0000-0000D2730000}"/>
    <cellStyle name="Normal 4 18 6" xfId="24332" xr:uid="{00000000-0005-0000-0000-0000D3730000}"/>
    <cellStyle name="Normal 4 18 6 2" xfId="27419" xr:uid="{00000000-0005-0000-0000-0000D4730000}"/>
    <cellStyle name="Normal 4 18 7" xfId="25876" xr:uid="{00000000-0005-0000-0000-0000D5730000}"/>
    <cellStyle name="Normal 4 19" xfId="22815" xr:uid="{00000000-0005-0000-0000-0000D6730000}"/>
    <cellStyle name="Normal 4 19 2" xfId="23453" xr:uid="{00000000-0005-0000-0000-0000D7730000}"/>
    <cellStyle name="Normal 4 19 2 2" xfId="25351" xr:uid="{00000000-0005-0000-0000-0000D8730000}"/>
    <cellStyle name="Normal 4 19 2 2 2" xfId="28438" xr:uid="{00000000-0005-0000-0000-0000D9730000}"/>
    <cellStyle name="Normal 4 19 2 3" xfId="26899" xr:uid="{00000000-0005-0000-0000-0000DA730000}"/>
    <cellStyle name="Normal 4 19 3" xfId="24749" xr:uid="{00000000-0005-0000-0000-0000DB730000}"/>
    <cellStyle name="Normal 4 19 3 2" xfId="27836" xr:uid="{00000000-0005-0000-0000-0000DC730000}"/>
    <cellStyle name="Normal 4 19 4" xfId="26297" xr:uid="{00000000-0005-0000-0000-0000DD730000}"/>
    <cellStyle name="Normal 4 2" xfId="228" xr:uid="{00000000-0005-0000-0000-0000DE730000}"/>
    <cellStyle name="Normal 4 2 2" xfId="3638" xr:uid="{00000000-0005-0000-0000-0000DF730000}"/>
    <cellStyle name="Normal 4 2 2 2" xfId="5111" xr:uid="{00000000-0005-0000-0000-0000E0730000}"/>
    <cellStyle name="Normal 4 2 2 2 2" xfId="6613" xr:uid="{00000000-0005-0000-0000-0000E1730000}"/>
    <cellStyle name="Normal 4 2 2 2 3" xfId="23059" xr:uid="{00000000-0005-0000-0000-0000E2730000}"/>
    <cellStyle name="Normal 4 2 2 2 4" xfId="29106" xr:uid="{00000000-0005-0000-0000-0000E3730000}"/>
    <cellStyle name="Normal 4 2 2 2 5" xfId="31714" xr:uid="{00000000-0005-0000-0000-0000E4730000}"/>
    <cellStyle name="Normal 4 2 2 3" xfId="22591" xr:uid="{00000000-0005-0000-0000-0000E5730000}"/>
    <cellStyle name="Normal 4 2 2 3 2" xfId="24529" xr:uid="{00000000-0005-0000-0000-0000E6730000}"/>
    <cellStyle name="Normal 4 2 2 3 2 2" xfId="27616" xr:uid="{00000000-0005-0000-0000-0000E7730000}"/>
    <cellStyle name="Normal 4 2 2 3 3" xfId="26077" xr:uid="{00000000-0005-0000-0000-0000E8730000}"/>
    <cellStyle name="Normal 4 2 2 4" xfId="5614" xr:uid="{00000000-0005-0000-0000-0000E9730000}"/>
    <cellStyle name="Normal 4 2 2 5" xfId="23047" xr:uid="{00000000-0005-0000-0000-0000EA730000}"/>
    <cellStyle name="Normal 4 2 2 6" xfId="5110" xr:uid="{00000000-0005-0000-0000-0000EB730000}"/>
    <cellStyle name="Normal 4 2 2 7" xfId="29105" xr:uid="{00000000-0005-0000-0000-0000EC730000}"/>
    <cellStyle name="Normal 4 2 2 8" xfId="31713" xr:uid="{00000000-0005-0000-0000-0000ED730000}"/>
    <cellStyle name="Normal 4 2 3" xfId="3" xr:uid="{00000000-0005-0000-0000-0000EE730000}"/>
    <cellStyle name="Normal 4 2 3 2" xfId="6197" xr:uid="{00000000-0005-0000-0000-0000EF730000}"/>
    <cellStyle name="Normal 4 2 4" xfId="2" xr:uid="{00000000-0005-0000-0000-0000F0730000}"/>
    <cellStyle name="Normal 4 2 4 2" xfId="22813" xr:uid="{00000000-0005-0000-0000-0000F1730000}"/>
    <cellStyle name="Normal 4 2 4 3" xfId="22577" xr:uid="{00000000-0005-0000-0000-0000F2730000}"/>
    <cellStyle name="Normal 4 2 4 3 2" xfId="24518" xr:uid="{00000000-0005-0000-0000-0000F3730000}"/>
    <cellStyle name="Normal 4 2 4 3 2 2" xfId="27605" xr:uid="{00000000-0005-0000-0000-0000F4730000}"/>
    <cellStyle name="Normal 4 2 4 3 3" xfId="26066" xr:uid="{00000000-0005-0000-0000-0000F5730000}"/>
    <cellStyle name="Normal 4 2 5" xfId="23132" xr:uid="{00000000-0005-0000-0000-0000F6730000}"/>
    <cellStyle name="Normal 4 20" xfId="22595" xr:uid="{00000000-0005-0000-0000-0000F7730000}"/>
    <cellStyle name="Normal 4 20 2" xfId="23838" xr:uid="{00000000-0005-0000-0000-0000F8730000}"/>
    <cellStyle name="Normal 4 20 2 2" xfId="25473" xr:uid="{00000000-0005-0000-0000-0000F9730000}"/>
    <cellStyle name="Normal 4 20 2 2 2" xfId="28560" xr:uid="{00000000-0005-0000-0000-0000FA730000}"/>
    <cellStyle name="Normal 4 20 2 3" xfId="27021" xr:uid="{00000000-0005-0000-0000-0000FB730000}"/>
    <cellStyle name="Normal 4 20 3" xfId="24533" xr:uid="{00000000-0005-0000-0000-0000FC730000}"/>
    <cellStyle name="Normal 4 20 3 2" xfId="27620" xr:uid="{00000000-0005-0000-0000-0000FD730000}"/>
    <cellStyle name="Normal 4 20 4" xfId="26081" xr:uid="{00000000-0005-0000-0000-0000FE730000}"/>
    <cellStyle name="Normal 4 21" xfId="5601" xr:uid="{00000000-0005-0000-0000-0000FF730000}"/>
    <cellStyle name="Normal 4 21 2" xfId="24408" xr:uid="{00000000-0005-0000-0000-000000740000}"/>
    <cellStyle name="Normal 4 21 2 2" xfId="27495" xr:uid="{00000000-0005-0000-0000-000001740000}"/>
    <cellStyle name="Normal 4 21 3" xfId="25952" xr:uid="{00000000-0005-0000-0000-000002740000}"/>
    <cellStyle name="Normal 4 22" xfId="23034" xr:uid="{00000000-0005-0000-0000-000003740000}"/>
    <cellStyle name="Normal 4 22 2" xfId="24965" xr:uid="{00000000-0005-0000-0000-000004740000}"/>
    <cellStyle name="Normal 4 22 2 2" xfId="28052" xr:uid="{00000000-0005-0000-0000-000005740000}"/>
    <cellStyle name="Normal 4 22 3" xfId="26513" xr:uid="{00000000-0005-0000-0000-000006740000}"/>
    <cellStyle name="Normal 4 23" xfId="24140" xr:uid="{00000000-0005-0000-0000-000007740000}"/>
    <cellStyle name="Normal 4 23 2" xfId="25681" xr:uid="{00000000-0005-0000-0000-000008740000}"/>
    <cellStyle name="Normal 4 23 2 2" xfId="28768" xr:uid="{00000000-0005-0000-0000-000009740000}"/>
    <cellStyle name="Normal 4 23 3" xfId="27229" xr:uid="{00000000-0005-0000-0000-00000A740000}"/>
    <cellStyle name="Normal 4 24" xfId="24199" xr:uid="{00000000-0005-0000-0000-00000B740000}"/>
    <cellStyle name="Normal 4 24 2" xfId="27287" xr:uid="{00000000-0005-0000-0000-00000C740000}"/>
    <cellStyle name="Normal 4 25" xfId="25743" xr:uid="{00000000-0005-0000-0000-00000D740000}"/>
    <cellStyle name="Normal 4 26" xfId="5102" xr:uid="{00000000-0005-0000-0000-00000E740000}"/>
    <cellStyle name="Normal 4 3" xfId="377" xr:uid="{00000000-0005-0000-0000-00000F740000}"/>
    <cellStyle name="Normal 4 3 2" xfId="3639" xr:uid="{00000000-0005-0000-0000-000010740000}"/>
    <cellStyle name="Normal 4 3 2 2" xfId="22592" xr:uid="{00000000-0005-0000-0000-000011740000}"/>
    <cellStyle name="Normal 4 3 2 2 2" xfId="24530" xr:uid="{00000000-0005-0000-0000-000012740000}"/>
    <cellStyle name="Normal 4 3 2 2 2 2" xfId="27617" xr:uid="{00000000-0005-0000-0000-000013740000}"/>
    <cellStyle name="Normal 4 3 2 2 3" xfId="26078" xr:uid="{00000000-0005-0000-0000-000014740000}"/>
    <cellStyle name="Normal 4 3 2 3" xfId="6198" xr:uid="{00000000-0005-0000-0000-000015740000}"/>
    <cellStyle name="Normal 4 3 3" xfId="22581" xr:uid="{00000000-0005-0000-0000-000016740000}"/>
    <cellStyle name="Normal 4 3 3 2" xfId="24520" xr:uid="{00000000-0005-0000-0000-000017740000}"/>
    <cellStyle name="Normal 4 3 3 2 2" xfId="27607" xr:uid="{00000000-0005-0000-0000-000018740000}"/>
    <cellStyle name="Normal 4 3 3 3" xfId="26068" xr:uid="{00000000-0005-0000-0000-000019740000}"/>
    <cellStyle name="Normal 4 3 4" xfId="5615" xr:uid="{00000000-0005-0000-0000-00001A740000}"/>
    <cellStyle name="Normal 4 4" xfId="3640" xr:uid="{00000000-0005-0000-0000-00001B740000}"/>
    <cellStyle name="Normal 4 4 2" xfId="22593" xr:uid="{00000000-0005-0000-0000-00001C740000}"/>
    <cellStyle name="Normal 4 4 2 2" xfId="24531" xr:uid="{00000000-0005-0000-0000-00001D740000}"/>
    <cellStyle name="Normal 4 4 2 2 2" xfId="27618" xr:uid="{00000000-0005-0000-0000-00001E740000}"/>
    <cellStyle name="Normal 4 4 2 3" xfId="26079" xr:uid="{00000000-0005-0000-0000-00001F740000}"/>
    <cellStyle name="Normal 4 4 3" xfId="22584" xr:uid="{00000000-0005-0000-0000-000020740000}"/>
    <cellStyle name="Normal 4 4 3 2" xfId="24522" xr:uid="{00000000-0005-0000-0000-000021740000}"/>
    <cellStyle name="Normal 4 4 3 2 2" xfId="27609" xr:uid="{00000000-0005-0000-0000-000022740000}"/>
    <cellStyle name="Normal 4 4 3 3" xfId="26070" xr:uid="{00000000-0005-0000-0000-000023740000}"/>
    <cellStyle name="Normal 4 5" xfId="3641" xr:uid="{00000000-0005-0000-0000-000024740000}"/>
    <cellStyle name="Normal 4 5 2" xfId="22590" xr:uid="{00000000-0005-0000-0000-000025740000}"/>
    <cellStyle name="Normal 4 5 2 2" xfId="24528" xr:uid="{00000000-0005-0000-0000-000026740000}"/>
    <cellStyle name="Normal 4 5 2 2 2" xfId="27615" xr:uid="{00000000-0005-0000-0000-000027740000}"/>
    <cellStyle name="Normal 4 5 2 3" xfId="26076" xr:uid="{00000000-0005-0000-0000-000028740000}"/>
    <cellStyle name="Normal 4 6" xfId="3642" xr:uid="{00000000-0005-0000-0000-000029740000}"/>
    <cellStyle name="Normal 4 7" xfId="3643" xr:uid="{00000000-0005-0000-0000-00002A740000}"/>
    <cellStyle name="Normal 4 8" xfId="3644" xr:uid="{00000000-0005-0000-0000-00002B740000}"/>
    <cellStyle name="Normal 4 9" xfId="3645" xr:uid="{00000000-0005-0000-0000-00002C740000}"/>
    <cellStyle name="Normal 4_Fuel Cost" xfId="6199" xr:uid="{00000000-0005-0000-0000-00002D740000}"/>
    <cellStyle name="Normal 40" xfId="378" xr:uid="{00000000-0005-0000-0000-00002E740000}"/>
    <cellStyle name="Normal 40 2" xfId="6457" xr:uid="{00000000-0005-0000-0000-00002F740000}"/>
    <cellStyle name="Normal 40 2 2" xfId="29437" xr:uid="{00000000-0005-0000-0000-000030740000}"/>
    <cellStyle name="Normal 40 3" xfId="5112" xr:uid="{00000000-0005-0000-0000-000031740000}"/>
    <cellStyle name="Normal 41" xfId="379" xr:uid="{00000000-0005-0000-0000-000032740000}"/>
    <cellStyle name="Normal 41 2" xfId="6458" xr:uid="{00000000-0005-0000-0000-000033740000}"/>
    <cellStyle name="Normal 41 2 2" xfId="29438" xr:uid="{00000000-0005-0000-0000-000034740000}"/>
    <cellStyle name="Normal 41 3" xfId="5113" xr:uid="{00000000-0005-0000-0000-000035740000}"/>
    <cellStyle name="Normal 42" xfId="380" xr:uid="{00000000-0005-0000-0000-000036740000}"/>
    <cellStyle name="Normal 42 2" xfId="23125" xr:uid="{00000000-0005-0000-0000-000037740000}"/>
    <cellStyle name="Normal 42 3" xfId="6459" xr:uid="{00000000-0005-0000-0000-000038740000}"/>
    <cellStyle name="Normal 42 4" xfId="29439" xr:uid="{00000000-0005-0000-0000-000039740000}"/>
    <cellStyle name="Normal 43" xfId="381" xr:uid="{00000000-0005-0000-0000-00003A740000}"/>
    <cellStyle name="Normal 43 2" xfId="6460" xr:uid="{00000000-0005-0000-0000-00003B740000}"/>
    <cellStyle name="Normal 43 3" xfId="29440" xr:uid="{00000000-0005-0000-0000-00003C740000}"/>
    <cellStyle name="Normal 44" xfId="382" xr:uid="{00000000-0005-0000-0000-00003D740000}"/>
    <cellStyle name="Normal 44 2" xfId="23129" xr:uid="{00000000-0005-0000-0000-00003E740000}"/>
    <cellStyle name="Normal 44 3" xfId="6461" xr:uid="{00000000-0005-0000-0000-00003F740000}"/>
    <cellStyle name="Normal 44 4" xfId="29441" xr:uid="{00000000-0005-0000-0000-000040740000}"/>
    <cellStyle name="Normal 45" xfId="383" xr:uid="{00000000-0005-0000-0000-000041740000}"/>
    <cellStyle name="Normal 45 2" xfId="23138" xr:uid="{00000000-0005-0000-0000-000042740000}"/>
    <cellStyle name="Normal 45 3" xfId="6462" xr:uid="{00000000-0005-0000-0000-000043740000}"/>
    <cellStyle name="Normal 45 4" xfId="29442" xr:uid="{00000000-0005-0000-0000-000044740000}"/>
    <cellStyle name="Normal 46" xfId="384" xr:uid="{00000000-0005-0000-0000-000045740000}"/>
    <cellStyle name="Normal 46 2" xfId="23141" xr:uid="{00000000-0005-0000-0000-000046740000}"/>
    <cellStyle name="Normal 46 3" xfId="6463" xr:uid="{00000000-0005-0000-0000-000047740000}"/>
    <cellStyle name="Normal 46 4" xfId="29443" xr:uid="{00000000-0005-0000-0000-000048740000}"/>
    <cellStyle name="Normal 47" xfId="385" xr:uid="{00000000-0005-0000-0000-000049740000}"/>
    <cellStyle name="Normal 47 2" xfId="6614" xr:uid="{00000000-0005-0000-0000-00004A740000}"/>
    <cellStyle name="Normal 47 2 2" xfId="22500" xr:uid="{00000000-0005-0000-0000-00004B740000}"/>
    <cellStyle name="Normal 47 2 2 2" xfId="22554" xr:uid="{00000000-0005-0000-0000-00004C740000}"/>
    <cellStyle name="Normal 47 2 2 2 2" xfId="22795" xr:uid="{00000000-0005-0000-0000-00004D740000}"/>
    <cellStyle name="Normal 47 2 2 2 2 2" xfId="23015" xr:uid="{00000000-0005-0000-0000-00004E740000}"/>
    <cellStyle name="Normal 47 2 2 2 2 2 2" xfId="23458" xr:uid="{00000000-0005-0000-0000-00004F740000}"/>
    <cellStyle name="Normal 47 2 2 2 2 2 2 2" xfId="25356" xr:uid="{00000000-0005-0000-0000-000050740000}"/>
    <cellStyle name="Normal 47 2 2 2 2 2 2 2 2" xfId="28443" xr:uid="{00000000-0005-0000-0000-000051740000}"/>
    <cellStyle name="Normal 47 2 2 2 2 2 2 3" xfId="26904" xr:uid="{00000000-0005-0000-0000-000052740000}"/>
    <cellStyle name="Normal 47 2 2 2 2 2 3" xfId="24949" xr:uid="{00000000-0005-0000-0000-000053740000}"/>
    <cellStyle name="Normal 47 2 2 2 2 2 3 2" xfId="28036" xr:uid="{00000000-0005-0000-0000-000054740000}"/>
    <cellStyle name="Normal 47 2 2 2 2 2 4" xfId="26497" xr:uid="{00000000-0005-0000-0000-000055740000}"/>
    <cellStyle name="Normal 47 2 2 2 2 3" xfId="23457" xr:uid="{00000000-0005-0000-0000-000056740000}"/>
    <cellStyle name="Normal 47 2 2 2 2 3 2" xfId="25355" xr:uid="{00000000-0005-0000-0000-000057740000}"/>
    <cellStyle name="Normal 47 2 2 2 2 3 2 2" xfId="28442" xr:uid="{00000000-0005-0000-0000-000058740000}"/>
    <cellStyle name="Normal 47 2 2 2 2 3 3" xfId="26903" xr:uid="{00000000-0005-0000-0000-000059740000}"/>
    <cellStyle name="Normal 47 2 2 2 2 4" xfId="24733" xr:uid="{00000000-0005-0000-0000-00005A740000}"/>
    <cellStyle name="Normal 47 2 2 2 2 4 2" xfId="27820" xr:uid="{00000000-0005-0000-0000-00005B740000}"/>
    <cellStyle name="Normal 47 2 2 2 2 5" xfId="26281" xr:uid="{00000000-0005-0000-0000-00005C740000}"/>
    <cellStyle name="Normal 47 2 2 2 3" xfId="22907" xr:uid="{00000000-0005-0000-0000-00005D740000}"/>
    <cellStyle name="Normal 47 2 2 2 3 2" xfId="23459" xr:uid="{00000000-0005-0000-0000-00005E740000}"/>
    <cellStyle name="Normal 47 2 2 2 3 2 2" xfId="25357" xr:uid="{00000000-0005-0000-0000-00005F740000}"/>
    <cellStyle name="Normal 47 2 2 2 3 2 2 2" xfId="28444" xr:uid="{00000000-0005-0000-0000-000060740000}"/>
    <cellStyle name="Normal 47 2 2 2 3 2 3" xfId="26905" xr:uid="{00000000-0005-0000-0000-000061740000}"/>
    <cellStyle name="Normal 47 2 2 2 3 3" xfId="24841" xr:uid="{00000000-0005-0000-0000-000062740000}"/>
    <cellStyle name="Normal 47 2 2 2 3 3 2" xfId="27928" xr:uid="{00000000-0005-0000-0000-000063740000}"/>
    <cellStyle name="Normal 47 2 2 2 3 4" xfId="26389" xr:uid="{00000000-0005-0000-0000-000064740000}"/>
    <cellStyle name="Normal 47 2 2 2 4" xfId="22687" xr:uid="{00000000-0005-0000-0000-000065740000}"/>
    <cellStyle name="Normal 47 2 2 2 4 2" xfId="24625" xr:uid="{00000000-0005-0000-0000-000066740000}"/>
    <cellStyle name="Normal 47 2 2 2 4 2 2" xfId="27712" xr:uid="{00000000-0005-0000-0000-000067740000}"/>
    <cellStyle name="Normal 47 2 2 2 4 3" xfId="26173" xr:uid="{00000000-0005-0000-0000-000068740000}"/>
    <cellStyle name="Normal 47 2 2 2 5" xfId="23456" xr:uid="{00000000-0005-0000-0000-000069740000}"/>
    <cellStyle name="Normal 47 2 2 2 5 2" xfId="25354" xr:uid="{00000000-0005-0000-0000-00006A740000}"/>
    <cellStyle name="Normal 47 2 2 2 5 2 2" xfId="28441" xr:uid="{00000000-0005-0000-0000-00006B740000}"/>
    <cellStyle name="Normal 47 2 2 2 5 3" xfId="26902" xr:uid="{00000000-0005-0000-0000-00006C740000}"/>
    <cellStyle name="Normal 47 2 2 2 6" xfId="24500" xr:uid="{00000000-0005-0000-0000-00006D740000}"/>
    <cellStyle name="Normal 47 2 2 2 6 2" xfId="27587" xr:uid="{00000000-0005-0000-0000-00006E740000}"/>
    <cellStyle name="Normal 47 2 2 2 7" xfId="26048" xr:uid="{00000000-0005-0000-0000-00006F740000}"/>
    <cellStyle name="Normal 47 2 2 3" xfId="22741" xr:uid="{00000000-0005-0000-0000-000070740000}"/>
    <cellStyle name="Normal 47 2 2 3 2" xfId="22961" xr:uid="{00000000-0005-0000-0000-000071740000}"/>
    <cellStyle name="Normal 47 2 2 3 2 2" xfId="23461" xr:uid="{00000000-0005-0000-0000-000072740000}"/>
    <cellStyle name="Normal 47 2 2 3 2 2 2" xfId="25359" xr:uid="{00000000-0005-0000-0000-000073740000}"/>
    <cellStyle name="Normal 47 2 2 3 2 2 2 2" xfId="28446" xr:uid="{00000000-0005-0000-0000-000074740000}"/>
    <cellStyle name="Normal 47 2 2 3 2 2 3" xfId="26907" xr:uid="{00000000-0005-0000-0000-000075740000}"/>
    <cellStyle name="Normal 47 2 2 3 2 3" xfId="24895" xr:uid="{00000000-0005-0000-0000-000076740000}"/>
    <cellStyle name="Normal 47 2 2 3 2 3 2" xfId="27982" xr:uid="{00000000-0005-0000-0000-000077740000}"/>
    <cellStyle name="Normal 47 2 2 3 2 4" xfId="26443" xr:uid="{00000000-0005-0000-0000-000078740000}"/>
    <cellStyle name="Normal 47 2 2 3 3" xfId="23460" xr:uid="{00000000-0005-0000-0000-000079740000}"/>
    <cellStyle name="Normal 47 2 2 3 3 2" xfId="25358" xr:uid="{00000000-0005-0000-0000-00007A740000}"/>
    <cellStyle name="Normal 47 2 2 3 3 2 2" xfId="28445" xr:uid="{00000000-0005-0000-0000-00007B740000}"/>
    <cellStyle name="Normal 47 2 2 3 3 3" xfId="26906" xr:uid="{00000000-0005-0000-0000-00007C740000}"/>
    <cellStyle name="Normal 47 2 2 3 4" xfId="24679" xr:uid="{00000000-0005-0000-0000-00007D740000}"/>
    <cellStyle name="Normal 47 2 2 3 4 2" xfId="27766" xr:uid="{00000000-0005-0000-0000-00007E740000}"/>
    <cellStyle name="Normal 47 2 2 3 5" xfId="26227" xr:uid="{00000000-0005-0000-0000-00007F740000}"/>
    <cellStyle name="Normal 47 2 2 4" xfId="22853" xr:uid="{00000000-0005-0000-0000-000080740000}"/>
    <cellStyle name="Normal 47 2 2 4 2" xfId="23462" xr:uid="{00000000-0005-0000-0000-000081740000}"/>
    <cellStyle name="Normal 47 2 2 4 2 2" xfId="25360" xr:uid="{00000000-0005-0000-0000-000082740000}"/>
    <cellStyle name="Normal 47 2 2 4 2 2 2" xfId="28447" xr:uid="{00000000-0005-0000-0000-000083740000}"/>
    <cellStyle name="Normal 47 2 2 4 2 3" xfId="26908" xr:uid="{00000000-0005-0000-0000-000084740000}"/>
    <cellStyle name="Normal 47 2 2 4 3" xfId="24787" xr:uid="{00000000-0005-0000-0000-000085740000}"/>
    <cellStyle name="Normal 47 2 2 4 3 2" xfId="27874" xr:uid="{00000000-0005-0000-0000-000086740000}"/>
    <cellStyle name="Normal 47 2 2 4 4" xfId="26335" xr:uid="{00000000-0005-0000-0000-000087740000}"/>
    <cellStyle name="Normal 47 2 2 5" xfId="22633" xr:uid="{00000000-0005-0000-0000-000088740000}"/>
    <cellStyle name="Normal 47 2 2 5 2" xfId="24571" xr:uid="{00000000-0005-0000-0000-000089740000}"/>
    <cellStyle name="Normal 47 2 2 5 2 2" xfId="27658" xr:uid="{00000000-0005-0000-0000-00008A740000}"/>
    <cellStyle name="Normal 47 2 2 5 3" xfId="26119" xr:uid="{00000000-0005-0000-0000-00008B740000}"/>
    <cellStyle name="Normal 47 2 2 6" xfId="23455" xr:uid="{00000000-0005-0000-0000-00008C740000}"/>
    <cellStyle name="Normal 47 2 2 6 2" xfId="25353" xr:uid="{00000000-0005-0000-0000-00008D740000}"/>
    <cellStyle name="Normal 47 2 2 6 2 2" xfId="28440" xr:uid="{00000000-0005-0000-0000-00008E740000}"/>
    <cellStyle name="Normal 47 2 2 6 3" xfId="26901" xr:uid="{00000000-0005-0000-0000-00008F740000}"/>
    <cellStyle name="Normal 47 2 2 7" xfId="24446" xr:uid="{00000000-0005-0000-0000-000090740000}"/>
    <cellStyle name="Normal 47 2 2 7 2" xfId="27533" xr:uid="{00000000-0005-0000-0000-000091740000}"/>
    <cellStyle name="Normal 47 2 2 8" xfId="25994" xr:uid="{00000000-0005-0000-0000-000092740000}"/>
    <cellStyle name="Normal 47 2 3" xfId="22527" xr:uid="{00000000-0005-0000-0000-000093740000}"/>
    <cellStyle name="Normal 47 2 3 2" xfId="22768" xr:uid="{00000000-0005-0000-0000-000094740000}"/>
    <cellStyle name="Normal 47 2 3 2 2" xfId="22988" xr:uid="{00000000-0005-0000-0000-000095740000}"/>
    <cellStyle name="Normal 47 2 3 2 2 2" xfId="23465" xr:uid="{00000000-0005-0000-0000-000096740000}"/>
    <cellStyle name="Normal 47 2 3 2 2 2 2" xfId="25363" xr:uid="{00000000-0005-0000-0000-000097740000}"/>
    <cellStyle name="Normal 47 2 3 2 2 2 2 2" xfId="28450" xr:uid="{00000000-0005-0000-0000-000098740000}"/>
    <cellStyle name="Normal 47 2 3 2 2 2 3" xfId="26911" xr:uid="{00000000-0005-0000-0000-000099740000}"/>
    <cellStyle name="Normal 47 2 3 2 2 3" xfId="24922" xr:uid="{00000000-0005-0000-0000-00009A740000}"/>
    <cellStyle name="Normal 47 2 3 2 2 3 2" xfId="28009" xr:uid="{00000000-0005-0000-0000-00009B740000}"/>
    <cellStyle name="Normal 47 2 3 2 2 4" xfId="26470" xr:uid="{00000000-0005-0000-0000-00009C740000}"/>
    <cellStyle name="Normal 47 2 3 2 3" xfId="23464" xr:uid="{00000000-0005-0000-0000-00009D740000}"/>
    <cellStyle name="Normal 47 2 3 2 3 2" xfId="25362" xr:uid="{00000000-0005-0000-0000-00009E740000}"/>
    <cellStyle name="Normal 47 2 3 2 3 2 2" xfId="28449" xr:uid="{00000000-0005-0000-0000-00009F740000}"/>
    <cellStyle name="Normal 47 2 3 2 3 3" xfId="26910" xr:uid="{00000000-0005-0000-0000-0000A0740000}"/>
    <cellStyle name="Normal 47 2 3 2 4" xfId="24706" xr:uid="{00000000-0005-0000-0000-0000A1740000}"/>
    <cellStyle name="Normal 47 2 3 2 4 2" xfId="27793" xr:uid="{00000000-0005-0000-0000-0000A2740000}"/>
    <cellStyle name="Normal 47 2 3 2 5" xfId="26254" xr:uid="{00000000-0005-0000-0000-0000A3740000}"/>
    <cellStyle name="Normal 47 2 3 3" xfId="22880" xr:uid="{00000000-0005-0000-0000-0000A4740000}"/>
    <cellStyle name="Normal 47 2 3 3 2" xfId="23466" xr:uid="{00000000-0005-0000-0000-0000A5740000}"/>
    <cellStyle name="Normal 47 2 3 3 2 2" xfId="25364" xr:uid="{00000000-0005-0000-0000-0000A6740000}"/>
    <cellStyle name="Normal 47 2 3 3 2 2 2" xfId="28451" xr:uid="{00000000-0005-0000-0000-0000A7740000}"/>
    <cellStyle name="Normal 47 2 3 3 2 3" xfId="26912" xr:uid="{00000000-0005-0000-0000-0000A8740000}"/>
    <cellStyle name="Normal 47 2 3 3 3" xfId="24814" xr:uid="{00000000-0005-0000-0000-0000A9740000}"/>
    <cellStyle name="Normal 47 2 3 3 3 2" xfId="27901" xr:uid="{00000000-0005-0000-0000-0000AA740000}"/>
    <cellStyle name="Normal 47 2 3 3 4" xfId="26362" xr:uid="{00000000-0005-0000-0000-0000AB740000}"/>
    <cellStyle name="Normal 47 2 3 4" xfId="22660" xr:uid="{00000000-0005-0000-0000-0000AC740000}"/>
    <cellStyle name="Normal 47 2 3 4 2" xfId="24598" xr:uid="{00000000-0005-0000-0000-0000AD740000}"/>
    <cellStyle name="Normal 47 2 3 4 2 2" xfId="27685" xr:uid="{00000000-0005-0000-0000-0000AE740000}"/>
    <cellStyle name="Normal 47 2 3 4 3" xfId="26146" xr:uid="{00000000-0005-0000-0000-0000AF740000}"/>
    <cellStyle name="Normal 47 2 3 5" xfId="23463" xr:uid="{00000000-0005-0000-0000-0000B0740000}"/>
    <cellStyle name="Normal 47 2 3 5 2" xfId="25361" xr:uid="{00000000-0005-0000-0000-0000B1740000}"/>
    <cellStyle name="Normal 47 2 3 5 2 2" xfId="28448" xr:uid="{00000000-0005-0000-0000-0000B2740000}"/>
    <cellStyle name="Normal 47 2 3 5 3" xfId="26909" xr:uid="{00000000-0005-0000-0000-0000B3740000}"/>
    <cellStyle name="Normal 47 2 3 6" xfId="24473" xr:uid="{00000000-0005-0000-0000-0000B4740000}"/>
    <cellStyle name="Normal 47 2 3 6 2" xfId="27560" xr:uid="{00000000-0005-0000-0000-0000B5740000}"/>
    <cellStyle name="Normal 47 2 3 7" xfId="26021" xr:uid="{00000000-0005-0000-0000-0000B6740000}"/>
    <cellStyle name="Normal 47 2 4" xfId="22714" xr:uid="{00000000-0005-0000-0000-0000B7740000}"/>
    <cellStyle name="Normal 47 2 4 2" xfId="22934" xr:uid="{00000000-0005-0000-0000-0000B8740000}"/>
    <cellStyle name="Normal 47 2 4 2 2" xfId="23468" xr:uid="{00000000-0005-0000-0000-0000B9740000}"/>
    <cellStyle name="Normal 47 2 4 2 2 2" xfId="25366" xr:uid="{00000000-0005-0000-0000-0000BA740000}"/>
    <cellStyle name="Normal 47 2 4 2 2 2 2" xfId="28453" xr:uid="{00000000-0005-0000-0000-0000BB740000}"/>
    <cellStyle name="Normal 47 2 4 2 2 3" xfId="26914" xr:uid="{00000000-0005-0000-0000-0000BC740000}"/>
    <cellStyle name="Normal 47 2 4 2 3" xfId="24868" xr:uid="{00000000-0005-0000-0000-0000BD740000}"/>
    <cellStyle name="Normal 47 2 4 2 3 2" xfId="27955" xr:uid="{00000000-0005-0000-0000-0000BE740000}"/>
    <cellStyle name="Normal 47 2 4 2 4" xfId="26416" xr:uid="{00000000-0005-0000-0000-0000BF740000}"/>
    <cellStyle name="Normal 47 2 4 3" xfId="23467" xr:uid="{00000000-0005-0000-0000-0000C0740000}"/>
    <cellStyle name="Normal 47 2 4 3 2" xfId="25365" xr:uid="{00000000-0005-0000-0000-0000C1740000}"/>
    <cellStyle name="Normal 47 2 4 3 2 2" xfId="28452" xr:uid="{00000000-0005-0000-0000-0000C2740000}"/>
    <cellStyle name="Normal 47 2 4 3 3" xfId="26913" xr:uid="{00000000-0005-0000-0000-0000C3740000}"/>
    <cellStyle name="Normal 47 2 4 4" xfId="24652" xr:uid="{00000000-0005-0000-0000-0000C4740000}"/>
    <cellStyle name="Normal 47 2 4 4 2" xfId="27739" xr:uid="{00000000-0005-0000-0000-0000C5740000}"/>
    <cellStyle name="Normal 47 2 4 5" xfId="26200" xr:uid="{00000000-0005-0000-0000-0000C6740000}"/>
    <cellStyle name="Normal 47 2 5" xfId="22826" xr:uid="{00000000-0005-0000-0000-0000C7740000}"/>
    <cellStyle name="Normal 47 2 5 2" xfId="23469" xr:uid="{00000000-0005-0000-0000-0000C8740000}"/>
    <cellStyle name="Normal 47 2 5 2 2" xfId="25367" xr:uid="{00000000-0005-0000-0000-0000C9740000}"/>
    <cellStyle name="Normal 47 2 5 2 2 2" xfId="28454" xr:uid="{00000000-0005-0000-0000-0000CA740000}"/>
    <cellStyle name="Normal 47 2 5 2 3" xfId="26915" xr:uid="{00000000-0005-0000-0000-0000CB740000}"/>
    <cellStyle name="Normal 47 2 5 3" xfId="24760" xr:uid="{00000000-0005-0000-0000-0000CC740000}"/>
    <cellStyle name="Normal 47 2 5 3 2" xfId="27847" xr:uid="{00000000-0005-0000-0000-0000CD740000}"/>
    <cellStyle name="Normal 47 2 5 4" xfId="26308" xr:uid="{00000000-0005-0000-0000-0000CE740000}"/>
    <cellStyle name="Normal 47 2 6" xfId="22606" xr:uid="{00000000-0005-0000-0000-0000CF740000}"/>
    <cellStyle name="Normal 47 2 6 2" xfId="24544" xr:uid="{00000000-0005-0000-0000-0000D0740000}"/>
    <cellStyle name="Normal 47 2 6 2 2" xfId="27631" xr:uid="{00000000-0005-0000-0000-0000D1740000}"/>
    <cellStyle name="Normal 47 2 6 3" xfId="26092" xr:uid="{00000000-0005-0000-0000-0000D2740000}"/>
    <cellStyle name="Normal 47 2 7" xfId="23454" xr:uid="{00000000-0005-0000-0000-0000D3740000}"/>
    <cellStyle name="Normal 47 2 7 2" xfId="25352" xr:uid="{00000000-0005-0000-0000-0000D4740000}"/>
    <cellStyle name="Normal 47 2 7 2 2" xfId="28439" xr:uid="{00000000-0005-0000-0000-0000D5740000}"/>
    <cellStyle name="Normal 47 2 7 3" xfId="26900" xr:uid="{00000000-0005-0000-0000-0000D6740000}"/>
    <cellStyle name="Normal 47 2 8" xfId="24419" xr:uid="{00000000-0005-0000-0000-0000D7740000}"/>
    <cellStyle name="Normal 47 2 8 2" xfId="27506" xr:uid="{00000000-0005-0000-0000-0000D8740000}"/>
    <cellStyle name="Normal 47 2 9" xfId="25964" xr:uid="{00000000-0005-0000-0000-0000D9740000}"/>
    <cellStyle name="Normal 47 3" xfId="6464" xr:uid="{00000000-0005-0000-0000-0000DA740000}"/>
    <cellStyle name="Normal 47 4" xfId="29444" xr:uid="{00000000-0005-0000-0000-0000DB740000}"/>
    <cellStyle name="Normal 48" xfId="386" xr:uid="{00000000-0005-0000-0000-0000DC740000}"/>
    <cellStyle name="Normal 48 2" xfId="6465" xr:uid="{00000000-0005-0000-0000-0000DD740000}"/>
    <cellStyle name="Normal 48 3" xfId="29445" xr:uid="{00000000-0005-0000-0000-0000DE740000}"/>
    <cellStyle name="Normal 49" xfId="387" xr:uid="{00000000-0005-0000-0000-0000DF740000}"/>
    <cellStyle name="Normal 49 2" xfId="6615" xr:uid="{00000000-0005-0000-0000-0000E0740000}"/>
    <cellStyle name="Normal 49 2 2" xfId="22501" xr:uid="{00000000-0005-0000-0000-0000E1740000}"/>
    <cellStyle name="Normal 49 2 2 2" xfId="22555" xr:uid="{00000000-0005-0000-0000-0000E2740000}"/>
    <cellStyle name="Normal 49 2 2 2 2" xfId="22796" xr:uid="{00000000-0005-0000-0000-0000E3740000}"/>
    <cellStyle name="Normal 49 2 2 2 2 2" xfId="23016" xr:uid="{00000000-0005-0000-0000-0000E4740000}"/>
    <cellStyle name="Normal 49 2 2 2 2 2 2" xfId="23474" xr:uid="{00000000-0005-0000-0000-0000E5740000}"/>
    <cellStyle name="Normal 49 2 2 2 2 2 2 2" xfId="25372" xr:uid="{00000000-0005-0000-0000-0000E6740000}"/>
    <cellStyle name="Normal 49 2 2 2 2 2 2 2 2" xfId="28459" xr:uid="{00000000-0005-0000-0000-0000E7740000}"/>
    <cellStyle name="Normal 49 2 2 2 2 2 2 3" xfId="26920" xr:uid="{00000000-0005-0000-0000-0000E8740000}"/>
    <cellStyle name="Normal 49 2 2 2 2 2 3" xfId="24950" xr:uid="{00000000-0005-0000-0000-0000E9740000}"/>
    <cellStyle name="Normal 49 2 2 2 2 2 3 2" xfId="28037" xr:uid="{00000000-0005-0000-0000-0000EA740000}"/>
    <cellStyle name="Normal 49 2 2 2 2 2 4" xfId="26498" xr:uid="{00000000-0005-0000-0000-0000EB740000}"/>
    <cellStyle name="Normal 49 2 2 2 2 3" xfId="23473" xr:uid="{00000000-0005-0000-0000-0000EC740000}"/>
    <cellStyle name="Normal 49 2 2 2 2 3 2" xfId="25371" xr:uid="{00000000-0005-0000-0000-0000ED740000}"/>
    <cellStyle name="Normal 49 2 2 2 2 3 2 2" xfId="28458" xr:uid="{00000000-0005-0000-0000-0000EE740000}"/>
    <cellStyle name="Normal 49 2 2 2 2 3 3" xfId="26919" xr:uid="{00000000-0005-0000-0000-0000EF740000}"/>
    <cellStyle name="Normal 49 2 2 2 2 4" xfId="24734" xr:uid="{00000000-0005-0000-0000-0000F0740000}"/>
    <cellStyle name="Normal 49 2 2 2 2 4 2" xfId="27821" xr:uid="{00000000-0005-0000-0000-0000F1740000}"/>
    <cellStyle name="Normal 49 2 2 2 2 5" xfId="26282" xr:uid="{00000000-0005-0000-0000-0000F2740000}"/>
    <cellStyle name="Normal 49 2 2 2 3" xfId="22908" xr:uid="{00000000-0005-0000-0000-0000F3740000}"/>
    <cellStyle name="Normal 49 2 2 2 3 2" xfId="23475" xr:uid="{00000000-0005-0000-0000-0000F4740000}"/>
    <cellStyle name="Normal 49 2 2 2 3 2 2" xfId="25373" xr:uid="{00000000-0005-0000-0000-0000F5740000}"/>
    <cellStyle name="Normal 49 2 2 2 3 2 2 2" xfId="28460" xr:uid="{00000000-0005-0000-0000-0000F6740000}"/>
    <cellStyle name="Normal 49 2 2 2 3 2 3" xfId="26921" xr:uid="{00000000-0005-0000-0000-0000F7740000}"/>
    <cellStyle name="Normal 49 2 2 2 3 3" xfId="24842" xr:uid="{00000000-0005-0000-0000-0000F8740000}"/>
    <cellStyle name="Normal 49 2 2 2 3 3 2" xfId="27929" xr:uid="{00000000-0005-0000-0000-0000F9740000}"/>
    <cellStyle name="Normal 49 2 2 2 3 4" xfId="26390" xr:uid="{00000000-0005-0000-0000-0000FA740000}"/>
    <cellStyle name="Normal 49 2 2 2 4" xfId="22688" xr:uid="{00000000-0005-0000-0000-0000FB740000}"/>
    <cellStyle name="Normal 49 2 2 2 4 2" xfId="24626" xr:uid="{00000000-0005-0000-0000-0000FC740000}"/>
    <cellStyle name="Normal 49 2 2 2 4 2 2" xfId="27713" xr:uid="{00000000-0005-0000-0000-0000FD740000}"/>
    <cellStyle name="Normal 49 2 2 2 4 3" xfId="26174" xr:uid="{00000000-0005-0000-0000-0000FE740000}"/>
    <cellStyle name="Normal 49 2 2 2 5" xfId="23472" xr:uid="{00000000-0005-0000-0000-0000FF740000}"/>
    <cellStyle name="Normal 49 2 2 2 5 2" xfId="25370" xr:uid="{00000000-0005-0000-0000-000000750000}"/>
    <cellStyle name="Normal 49 2 2 2 5 2 2" xfId="28457" xr:uid="{00000000-0005-0000-0000-000001750000}"/>
    <cellStyle name="Normal 49 2 2 2 5 3" xfId="26918" xr:uid="{00000000-0005-0000-0000-000002750000}"/>
    <cellStyle name="Normal 49 2 2 2 6" xfId="24501" xr:uid="{00000000-0005-0000-0000-000003750000}"/>
    <cellStyle name="Normal 49 2 2 2 6 2" xfId="27588" xr:uid="{00000000-0005-0000-0000-000004750000}"/>
    <cellStyle name="Normal 49 2 2 2 7" xfId="26049" xr:uid="{00000000-0005-0000-0000-000005750000}"/>
    <cellStyle name="Normal 49 2 2 3" xfId="22742" xr:uid="{00000000-0005-0000-0000-000006750000}"/>
    <cellStyle name="Normal 49 2 2 3 2" xfId="22962" xr:uid="{00000000-0005-0000-0000-000007750000}"/>
    <cellStyle name="Normal 49 2 2 3 2 2" xfId="23477" xr:uid="{00000000-0005-0000-0000-000008750000}"/>
    <cellStyle name="Normal 49 2 2 3 2 2 2" xfId="25375" xr:uid="{00000000-0005-0000-0000-000009750000}"/>
    <cellStyle name="Normal 49 2 2 3 2 2 2 2" xfId="28462" xr:uid="{00000000-0005-0000-0000-00000A750000}"/>
    <cellStyle name="Normal 49 2 2 3 2 2 3" xfId="26923" xr:uid="{00000000-0005-0000-0000-00000B750000}"/>
    <cellStyle name="Normal 49 2 2 3 2 3" xfId="24896" xr:uid="{00000000-0005-0000-0000-00000C750000}"/>
    <cellStyle name="Normal 49 2 2 3 2 3 2" xfId="27983" xr:uid="{00000000-0005-0000-0000-00000D750000}"/>
    <cellStyle name="Normal 49 2 2 3 2 4" xfId="26444" xr:uid="{00000000-0005-0000-0000-00000E750000}"/>
    <cellStyle name="Normal 49 2 2 3 3" xfId="23476" xr:uid="{00000000-0005-0000-0000-00000F750000}"/>
    <cellStyle name="Normal 49 2 2 3 3 2" xfId="25374" xr:uid="{00000000-0005-0000-0000-000010750000}"/>
    <cellStyle name="Normal 49 2 2 3 3 2 2" xfId="28461" xr:uid="{00000000-0005-0000-0000-000011750000}"/>
    <cellStyle name="Normal 49 2 2 3 3 3" xfId="26922" xr:uid="{00000000-0005-0000-0000-000012750000}"/>
    <cellStyle name="Normal 49 2 2 3 4" xfId="24680" xr:uid="{00000000-0005-0000-0000-000013750000}"/>
    <cellStyle name="Normal 49 2 2 3 4 2" xfId="27767" xr:uid="{00000000-0005-0000-0000-000014750000}"/>
    <cellStyle name="Normal 49 2 2 3 5" xfId="26228" xr:uid="{00000000-0005-0000-0000-000015750000}"/>
    <cellStyle name="Normal 49 2 2 4" xfId="22854" xr:uid="{00000000-0005-0000-0000-000016750000}"/>
    <cellStyle name="Normal 49 2 2 4 2" xfId="23478" xr:uid="{00000000-0005-0000-0000-000017750000}"/>
    <cellStyle name="Normal 49 2 2 4 2 2" xfId="25376" xr:uid="{00000000-0005-0000-0000-000018750000}"/>
    <cellStyle name="Normal 49 2 2 4 2 2 2" xfId="28463" xr:uid="{00000000-0005-0000-0000-000019750000}"/>
    <cellStyle name="Normal 49 2 2 4 2 3" xfId="26924" xr:uid="{00000000-0005-0000-0000-00001A750000}"/>
    <cellStyle name="Normal 49 2 2 4 3" xfId="24788" xr:uid="{00000000-0005-0000-0000-00001B750000}"/>
    <cellStyle name="Normal 49 2 2 4 3 2" xfId="27875" xr:uid="{00000000-0005-0000-0000-00001C750000}"/>
    <cellStyle name="Normal 49 2 2 4 4" xfId="26336" xr:uid="{00000000-0005-0000-0000-00001D750000}"/>
    <cellStyle name="Normal 49 2 2 5" xfId="22634" xr:uid="{00000000-0005-0000-0000-00001E750000}"/>
    <cellStyle name="Normal 49 2 2 5 2" xfId="24572" xr:uid="{00000000-0005-0000-0000-00001F750000}"/>
    <cellStyle name="Normal 49 2 2 5 2 2" xfId="27659" xr:uid="{00000000-0005-0000-0000-000020750000}"/>
    <cellStyle name="Normal 49 2 2 5 3" xfId="26120" xr:uid="{00000000-0005-0000-0000-000021750000}"/>
    <cellStyle name="Normal 49 2 2 6" xfId="23471" xr:uid="{00000000-0005-0000-0000-000022750000}"/>
    <cellStyle name="Normal 49 2 2 6 2" xfId="25369" xr:uid="{00000000-0005-0000-0000-000023750000}"/>
    <cellStyle name="Normal 49 2 2 6 2 2" xfId="28456" xr:uid="{00000000-0005-0000-0000-000024750000}"/>
    <cellStyle name="Normal 49 2 2 6 3" xfId="26917" xr:uid="{00000000-0005-0000-0000-000025750000}"/>
    <cellStyle name="Normal 49 2 2 7" xfId="24447" xr:uid="{00000000-0005-0000-0000-000026750000}"/>
    <cellStyle name="Normal 49 2 2 7 2" xfId="27534" xr:uid="{00000000-0005-0000-0000-000027750000}"/>
    <cellStyle name="Normal 49 2 2 8" xfId="25995" xr:uid="{00000000-0005-0000-0000-000028750000}"/>
    <cellStyle name="Normal 49 2 3" xfId="22528" xr:uid="{00000000-0005-0000-0000-000029750000}"/>
    <cellStyle name="Normal 49 2 3 2" xfId="22769" xr:uid="{00000000-0005-0000-0000-00002A750000}"/>
    <cellStyle name="Normal 49 2 3 2 2" xfId="22989" xr:uid="{00000000-0005-0000-0000-00002B750000}"/>
    <cellStyle name="Normal 49 2 3 2 2 2" xfId="23481" xr:uid="{00000000-0005-0000-0000-00002C750000}"/>
    <cellStyle name="Normal 49 2 3 2 2 2 2" xfId="25379" xr:uid="{00000000-0005-0000-0000-00002D750000}"/>
    <cellStyle name="Normal 49 2 3 2 2 2 2 2" xfId="28466" xr:uid="{00000000-0005-0000-0000-00002E750000}"/>
    <cellStyle name="Normal 49 2 3 2 2 2 3" xfId="26927" xr:uid="{00000000-0005-0000-0000-00002F750000}"/>
    <cellStyle name="Normal 49 2 3 2 2 3" xfId="24923" xr:uid="{00000000-0005-0000-0000-000030750000}"/>
    <cellStyle name="Normal 49 2 3 2 2 3 2" xfId="28010" xr:uid="{00000000-0005-0000-0000-000031750000}"/>
    <cellStyle name="Normal 49 2 3 2 2 4" xfId="26471" xr:uid="{00000000-0005-0000-0000-000032750000}"/>
    <cellStyle name="Normal 49 2 3 2 3" xfId="23480" xr:uid="{00000000-0005-0000-0000-000033750000}"/>
    <cellStyle name="Normal 49 2 3 2 3 2" xfId="25378" xr:uid="{00000000-0005-0000-0000-000034750000}"/>
    <cellStyle name="Normal 49 2 3 2 3 2 2" xfId="28465" xr:uid="{00000000-0005-0000-0000-000035750000}"/>
    <cellStyle name="Normal 49 2 3 2 3 3" xfId="26926" xr:uid="{00000000-0005-0000-0000-000036750000}"/>
    <cellStyle name="Normal 49 2 3 2 4" xfId="24707" xr:uid="{00000000-0005-0000-0000-000037750000}"/>
    <cellStyle name="Normal 49 2 3 2 4 2" xfId="27794" xr:uid="{00000000-0005-0000-0000-000038750000}"/>
    <cellStyle name="Normal 49 2 3 2 5" xfId="26255" xr:uid="{00000000-0005-0000-0000-000039750000}"/>
    <cellStyle name="Normal 49 2 3 3" xfId="22881" xr:uid="{00000000-0005-0000-0000-00003A750000}"/>
    <cellStyle name="Normal 49 2 3 3 2" xfId="23482" xr:uid="{00000000-0005-0000-0000-00003B750000}"/>
    <cellStyle name="Normal 49 2 3 3 2 2" xfId="25380" xr:uid="{00000000-0005-0000-0000-00003C750000}"/>
    <cellStyle name="Normal 49 2 3 3 2 2 2" xfId="28467" xr:uid="{00000000-0005-0000-0000-00003D750000}"/>
    <cellStyle name="Normal 49 2 3 3 2 3" xfId="26928" xr:uid="{00000000-0005-0000-0000-00003E750000}"/>
    <cellStyle name="Normal 49 2 3 3 3" xfId="24815" xr:uid="{00000000-0005-0000-0000-00003F750000}"/>
    <cellStyle name="Normal 49 2 3 3 3 2" xfId="27902" xr:uid="{00000000-0005-0000-0000-000040750000}"/>
    <cellStyle name="Normal 49 2 3 3 4" xfId="26363" xr:uid="{00000000-0005-0000-0000-000041750000}"/>
    <cellStyle name="Normal 49 2 3 4" xfId="22661" xr:uid="{00000000-0005-0000-0000-000042750000}"/>
    <cellStyle name="Normal 49 2 3 4 2" xfId="24599" xr:uid="{00000000-0005-0000-0000-000043750000}"/>
    <cellStyle name="Normal 49 2 3 4 2 2" xfId="27686" xr:uid="{00000000-0005-0000-0000-000044750000}"/>
    <cellStyle name="Normal 49 2 3 4 3" xfId="26147" xr:uid="{00000000-0005-0000-0000-000045750000}"/>
    <cellStyle name="Normal 49 2 3 5" xfId="23479" xr:uid="{00000000-0005-0000-0000-000046750000}"/>
    <cellStyle name="Normal 49 2 3 5 2" xfId="25377" xr:uid="{00000000-0005-0000-0000-000047750000}"/>
    <cellStyle name="Normal 49 2 3 5 2 2" xfId="28464" xr:uid="{00000000-0005-0000-0000-000048750000}"/>
    <cellStyle name="Normal 49 2 3 5 3" xfId="26925" xr:uid="{00000000-0005-0000-0000-000049750000}"/>
    <cellStyle name="Normal 49 2 3 6" xfId="24474" xr:uid="{00000000-0005-0000-0000-00004A750000}"/>
    <cellStyle name="Normal 49 2 3 6 2" xfId="27561" xr:uid="{00000000-0005-0000-0000-00004B750000}"/>
    <cellStyle name="Normal 49 2 3 7" xfId="26022" xr:uid="{00000000-0005-0000-0000-00004C750000}"/>
    <cellStyle name="Normal 49 2 4" xfId="22715" xr:uid="{00000000-0005-0000-0000-00004D750000}"/>
    <cellStyle name="Normal 49 2 4 2" xfId="22935" xr:uid="{00000000-0005-0000-0000-00004E750000}"/>
    <cellStyle name="Normal 49 2 4 2 2" xfId="23484" xr:uid="{00000000-0005-0000-0000-00004F750000}"/>
    <cellStyle name="Normal 49 2 4 2 2 2" xfId="25382" xr:uid="{00000000-0005-0000-0000-000050750000}"/>
    <cellStyle name="Normal 49 2 4 2 2 2 2" xfId="28469" xr:uid="{00000000-0005-0000-0000-000051750000}"/>
    <cellStyle name="Normal 49 2 4 2 2 3" xfId="26930" xr:uid="{00000000-0005-0000-0000-000052750000}"/>
    <cellStyle name="Normal 49 2 4 2 3" xfId="24869" xr:uid="{00000000-0005-0000-0000-000053750000}"/>
    <cellStyle name="Normal 49 2 4 2 3 2" xfId="27956" xr:uid="{00000000-0005-0000-0000-000054750000}"/>
    <cellStyle name="Normal 49 2 4 2 4" xfId="26417" xr:uid="{00000000-0005-0000-0000-000055750000}"/>
    <cellStyle name="Normal 49 2 4 3" xfId="23483" xr:uid="{00000000-0005-0000-0000-000056750000}"/>
    <cellStyle name="Normal 49 2 4 3 2" xfId="25381" xr:uid="{00000000-0005-0000-0000-000057750000}"/>
    <cellStyle name="Normal 49 2 4 3 2 2" xfId="28468" xr:uid="{00000000-0005-0000-0000-000058750000}"/>
    <cellStyle name="Normal 49 2 4 3 3" xfId="26929" xr:uid="{00000000-0005-0000-0000-000059750000}"/>
    <cellStyle name="Normal 49 2 4 4" xfId="24653" xr:uid="{00000000-0005-0000-0000-00005A750000}"/>
    <cellStyle name="Normal 49 2 4 4 2" xfId="27740" xr:uid="{00000000-0005-0000-0000-00005B750000}"/>
    <cellStyle name="Normal 49 2 4 5" xfId="26201" xr:uid="{00000000-0005-0000-0000-00005C750000}"/>
    <cellStyle name="Normal 49 2 5" xfId="22827" xr:uid="{00000000-0005-0000-0000-00005D750000}"/>
    <cellStyle name="Normal 49 2 5 2" xfId="23485" xr:uid="{00000000-0005-0000-0000-00005E750000}"/>
    <cellStyle name="Normal 49 2 5 2 2" xfId="25383" xr:uid="{00000000-0005-0000-0000-00005F750000}"/>
    <cellStyle name="Normal 49 2 5 2 2 2" xfId="28470" xr:uid="{00000000-0005-0000-0000-000060750000}"/>
    <cellStyle name="Normal 49 2 5 2 3" xfId="26931" xr:uid="{00000000-0005-0000-0000-000061750000}"/>
    <cellStyle name="Normal 49 2 5 3" xfId="24761" xr:uid="{00000000-0005-0000-0000-000062750000}"/>
    <cellStyle name="Normal 49 2 5 3 2" xfId="27848" xr:uid="{00000000-0005-0000-0000-000063750000}"/>
    <cellStyle name="Normal 49 2 5 4" xfId="26309" xr:uid="{00000000-0005-0000-0000-000064750000}"/>
    <cellStyle name="Normal 49 2 6" xfId="22607" xr:uid="{00000000-0005-0000-0000-000065750000}"/>
    <cellStyle name="Normal 49 2 6 2" xfId="24545" xr:uid="{00000000-0005-0000-0000-000066750000}"/>
    <cellStyle name="Normal 49 2 6 2 2" xfId="27632" xr:uid="{00000000-0005-0000-0000-000067750000}"/>
    <cellStyle name="Normal 49 2 6 3" xfId="26093" xr:uid="{00000000-0005-0000-0000-000068750000}"/>
    <cellStyle name="Normal 49 2 7" xfId="23470" xr:uid="{00000000-0005-0000-0000-000069750000}"/>
    <cellStyle name="Normal 49 2 7 2" xfId="25368" xr:uid="{00000000-0005-0000-0000-00006A750000}"/>
    <cellStyle name="Normal 49 2 7 2 2" xfId="28455" xr:uid="{00000000-0005-0000-0000-00006B750000}"/>
    <cellStyle name="Normal 49 2 7 3" xfId="26916" xr:uid="{00000000-0005-0000-0000-00006C750000}"/>
    <cellStyle name="Normal 49 2 8" xfId="24420" xr:uid="{00000000-0005-0000-0000-00006D750000}"/>
    <cellStyle name="Normal 49 2 8 2" xfId="27507" xr:uid="{00000000-0005-0000-0000-00006E750000}"/>
    <cellStyle name="Normal 49 2 9" xfId="25965" xr:uid="{00000000-0005-0000-0000-00006F750000}"/>
    <cellStyle name="Normal 49 3" xfId="6466" xr:uid="{00000000-0005-0000-0000-000070750000}"/>
    <cellStyle name="Normal 49 4" xfId="29446" xr:uid="{00000000-0005-0000-0000-000071750000}"/>
    <cellStyle name="Normal 5" xfId="180" xr:uid="{00000000-0005-0000-0000-000072750000}"/>
    <cellStyle name="Normal 5 10" xfId="3646" xr:uid="{00000000-0005-0000-0000-000073750000}"/>
    <cellStyle name="Normal 5 10 2" xfId="6201" xr:uid="{00000000-0005-0000-0000-000074750000}"/>
    <cellStyle name="Normal 5 100" xfId="6202" xr:uid="{00000000-0005-0000-0000-000075750000}"/>
    <cellStyle name="Normal 5 101" xfId="6203" xr:uid="{00000000-0005-0000-0000-000076750000}"/>
    <cellStyle name="Normal 5 102" xfId="6204" xr:uid="{00000000-0005-0000-0000-000077750000}"/>
    <cellStyle name="Normal 5 103" xfId="6205" xr:uid="{00000000-0005-0000-0000-000078750000}"/>
    <cellStyle name="Normal 5 104" xfId="6206" xr:uid="{00000000-0005-0000-0000-000079750000}"/>
    <cellStyle name="Normal 5 105" xfId="6207" xr:uid="{00000000-0005-0000-0000-00007A750000}"/>
    <cellStyle name="Normal 5 106" xfId="6208" xr:uid="{00000000-0005-0000-0000-00007B750000}"/>
    <cellStyle name="Normal 5 107" xfId="6209" xr:uid="{00000000-0005-0000-0000-00007C750000}"/>
    <cellStyle name="Normal 5 108" xfId="6210" xr:uid="{00000000-0005-0000-0000-00007D750000}"/>
    <cellStyle name="Normal 5 109" xfId="6211" xr:uid="{00000000-0005-0000-0000-00007E750000}"/>
    <cellStyle name="Normal 5 11" xfId="3647" xr:uid="{00000000-0005-0000-0000-00007F750000}"/>
    <cellStyle name="Normal 5 11 2" xfId="6212" xr:uid="{00000000-0005-0000-0000-000080750000}"/>
    <cellStyle name="Normal 5 110" xfId="6213" xr:uid="{00000000-0005-0000-0000-000081750000}"/>
    <cellStyle name="Normal 5 111" xfId="6214" xr:uid="{00000000-0005-0000-0000-000082750000}"/>
    <cellStyle name="Normal 5 112" xfId="6215" xr:uid="{00000000-0005-0000-0000-000083750000}"/>
    <cellStyle name="Normal 5 113" xfId="6216" xr:uid="{00000000-0005-0000-0000-000084750000}"/>
    <cellStyle name="Normal 5 114" xfId="6217" xr:uid="{00000000-0005-0000-0000-000085750000}"/>
    <cellStyle name="Normal 5 115" xfId="6218" xr:uid="{00000000-0005-0000-0000-000086750000}"/>
    <cellStyle name="Normal 5 116" xfId="6219" xr:uid="{00000000-0005-0000-0000-000087750000}"/>
    <cellStyle name="Normal 5 117" xfId="6220" xr:uid="{00000000-0005-0000-0000-000088750000}"/>
    <cellStyle name="Normal 5 118" xfId="6221" xr:uid="{00000000-0005-0000-0000-000089750000}"/>
    <cellStyle name="Normal 5 119" xfId="6222" xr:uid="{00000000-0005-0000-0000-00008A750000}"/>
    <cellStyle name="Normal 5 12" xfId="3648" xr:uid="{00000000-0005-0000-0000-00008B750000}"/>
    <cellStyle name="Normal 5 12 2" xfId="6223" xr:uid="{00000000-0005-0000-0000-00008C750000}"/>
    <cellStyle name="Normal 5 120" xfId="6224" xr:uid="{00000000-0005-0000-0000-00008D750000}"/>
    <cellStyle name="Normal 5 121" xfId="6225" xr:uid="{00000000-0005-0000-0000-00008E750000}"/>
    <cellStyle name="Normal 5 122" xfId="6226" xr:uid="{00000000-0005-0000-0000-00008F750000}"/>
    <cellStyle name="Normal 5 123" xfId="6227" xr:uid="{00000000-0005-0000-0000-000090750000}"/>
    <cellStyle name="Normal 5 124" xfId="6228" xr:uid="{00000000-0005-0000-0000-000091750000}"/>
    <cellStyle name="Normal 5 125" xfId="6229" xr:uid="{00000000-0005-0000-0000-000092750000}"/>
    <cellStyle name="Normal 5 126" xfId="6230" xr:uid="{00000000-0005-0000-0000-000093750000}"/>
    <cellStyle name="Normal 5 127" xfId="6231" xr:uid="{00000000-0005-0000-0000-000094750000}"/>
    <cellStyle name="Normal 5 128" xfId="6232" xr:uid="{00000000-0005-0000-0000-000095750000}"/>
    <cellStyle name="Normal 5 129" xfId="6200" xr:uid="{00000000-0005-0000-0000-000096750000}"/>
    <cellStyle name="Normal 5 13" xfId="5114" xr:uid="{00000000-0005-0000-0000-000097750000}"/>
    <cellStyle name="Normal 5 13 2" xfId="6233" xr:uid="{00000000-0005-0000-0000-000098750000}"/>
    <cellStyle name="Normal 5 14" xfId="6234" xr:uid="{00000000-0005-0000-0000-000099750000}"/>
    <cellStyle name="Normal 5 14 2" xfId="23133" xr:uid="{00000000-0005-0000-0000-00009A750000}"/>
    <cellStyle name="Normal 5 15" xfId="6235" xr:uid="{00000000-0005-0000-0000-00009B750000}"/>
    <cellStyle name="Normal 5 16" xfId="6236" xr:uid="{00000000-0005-0000-0000-00009C750000}"/>
    <cellStyle name="Normal 5 17" xfId="6237" xr:uid="{00000000-0005-0000-0000-00009D750000}"/>
    <cellStyle name="Normal 5 18" xfId="6238" xr:uid="{00000000-0005-0000-0000-00009E750000}"/>
    <cellStyle name="Normal 5 19" xfId="6239" xr:uid="{00000000-0005-0000-0000-00009F750000}"/>
    <cellStyle name="Normal 5 2" xfId="253" xr:uid="{00000000-0005-0000-0000-0000A0750000}"/>
    <cellStyle name="Normal 5 2 2" xfId="389" xr:uid="{00000000-0005-0000-0000-0000A1750000}"/>
    <cellStyle name="Normal 5 2 2 2" xfId="6241" xr:uid="{00000000-0005-0000-0000-0000A2750000}"/>
    <cellStyle name="Normal 5 2 2 3" xfId="6242" xr:uid="{00000000-0005-0000-0000-0000A3750000}"/>
    <cellStyle name="Normal 5 2 2 4" xfId="6243" xr:uid="{00000000-0005-0000-0000-0000A4750000}"/>
    <cellStyle name="Normal 5 2 2 5" xfId="6244" xr:uid="{00000000-0005-0000-0000-0000A5750000}"/>
    <cellStyle name="Normal 5 2 2 6" xfId="6240" xr:uid="{00000000-0005-0000-0000-0000A6750000}"/>
    <cellStyle name="Normal 5 2 2 7" xfId="23134" xr:uid="{00000000-0005-0000-0000-0000A7750000}"/>
    <cellStyle name="Normal 5 2 2 8" xfId="5616" xr:uid="{00000000-0005-0000-0000-0000A8750000}"/>
    <cellStyle name="Normal 5 2 3" xfId="6245" xr:uid="{00000000-0005-0000-0000-0000A9750000}"/>
    <cellStyle name="Normal 5 2 4" xfId="6246" xr:uid="{00000000-0005-0000-0000-0000AA750000}"/>
    <cellStyle name="Normal 5 2 5" xfId="6247" xr:uid="{00000000-0005-0000-0000-0000AB750000}"/>
    <cellStyle name="Normal 5 2_pl20110529" xfId="6248" xr:uid="{00000000-0005-0000-0000-0000AC750000}"/>
    <cellStyle name="Normal 5 20" xfId="6249" xr:uid="{00000000-0005-0000-0000-0000AD750000}"/>
    <cellStyle name="Normal 5 21" xfId="6250" xr:uid="{00000000-0005-0000-0000-0000AE750000}"/>
    <cellStyle name="Normal 5 22" xfId="6251" xr:uid="{00000000-0005-0000-0000-0000AF750000}"/>
    <cellStyle name="Normal 5 23" xfId="6252" xr:uid="{00000000-0005-0000-0000-0000B0750000}"/>
    <cellStyle name="Normal 5 24" xfId="6253" xr:uid="{00000000-0005-0000-0000-0000B1750000}"/>
    <cellStyle name="Normal 5 25" xfId="6254" xr:uid="{00000000-0005-0000-0000-0000B2750000}"/>
    <cellStyle name="Normal 5 26" xfId="6255" xr:uid="{00000000-0005-0000-0000-0000B3750000}"/>
    <cellStyle name="Normal 5 27" xfId="6256" xr:uid="{00000000-0005-0000-0000-0000B4750000}"/>
    <cellStyle name="Normal 5 28" xfId="6257" xr:uid="{00000000-0005-0000-0000-0000B5750000}"/>
    <cellStyle name="Normal 5 29" xfId="6258" xr:uid="{00000000-0005-0000-0000-0000B6750000}"/>
    <cellStyle name="Normal 5 3" xfId="252" xr:uid="{00000000-0005-0000-0000-0000B7750000}"/>
    <cellStyle name="Normal 5 3 2" xfId="3649" xr:uid="{00000000-0005-0000-0000-0000B8750000}"/>
    <cellStyle name="Normal 5 3 2 2" xfId="6513" xr:uid="{00000000-0005-0000-0000-0000B9750000}"/>
    <cellStyle name="Normal 5 3 3" xfId="6259" xr:uid="{00000000-0005-0000-0000-0000BA750000}"/>
    <cellStyle name="Normal 5 30" xfId="6260" xr:uid="{00000000-0005-0000-0000-0000BB750000}"/>
    <cellStyle name="Normal 5 31" xfId="6261" xr:uid="{00000000-0005-0000-0000-0000BC750000}"/>
    <cellStyle name="Normal 5 32" xfId="6262" xr:uid="{00000000-0005-0000-0000-0000BD750000}"/>
    <cellStyle name="Normal 5 33" xfId="6263" xr:uid="{00000000-0005-0000-0000-0000BE750000}"/>
    <cellStyle name="Normal 5 34" xfId="6264" xr:uid="{00000000-0005-0000-0000-0000BF750000}"/>
    <cellStyle name="Normal 5 35" xfId="6265" xr:uid="{00000000-0005-0000-0000-0000C0750000}"/>
    <cellStyle name="Normal 5 36" xfId="6266" xr:uid="{00000000-0005-0000-0000-0000C1750000}"/>
    <cellStyle name="Normal 5 37" xfId="6267" xr:uid="{00000000-0005-0000-0000-0000C2750000}"/>
    <cellStyle name="Normal 5 38" xfId="6268" xr:uid="{00000000-0005-0000-0000-0000C3750000}"/>
    <cellStyle name="Normal 5 39" xfId="6269" xr:uid="{00000000-0005-0000-0000-0000C4750000}"/>
    <cellStyle name="Normal 5 4" xfId="388" xr:uid="{00000000-0005-0000-0000-0000C5750000}"/>
    <cellStyle name="Normal 5 4 2" xfId="3650" xr:uid="{00000000-0005-0000-0000-0000C6750000}"/>
    <cellStyle name="Normal 5 4 2 2" xfId="6270" xr:uid="{00000000-0005-0000-0000-0000C7750000}"/>
    <cellStyle name="Normal 5 40" xfId="6271" xr:uid="{00000000-0005-0000-0000-0000C8750000}"/>
    <cellStyle name="Normal 5 41" xfId="6272" xr:uid="{00000000-0005-0000-0000-0000C9750000}"/>
    <cellStyle name="Normal 5 42" xfId="6273" xr:uid="{00000000-0005-0000-0000-0000CA750000}"/>
    <cellStyle name="Normal 5 43" xfId="6274" xr:uid="{00000000-0005-0000-0000-0000CB750000}"/>
    <cellStyle name="Normal 5 44" xfId="6275" xr:uid="{00000000-0005-0000-0000-0000CC750000}"/>
    <cellStyle name="Normal 5 45" xfId="6276" xr:uid="{00000000-0005-0000-0000-0000CD750000}"/>
    <cellStyle name="Normal 5 46" xfId="6277" xr:uid="{00000000-0005-0000-0000-0000CE750000}"/>
    <cellStyle name="Normal 5 47" xfId="6278" xr:uid="{00000000-0005-0000-0000-0000CF750000}"/>
    <cellStyle name="Normal 5 48" xfId="6279" xr:uid="{00000000-0005-0000-0000-0000D0750000}"/>
    <cellStyle name="Normal 5 49" xfId="6280" xr:uid="{00000000-0005-0000-0000-0000D1750000}"/>
    <cellStyle name="Normal 5 5" xfId="1585" xr:uid="{00000000-0005-0000-0000-0000D2750000}"/>
    <cellStyle name="Normal 5 5 2" xfId="3651" xr:uid="{00000000-0005-0000-0000-0000D3750000}"/>
    <cellStyle name="Normal 5 5 2 2" xfId="6281" xr:uid="{00000000-0005-0000-0000-0000D4750000}"/>
    <cellStyle name="Normal 5 50" xfId="6282" xr:uid="{00000000-0005-0000-0000-0000D5750000}"/>
    <cellStyle name="Normal 5 51" xfId="6283" xr:uid="{00000000-0005-0000-0000-0000D6750000}"/>
    <cellStyle name="Normal 5 52" xfId="6284" xr:uid="{00000000-0005-0000-0000-0000D7750000}"/>
    <cellStyle name="Normal 5 53" xfId="6285" xr:uid="{00000000-0005-0000-0000-0000D8750000}"/>
    <cellStyle name="Normal 5 54" xfId="6286" xr:uid="{00000000-0005-0000-0000-0000D9750000}"/>
    <cellStyle name="Normal 5 55" xfId="6287" xr:uid="{00000000-0005-0000-0000-0000DA750000}"/>
    <cellStyle name="Normal 5 56" xfId="6288" xr:uid="{00000000-0005-0000-0000-0000DB750000}"/>
    <cellStyle name="Normal 5 57" xfId="6289" xr:uid="{00000000-0005-0000-0000-0000DC750000}"/>
    <cellStyle name="Normal 5 58" xfId="6290" xr:uid="{00000000-0005-0000-0000-0000DD750000}"/>
    <cellStyle name="Normal 5 59" xfId="6291" xr:uid="{00000000-0005-0000-0000-0000DE750000}"/>
    <cellStyle name="Normal 5 6" xfId="3652" xr:uid="{00000000-0005-0000-0000-0000DF750000}"/>
    <cellStyle name="Normal 5 6 2" xfId="6292" xr:uid="{00000000-0005-0000-0000-0000E0750000}"/>
    <cellStyle name="Normal 5 60" xfId="6293" xr:uid="{00000000-0005-0000-0000-0000E1750000}"/>
    <cellStyle name="Normal 5 61" xfId="6294" xr:uid="{00000000-0005-0000-0000-0000E2750000}"/>
    <cellStyle name="Normal 5 62" xfId="6295" xr:uid="{00000000-0005-0000-0000-0000E3750000}"/>
    <cellStyle name="Normal 5 63" xfId="6296" xr:uid="{00000000-0005-0000-0000-0000E4750000}"/>
    <cellStyle name="Normal 5 64" xfId="6297" xr:uid="{00000000-0005-0000-0000-0000E5750000}"/>
    <cellStyle name="Normal 5 65" xfId="6298" xr:uid="{00000000-0005-0000-0000-0000E6750000}"/>
    <cellStyle name="Normal 5 66" xfId="6299" xr:uid="{00000000-0005-0000-0000-0000E7750000}"/>
    <cellStyle name="Normal 5 67" xfId="6300" xr:uid="{00000000-0005-0000-0000-0000E8750000}"/>
    <cellStyle name="Normal 5 68" xfId="6301" xr:uid="{00000000-0005-0000-0000-0000E9750000}"/>
    <cellStyle name="Normal 5 69" xfId="6302" xr:uid="{00000000-0005-0000-0000-0000EA750000}"/>
    <cellStyle name="Normal 5 7" xfId="3653" xr:uid="{00000000-0005-0000-0000-0000EB750000}"/>
    <cellStyle name="Normal 5 7 2" xfId="6303" xr:uid="{00000000-0005-0000-0000-0000EC750000}"/>
    <cellStyle name="Normal 5 70" xfId="6304" xr:uid="{00000000-0005-0000-0000-0000ED750000}"/>
    <cellStyle name="Normal 5 71" xfId="6305" xr:uid="{00000000-0005-0000-0000-0000EE750000}"/>
    <cellStyle name="Normal 5 72" xfId="6306" xr:uid="{00000000-0005-0000-0000-0000EF750000}"/>
    <cellStyle name="Normal 5 73" xfId="6307" xr:uid="{00000000-0005-0000-0000-0000F0750000}"/>
    <cellStyle name="Normal 5 74" xfId="6308" xr:uid="{00000000-0005-0000-0000-0000F1750000}"/>
    <cellStyle name="Normal 5 75" xfId="6309" xr:uid="{00000000-0005-0000-0000-0000F2750000}"/>
    <cellStyle name="Normal 5 76" xfId="6310" xr:uid="{00000000-0005-0000-0000-0000F3750000}"/>
    <cellStyle name="Normal 5 77" xfId="6311" xr:uid="{00000000-0005-0000-0000-0000F4750000}"/>
    <cellStyle name="Normal 5 78" xfId="6312" xr:uid="{00000000-0005-0000-0000-0000F5750000}"/>
    <cellStyle name="Normal 5 79" xfId="6313" xr:uid="{00000000-0005-0000-0000-0000F6750000}"/>
    <cellStyle name="Normal 5 8" xfId="3654" xr:uid="{00000000-0005-0000-0000-0000F7750000}"/>
    <cellStyle name="Normal 5 8 2" xfId="6314" xr:uid="{00000000-0005-0000-0000-0000F8750000}"/>
    <cellStyle name="Normal 5 80" xfId="6315" xr:uid="{00000000-0005-0000-0000-0000F9750000}"/>
    <cellStyle name="Normal 5 81" xfId="6316" xr:uid="{00000000-0005-0000-0000-0000FA750000}"/>
    <cellStyle name="Normal 5 82" xfId="6317" xr:uid="{00000000-0005-0000-0000-0000FB750000}"/>
    <cellStyle name="Normal 5 83" xfId="6318" xr:uid="{00000000-0005-0000-0000-0000FC750000}"/>
    <cellStyle name="Normal 5 84" xfId="6319" xr:uid="{00000000-0005-0000-0000-0000FD750000}"/>
    <cellStyle name="Normal 5 85" xfId="6320" xr:uid="{00000000-0005-0000-0000-0000FE750000}"/>
    <cellStyle name="Normal 5 86" xfId="6321" xr:uid="{00000000-0005-0000-0000-0000FF750000}"/>
    <cellStyle name="Normal 5 87" xfId="6322" xr:uid="{00000000-0005-0000-0000-000000760000}"/>
    <cellStyle name="Normal 5 88" xfId="6323" xr:uid="{00000000-0005-0000-0000-000001760000}"/>
    <cellStyle name="Normal 5 89" xfId="6324" xr:uid="{00000000-0005-0000-0000-000002760000}"/>
    <cellStyle name="Normal 5 9" xfId="3655" xr:uid="{00000000-0005-0000-0000-000003760000}"/>
    <cellStyle name="Normal 5 9 2" xfId="6325" xr:uid="{00000000-0005-0000-0000-000004760000}"/>
    <cellStyle name="Normal 5 90" xfId="6326" xr:uid="{00000000-0005-0000-0000-000005760000}"/>
    <cellStyle name="Normal 5 91" xfId="6327" xr:uid="{00000000-0005-0000-0000-000006760000}"/>
    <cellStyle name="Normal 5 92" xfId="6328" xr:uid="{00000000-0005-0000-0000-000007760000}"/>
    <cellStyle name="Normal 5 93" xfId="6329" xr:uid="{00000000-0005-0000-0000-000008760000}"/>
    <cellStyle name="Normal 5 94" xfId="6330" xr:uid="{00000000-0005-0000-0000-000009760000}"/>
    <cellStyle name="Normal 5 95" xfId="6331" xr:uid="{00000000-0005-0000-0000-00000A760000}"/>
    <cellStyle name="Normal 5 96" xfId="6332" xr:uid="{00000000-0005-0000-0000-00000B760000}"/>
    <cellStyle name="Normal 5 97" xfId="6333" xr:uid="{00000000-0005-0000-0000-00000C760000}"/>
    <cellStyle name="Normal 5 98" xfId="6334" xr:uid="{00000000-0005-0000-0000-00000D760000}"/>
    <cellStyle name="Normal 5 99" xfId="6335" xr:uid="{00000000-0005-0000-0000-00000E760000}"/>
    <cellStyle name="Normal 5_Assumption of Load Budget_data updated_16 Nov 2010" xfId="6616" xr:uid="{00000000-0005-0000-0000-00000F760000}"/>
    <cellStyle name="Normal 50" xfId="390" xr:uid="{00000000-0005-0000-0000-000010760000}"/>
    <cellStyle name="Normal 50 2" xfId="6617" xr:uid="{00000000-0005-0000-0000-000011760000}"/>
    <cellStyle name="Normal 50 2 2" xfId="22502" xr:uid="{00000000-0005-0000-0000-000012760000}"/>
    <cellStyle name="Normal 50 2 2 2" xfId="22556" xr:uid="{00000000-0005-0000-0000-000013760000}"/>
    <cellStyle name="Normal 50 2 2 2 2" xfId="22797" xr:uid="{00000000-0005-0000-0000-000014760000}"/>
    <cellStyle name="Normal 50 2 2 2 2 2" xfId="23017" xr:uid="{00000000-0005-0000-0000-000015760000}"/>
    <cellStyle name="Normal 50 2 2 2 2 2 2" xfId="23490" xr:uid="{00000000-0005-0000-0000-000016760000}"/>
    <cellStyle name="Normal 50 2 2 2 2 2 2 2" xfId="25388" xr:uid="{00000000-0005-0000-0000-000017760000}"/>
    <cellStyle name="Normal 50 2 2 2 2 2 2 2 2" xfId="28475" xr:uid="{00000000-0005-0000-0000-000018760000}"/>
    <cellStyle name="Normal 50 2 2 2 2 2 2 3" xfId="26936" xr:uid="{00000000-0005-0000-0000-000019760000}"/>
    <cellStyle name="Normal 50 2 2 2 2 2 3" xfId="24951" xr:uid="{00000000-0005-0000-0000-00001A760000}"/>
    <cellStyle name="Normal 50 2 2 2 2 2 3 2" xfId="28038" xr:uid="{00000000-0005-0000-0000-00001B760000}"/>
    <cellStyle name="Normal 50 2 2 2 2 2 4" xfId="26499" xr:uid="{00000000-0005-0000-0000-00001C760000}"/>
    <cellStyle name="Normal 50 2 2 2 2 3" xfId="23489" xr:uid="{00000000-0005-0000-0000-00001D760000}"/>
    <cellStyle name="Normal 50 2 2 2 2 3 2" xfId="25387" xr:uid="{00000000-0005-0000-0000-00001E760000}"/>
    <cellStyle name="Normal 50 2 2 2 2 3 2 2" xfId="28474" xr:uid="{00000000-0005-0000-0000-00001F760000}"/>
    <cellStyle name="Normal 50 2 2 2 2 3 3" xfId="26935" xr:uid="{00000000-0005-0000-0000-000020760000}"/>
    <cellStyle name="Normal 50 2 2 2 2 4" xfId="24735" xr:uid="{00000000-0005-0000-0000-000021760000}"/>
    <cellStyle name="Normal 50 2 2 2 2 4 2" xfId="27822" xr:uid="{00000000-0005-0000-0000-000022760000}"/>
    <cellStyle name="Normal 50 2 2 2 2 5" xfId="26283" xr:uid="{00000000-0005-0000-0000-000023760000}"/>
    <cellStyle name="Normal 50 2 2 2 3" xfId="22909" xr:uid="{00000000-0005-0000-0000-000024760000}"/>
    <cellStyle name="Normal 50 2 2 2 3 2" xfId="23491" xr:uid="{00000000-0005-0000-0000-000025760000}"/>
    <cellStyle name="Normal 50 2 2 2 3 2 2" xfId="25389" xr:uid="{00000000-0005-0000-0000-000026760000}"/>
    <cellStyle name="Normal 50 2 2 2 3 2 2 2" xfId="28476" xr:uid="{00000000-0005-0000-0000-000027760000}"/>
    <cellStyle name="Normal 50 2 2 2 3 2 3" xfId="26937" xr:uid="{00000000-0005-0000-0000-000028760000}"/>
    <cellStyle name="Normal 50 2 2 2 3 3" xfId="24843" xr:uid="{00000000-0005-0000-0000-000029760000}"/>
    <cellStyle name="Normal 50 2 2 2 3 3 2" xfId="27930" xr:uid="{00000000-0005-0000-0000-00002A760000}"/>
    <cellStyle name="Normal 50 2 2 2 3 4" xfId="26391" xr:uid="{00000000-0005-0000-0000-00002B760000}"/>
    <cellStyle name="Normal 50 2 2 2 4" xfId="22689" xr:uid="{00000000-0005-0000-0000-00002C760000}"/>
    <cellStyle name="Normal 50 2 2 2 4 2" xfId="24627" xr:uid="{00000000-0005-0000-0000-00002D760000}"/>
    <cellStyle name="Normal 50 2 2 2 4 2 2" xfId="27714" xr:uid="{00000000-0005-0000-0000-00002E760000}"/>
    <cellStyle name="Normal 50 2 2 2 4 3" xfId="26175" xr:uid="{00000000-0005-0000-0000-00002F760000}"/>
    <cellStyle name="Normal 50 2 2 2 5" xfId="23488" xr:uid="{00000000-0005-0000-0000-000030760000}"/>
    <cellStyle name="Normal 50 2 2 2 5 2" xfId="25386" xr:uid="{00000000-0005-0000-0000-000031760000}"/>
    <cellStyle name="Normal 50 2 2 2 5 2 2" xfId="28473" xr:uid="{00000000-0005-0000-0000-000032760000}"/>
    <cellStyle name="Normal 50 2 2 2 5 3" xfId="26934" xr:uid="{00000000-0005-0000-0000-000033760000}"/>
    <cellStyle name="Normal 50 2 2 2 6" xfId="24502" xr:uid="{00000000-0005-0000-0000-000034760000}"/>
    <cellStyle name="Normal 50 2 2 2 6 2" xfId="27589" xr:uid="{00000000-0005-0000-0000-000035760000}"/>
    <cellStyle name="Normal 50 2 2 2 7" xfId="26050" xr:uid="{00000000-0005-0000-0000-000036760000}"/>
    <cellStyle name="Normal 50 2 2 3" xfId="22743" xr:uid="{00000000-0005-0000-0000-000037760000}"/>
    <cellStyle name="Normal 50 2 2 3 2" xfId="22963" xr:uid="{00000000-0005-0000-0000-000038760000}"/>
    <cellStyle name="Normal 50 2 2 3 2 2" xfId="23493" xr:uid="{00000000-0005-0000-0000-000039760000}"/>
    <cellStyle name="Normal 50 2 2 3 2 2 2" xfId="25391" xr:uid="{00000000-0005-0000-0000-00003A760000}"/>
    <cellStyle name="Normal 50 2 2 3 2 2 2 2" xfId="28478" xr:uid="{00000000-0005-0000-0000-00003B760000}"/>
    <cellStyle name="Normal 50 2 2 3 2 2 3" xfId="26939" xr:uid="{00000000-0005-0000-0000-00003C760000}"/>
    <cellStyle name="Normal 50 2 2 3 2 3" xfId="24897" xr:uid="{00000000-0005-0000-0000-00003D760000}"/>
    <cellStyle name="Normal 50 2 2 3 2 3 2" xfId="27984" xr:uid="{00000000-0005-0000-0000-00003E760000}"/>
    <cellStyle name="Normal 50 2 2 3 2 4" xfId="26445" xr:uid="{00000000-0005-0000-0000-00003F760000}"/>
    <cellStyle name="Normal 50 2 2 3 3" xfId="23492" xr:uid="{00000000-0005-0000-0000-000040760000}"/>
    <cellStyle name="Normal 50 2 2 3 3 2" xfId="25390" xr:uid="{00000000-0005-0000-0000-000041760000}"/>
    <cellStyle name="Normal 50 2 2 3 3 2 2" xfId="28477" xr:uid="{00000000-0005-0000-0000-000042760000}"/>
    <cellStyle name="Normal 50 2 2 3 3 3" xfId="26938" xr:uid="{00000000-0005-0000-0000-000043760000}"/>
    <cellStyle name="Normal 50 2 2 3 4" xfId="24681" xr:uid="{00000000-0005-0000-0000-000044760000}"/>
    <cellStyle name="Normal 50 2 2 3 4 2" xfId="27768" xr:uid="{00000000-0005-0000-0000-000045760000}"/>
    <cellStyle name="Normal 50 2 2 3 5" xfId="26229" xr:uid="{00000000-0005-0000-0000-000046760000}"/>
    <cellStyle name="Normal 50 2 2 4" xfId="22855" xr:uid="{00000000-0005-0000-0000-000047760000}"/>
    <cellStyle name="Normal 50 2 2 4 2" xfId="23494" xr:uid="{00000000-0005-0000-0000-000048760000}"/>
    <cellStyle name="Normal 50 2 2 4 2 2" xfId="25392" xr:uid="{00000000-0005-0000-0000-000049760000}"/>
    <cellStyle name="Normal 50 2 2 4 2 2 2" xfId="28479" xr:uid="{00000000-0005-0000-0000-00004A760000}"/>
    <cellStyle name="Normal 50 2 2 4 2 3" xfId="26940" xr:uid="{00000000-0005-0000-0000-00004B760000}"/>
    <cellStyle name="Normal 50 2 2 4 3" xfId="24789" xr:uid="{00000000-0005-0000-0000-00004C760000}"/>
    <cellStyle name="Normal 50 2 2 4 3 2" xfId="27876" xr:uid="{00000000-0005-0000-0000-00004D760000}"/>
    <cellStyle name="Normal 50 2 2 4 4" xfId="26337" xr:uid="{00000000-0005-0000-0000-00004E760000}"/>
    <cellStyle name="Normal 50 2 2 5" xfId="22635" xr:uid="{00000000-0005-0000-0000-00004F760000}"/>
    <cellStyle name="Normal 50 2 2 5 2" xfId="24573" xr:uid="{00000000-0005-0000-0000-000050760000}"/>
    <cellStyle name="Normal 50 2 2 5 2 2" xfId="27660" xr:uid="{00000000-0005-0000-0000-000051760000}"/>
    <cellStyle name="Normal 50 2 2 5 3" xfId="26121" xr:uid="{00000000-0005-0000-0000-000052760000}"/>
    <cellStyle name="Normal 50 2 2 6" xfId="23487" xr:uid="{00000000-0005-0000-0000-000053760000}"/>
    <cellStyle name="Normal 50 2 2 6 2" xfId="25385" xr:uid="{00000000-0005-0000-0000-000054760000}"/>
    <cellStyle name="Normal 50 2 2 6 2 2" xfId="28472" xr:uid="{00000000-0005-0000-0000-000055760000}"/>
    <cellStyle name="Normal 50 2 2 6 3" xfId="26933" xr:uid="{00000000-0005-0000-0000-000056760000}"/>
    <cellStyle name="Normal 50 2 2 7" xfId="24448" xr:uid="{00000000-0005-0000-0000-000057760000}"/>
    <cellStyle name="Normal 50 2 2 7 2" xfId="27535" xr:uid="{00000000-0005-0000-0000-000058760000}"/>
    <cellStyle name="Normal 50 2 2 8" xfId="25996" xr:uid="{00000000-0005-0000-0000-000059760000}"/>
    <cellStyle name="Normal 50 2 3" xfId="22529" xr:uid="{00000000-0005-0000-0000-00005A760000}"/>
    <cellStyle name="Normal 50 2 3 2" xfId="22770" xr:uid="{00000000-0005-0000-0000-00005B760000}"/>
    <cellStyle name="Normal 50 2 3 2 2" xfId="22990" xr:uid="{00000000-0005-0000-0000-00005C760000}"/>
    <cellStyle name="Normal 50 2 3 2 2 2" xfId="23497" xr:uid="{00000000-0005-0000-0000-00005D760000}"/>
    <cellStyle name="Normal 50 2 3 2 2 2 2" xfId="25395" xr:uid="{00000000-0005-0000-0000-00005E760000}"/>
    <cellStyle name="Normal 50 2 3 2 2 2 2 2" xfId="28482" xr:uid="{00000000-0005-0000-0000-00005F760000}"/>
    <cellStyle name="Normal 50 2 3 2 2 2 3" xfId="26943" xr:uid="{00000000-0005-0000-0000-000060760000}"/>
    <cellStyle name="Normal 50 2 3 2 2 3" xfId="24924" xr:uid="{00000000-0005-0000-0000-000061760000}"/>
    <cellStyle name="Normal 50 2 3 2 2 3 2" xfId="28011" xr:uid="{00000000-0005-0000-0000-000062760000}"/>
    <cellStyle name="Normal 50 2 3 2 2 4" xfId="26472" xr:uid="{00000000-0005-0000-0000-000063760000}"/>
    <cellStyle name="Normal 50 2 3 2 3" xfId="23496" xr:uid="{00000000-0005-0000-0000-000064760000}"/>
    <cellStyle name="Normal 50 2 3 2 3 2" xfId="25394" xr:uid="{00000000-0005-0000-0000-000065760000}"/>
    <cellStyle name="Normal 50 2 3 2 3 2 2" xfId="28481" xr:uid="{00000000-0005-0000-0000-000066760000}"/>
    <cellStyle name="Normal 50 2 3 2 3 3" xfId="26942" xr:uid="{00000000-0005-0000-0000-000067760000}"/>
    <cellStyle name="Normal 50 2 3 2 4" xfId="24708" xr:uid="{00000000-0005-0000-0000-000068760000}"/>
    <cellStyle name="Normal 50 2 3 2 4 2" xfId="27795" xr:uid="{00000000-0005-0000-0000-000069760000}"/>
    <cellStyle name="Normal 50 2 3 2 5" xfId="26256" xr:uid="{00000000-0005-0000-0000-00006A760000}"/>
    <cellStyle name="Normal 50 2 3 3" xfId="22882" xr:uid="{00000000-0005-0000-0000-00006B760000}"/>
    <cellStyle name="Normal 50 2 3 3 2" xfId="23498" xr:uid="{00000000-0005-0000-0000-00006C760000}"/>
    <cellStyle name="Normal 50 2 3 3 2 2" xfId="25396" xr:uid="{00000000-0005-0000-0000-00006D760000}"/>
    <cellStyle name="Normal 50 2 3 3 2 2 2" xfId="28483" xr:uid="{00000000-0005-0000-0000-00006E760000}"/>
    <cellStyle name="Normal 50 2 3 3 2 3" xfId="26944" xr:uid="{00000000-0005-0000-0000-00006F760000}"/>
    <cellStyle name="Normal 50 2 3 3 3" xfId="24816" xr:uid="{00000000-0005-0000-0000-000070760000}"/>
    <cellStyle name="Normal 50 2 3 3 3 2" xfId="27903" xr:uid="{00000000-0005-0000-0000-000071760000}"/>
    <cellStyle name="Normal 50 2 3 3 4" xfId="26364" xr:uid="{00000000-0005-0000-0000-000072760000}"/>
    <cellStyle name="Normal 50 2 3 4" xfId="22662" xr:uid="{00000000-0005-0000-0000-000073760000}"/>
    <cellStyle name="Normal 50 2 3 4 2" xfId="24600" xr:uid="{00000000-0005-0000-0000-000074760000}"/>
    <cellStyle name="Normal 50 2 3 4 2 2" xfId="27687" xr:uid="{00000000-0005-0000-0000-000075760000}"/>
    <cellStyle name="Normal 50 2 3 4 3" xfId="26148" xr:uid="{00000000-0005-0000-0000-000076760000}"/>
    <cellStyle name="Normal 50 2 3 5" xfId="23495" xr:uid="{00000000-0005-0000-0000-000077760000}"/>
    <cellStyle name="Normal 50 2 3 5 2" xfId="25393" xr:uid="{00000000-0005-0000-0000-000078760000}"/>
    <cellStyle name="Normal 50 2 3 5 2 2" xfId="28480" xr:uid="{00000000-0005-0000-0000-000079760000}"/>
    <cellStyle name="Normal 50 2 3 5 3" xfId="26941" xr:uid="{00000000-0005-0000-0000-00007A760000}"/>
    <cellStyle name="Normal 50 2 3 6" xfId="24475" xr:uid="{00000000-0005-0000-0000-00007B760000}"/>
    <cellStyle name="Normal 50 2 3 6 2" xfId="27562" xr:uid="{00000000-0005-0000-0000-00007C760000}"/>
    <cellStyle name="Normal 50 2 3 7" xfId="26023" xr:uid="{00000000-0005-0000-0000-00007D760000}"/>
    <cellStyle name="Normal 50 2 4" xfId="22716" xr:uid="{00000000-0005-0000-0000-00007E760000}"/>
    <cellStyle name="Normal 50 2 4 2" xfId="22936" xr:uid="{00000000-0005-0000-0000-00007F760000}"/>
    <cellStyle name="Normal 50 2 4 2 2" xfId="23500" xr:uid="{00000000-0005-0000-0000-000080760000}"/>
    <cellStyle name="Normal 50 2 4 2 2 2" xfId="25398" xr:uid="{00000000-0005-0000-0000-000081760000}"/>
    <cellStyle name="Normal 50 2 4 2 2 2 2" xfId="28485" xr:uid="{00000000-0005-0000-0000-000082760000}"/>
    <cellStyle name="Normal 50 2 4 2 2 3" xfId="26946" xr:uid="{00000000-0005-0000-0000-000083760000}"/>
    <cellStyle name="Normal 50 2 4 2 3" xfId="24870" xr:uid="{00000000-0005-0000-0000-000084760000}"/>
    <cellStyle name="Normal 50 2 4 2 3 2" xfId="27957" xr:uid="{00000000-0005-0000-0000-000085760000}"/>
    <cellStyle name="Normal 50 2 4 2 4" xfId="26418" xr:uid="{00000000-0005-0000-0000-000086760000}"/>
    <cellStyle name="Normal 50 2 4 3" xfId="23499" xr:uid="{00000000-0005-0000-0000-000087760000}"/>
    <cellStyle name="Normal 50 2 4 3 2" xfId="25397" xr:uid="{00000000-0005-0000-0000-000088760000}"/>
    <cellStyle name="Normal 50 2 4 3 2 2" xfId="28484" xr:uid="{00000000-0005-0000-0000-000089760000}"/>
    <cellStyle name="Normal 50 2 4 3 3" xfId="26945" xr:uid="{00000000-0005-0000-0000-00008A760000}"/>
    <cellStyle name="Normal 50 2 4 4" xfId="24654" xr:uid="{00000000-0005-0000-0000-00008B760000}"/>
    <cellStyle name="Normal 50 2 4 4 2" xfId="27741" xr:uid="{00000000-0005-0000-0000-00008C760000}"/>
    <cellStyle name="Normal 50 2 4 5" xfId="26202" xr:uid="{00000000-0005-0000-0000-00008D760000}"/>
    <cellStyle name="Normal 50 2 5" xfId="22828" xr:uid="{00000000-0005-0000-0000-00008E760000}"/>
    <cellStyle name="Normal 50 2 5 2" xfId="23501" xr:uid="{00000000-0005-0000-0000-00008F760000}"/>
    <cellStyle name="Normal 50 2 5 2 2" xfId="25399" xr:uid="{00000000-0005-0000-0000-000090760000}"/>
    <cellStyle name="Normal 50 2 5 2 2 2" xfId="28486" xr:uid="{00000000-0005-0000-0000-000091760000}"/>
    <cellStyle name="Normal 50 2 5 2 3" xfId="26947" xr:uid="{00000000-0005-0000-0000-000092760000}"/>
    <cellStyle name="Normal 50 2 5 3" xfId="24762" xr:uid="{00000000-0005-0000-0000-000093760000}"/>
    <cellStyle name="Normal 50 2 5 3 2" xfId="27849" xr:uid="{00000000-0005-0000-0000-000094760000}"/>
    <cellStyle name="Normal 50 2 5 4" xfId="26310" xr:uid="{00000000-0005-0000-0000-000095760000}"/>
    <cellStyle name="Normal 50 2 6" xfId="22608" xr:uid="{00000000-0005-0000-0000-000096760000}"/>
    <cellStyle name="Normal 50 2 6 2" xfId="24546" xr:uid="{00000000-0005-0000-0000-000097760000}"/>
    <cellStyle name="Normal 50 2 6 2 2" xfId="27633" xr:uid="{00000000-0005-0000-0000-000098760000}"/>
    <cellStyle name="Normal 50 2 6 3" xfId="26094" xr:uid="{00000000-0005-0000-0000-000099760000}"/>
    <cellStyle name="Normal 50 2 7" xfId="23486" xr:uid="{00000000-0005-0000-0000-00009A760000}"/>
    <cellStyle name="Normal 50 2 7 2" xfId="25384" xr:uid="{00000000-0005-0000-0000-00009B760000}"/>
    <cellStyle name="Normal 50 2 7 2 2" xfId="28471" xr:uid="{00000000-0005-0000-0000-00009C760000}"/>
    <cellStyle name="Normal 50 2 7 3" xfId="26932" xr:uid="{00000000-0005-0000-0000-00009D760000}"/>
    <cellStyle name="Normal 50 2 8" xfId="24421" xr:uid="{00000000-0005-0000-0000-00009E760000}"/>
    <cellStyle name="Normal 50 2 8 2" xfId="27508" xr:uid="{00000000-0005-0000-0000-00009F760000}"/>
    <cellStyle name="Normal 50 2 9" xfId="25966" xr:uid="{00000000-0005-0000-0000-0000A0760000}"/>
    <cellStyle name="Normal 50 3" xfId="6467" xr:uid="{00000000-0005-0000-0000-0000A1760000}"/>
    <cellStyle name="Normal 50 4" xfId="29447" xr:uid="{00000000-0005-0000-0000-0000A2760000}"/>
    <cellStyle name="Normal 51" xfId="391" xr:uid="{00000000-0005-0000-0000-0000A3760000}"/>
    <cellStyle name="Normal 51 2" xfId="6468" xr:uid="{00000000-0005-0000-0000-0000A4760000}"/>
    <cellStyle name="Normal 51 3" xfId="29448" xr:uid="{00000000-0005-0000-0000-0000A5760000}"/>
    <cellStyle name="Normal 52" xfId="392" xr:uid="{00000000-0005-0000-0000-0000A6760000}"/>
    <cellStyle name="Normal 52 2" xfId="6469" xr:uid="{00000000-0005-0000-0000-0000A7760000}"/>
    <cellStyle name="Normal 52 3" xfId="29449" xr:uid="{00000000-0005-0000-0000-0000A8760000}"/>
    <cellStyle name="Normal 53" xfId="393" xr:uid="{00000000-0005-0000-0000-0000A9760000}"/>
    <cellStyle name="Normal 53 2" xfId="6470" xr:uid="{00000000-0005-0000-0000-0000AA760000}"/>
    <cellStyle name="Normal 53 3" xfId="29450" xr:uid="{00000000-0005-0000-0000-0000AB760000}"/>
    <cellStyle name="Normal 54" xfId="394" xr:uid="{00000000-0005-0000-0000-0000AC760000}"/>
    <cellStyle name="Normal 54 2" xfId="6471" xr:uid="{00000000-0005-0000-0000-0000AD760000}"/>
    <cellStyle name="Normal 54 3" xfId="29451" xr:uid="{00000000-0005-0000-0000-0000AE760000}"/>
    <cellStyle name="Normal 55" xfId="395" xr:uid="{00000000-0005-0000-0000-0000AF760000}"/>
    <cellStyle name="Normal 55 2" xfId="6472" xr:uid="{00000000-0005-0000-0000-0000B0760000}"/>
    <cellStyle name="Normal 55 3" xfId="29452" xr:uid="{00000000-0005-0000-0000-0000B1760000}"/>
    <cellStyle name="Normal 56" xfId="396" xr:uid="{00000000-0005-0000-0000-0000B2760000}"/>
    <cellStyle name="Normal 56 2" xfId="6473" xr:uid="{00000000-0005-0000-0000-0000B3760000}"/>
    <cellStyle name="Normal 56 3" xfId="29453" xr:uid="{00000000-0005-0000-0000-0000B4760000}"/>
    <cellStyle name="Normal 57" xfId="397" xr:uid="{00000000-0005-0000-0000-0000B5760000}"/>
    <cellStyle name="Normal 57 2" xfId="6474" xr:uid="{00000000-0005-0000-0000-0000B6760000}"/>
    <cellStyle name="Normal 57 3" xfId="29454" xr:uid="{00000000-0005-0000-0000-0000B7760000}"/>
    <cellStyle name="Normal 58" xfId="398" xr:uid="{00000000-0005-0000-0000-0000B8760000}"/>
    <cellStyle name="Normal 58 2" xfId="6475" xr:uid="{00000000-0005-0000-0000-0000B9760000}"/>
    <cellStyle name="Normal 58 3" xfId="29455" xr:uid="{00000000-0005-0000-0000-0000BA760000}"/>
    <cellStyle name="Normal 59" xfId="399" xr:uid="{00000000-0005-0000-0000-0000BB760000}"/>
    <cellStyle name="Normal 59 2" xfId="6476" xr:uid="{00000000-0005-0000-0000-0000BC760000}"/>
    <cellStyle name="Normal 59 3" xfId="29456" xr:uid="{00000000-0005-0000-0000-0000BD760000}"/>
    <cellStyle name="Normal 6" xfId="172" xr:uid="{00000000-0005-0000-0000-0000BE760000}"/>
    <cellStyle name="Normal 6 10" xfId="3656" xr:uid="{00000000-0005-0000-0000-0000BF760000}"/>
    <cellStyle name="Normal 6 11" xfId="3657" xr:uid="{00000000-0005-0000-0000-0000C0760000}"/>
    <cellStyle name="Normal 6 12" xfId="20394" xr:uid="{00000000-0005-0000-0000-0000C1760000}"/>
    <cellStyle name="Normal 6 12 2" xfId="23135" xr:uid="{00000000-0005-0000-0000-0000C2760000}"/>
    <cellStyle name="Normal 6 2" xfId="255" xr:uid="{00000000-0005-0000-0000-0000C3760000}"/>
    <cellStyle name="Normal 6 2 2" xfId="1599" xr:uid="{00000000-0005-0000-0000-0000C4760000}"/>
    <cellStyle name="Normal 6 2 2 2" xfId="3658" xr:uid="{00000000-0005-0000-0000-0000C5760000}"/>
    <cellStyle name="Normal 6 2 2 2 2" xfId="20395" xr:uid="{00000000-0005-0000-0000-0000C6760000}"/>
    <cellStyle name="Normal 6 2 3" xfId="1598" xr:uid="{00000000-0005-0000-0000-0000C7760000}"/>
    <cellStyle name="Normal 6 2 3 2" xfId="23136" xr:uid="{00000000-0005-0000-0000-0000C8760000}"/>
    <cellStyle name="Normal 6 2 3 3" xfId="20396" xr:uid="{00000000-0005-0000-0000-0000C9760000}"/>
    <cellStyle name="Normal 6 3" xfId="254" xr:uid="{00000000-0005-0000-0000-0000CA760000}"/>
    <cellStyle name="Normal 6 3 2" xfId="3659" xr:uid="{00000000-0005-0000-0000-0000CB760000}"/>
    <cellStyle name="Normal 6 3 2 2" xfId="6336" xr:uid="{00000000-0005-0000-0000-0000CC760000}"/>
    <cellStyle name="Normal 6 4" xfId="400" xr:uid="{00000000-0005-0000-0000-0000CD760000}"/>
    <cellStyle name="Normal 6 4 2" xfId="3660" xr:uid="{00000000-0005-0000-0000-0000CE760000}"/>
    <cellStyle name="Normal 6 4 2 2" xfId="6337" xr:uid="{00000000-0005-0000-0000-0000CF760000}"/>
    <cellStyle name="Normal 6 5" xfId="3661" xr:uid="{00000000-0005-0000-0000-0000D0760000}"/>
    <cellStyle name="Normal 6 5 2" xfId="6338" xr:uid="{00000000-0005-0000-0000-0000D1760000}"/>
    <cellStyle name="Normal 6 6" xfId="3662" xr:uid="{00000000-0005-0000-0000-0000D2760000}"/>
    <cellStyle name="Normal 6 7" xfId="3663" xr:uid="{00000000-0005-0000-0000-0000D3760000}"/>
    <cellStyle name="Normal 6 8" xfId="3664" xr:uid="{00000000-0005-0000-0000-0000D4760000}"/>
    <cellStyle name="Normal 6 9" xfId="3665" xr:uid="{00000000-0005-0000-0000-0000D5760000}"/>
    <cellStyle name="Normal 6_Fuel Cost" xfId="6339" xr:uid="{00000000-0005-0000-0000-0000D6760000}"/>
    <cellStyle name="Normal 60" xfId="401" xr:uid="{00000000-0005-0000-0000-0000D7760000}"/>
    <cellStyle name="Normal 60 2" xfId="6477" xr:uid="{00000000-0005-0000-0000-0000D8760000}"/>
    <cellStyle name="Normal 60 3" xfId="29457" xr:uid="{00000000-0005-0000-0000-0000D9760000}"/>
    <cellStyle name="Normal 61" xfId="402" xr:uid="{00000000-0005-0000-0000-0000DA760000}"/>
    <cellStyle name="Normal 61 2" xfId="6478" xr:uid="{00000000-0005-0000-0000-0000DB760000}"/>
    <cellStyle name="Normal 61 3" xfId="29458" xr:uid="{00000000-0005-0000-0000-0000DC760000}"/>
    <cellStyle name="Normal 62" xfId="403" xr:uid="{00000000-0005-0000-0000-0000DD760000}"/>
    <cellStyle name="Normal 62 2" xfId="6479" xr:uid="{00000000-0005-0000-0000-0000DE760000}"/>
    <cellStyle name="Normal 62 3" xfId="29459" xr:uid="{00000000-0005-0000-0000-0000DF760000}"/>
    <cellStyle name="Normal 63" xfId="404" xr:uid="{00000000-0005-0000-0000-0000E0760000}"/>
    <cellStyle name="Normal 63 2" xfId="6480" xr:uid="{00000000-0005-0000-0000-0000E1760000}"/>
    <cellStyle name="Normal 63 3" xfId="29460" xr:uid="{00000000-0005-0000-0000-0000E2760000}"/>
    <cellStyle name="Normal 64" xfId="405" xr:uid="{00000000-0005-0000-0000-0000E3760000}"/>
    <cellStyle name="Normal 64 2" xfId="6481" xr:uid="{00000000-0005-0000-0000-0000E4760000}"/>
    <cellStyle name="Normal 64 3" xfId="29461" xr:uid="{00000000-0005-0000-0000-0000E5760000}"/>
    <cellStyle name="Normal 65" xfId="406" xr:uid="{00000000-0005-0000-0000-0000E6760000}"/>
    <cellStyle name="Normal 65 2" xfId="6482" xr:uid="{00000000-0005-0000-0000-0000E7760000}"/>
    <cellStyle name="Normal 65 3" xfId="29462" xr:uid="{00000000-0005-0000-0000-0000E8760000}"/>
    <cellStyle name="Normal 66" xfId="407" xr:uid="{00000000-0005-0000-0000-0000E9760000}"/>
    <cellStyle name="Normal 66 2" xfId="6483" xr:uid="{00000000-0005-0000-0000-0000EA760000}"/>
    <cellStyle name="Normal 66 3" xfId="29463" xr:uid="{00000000-0005-0000-0000-0000EB760000}"/>
    <cellStyle name="Normal 67" xfId="408" xr:uid="{00000000-0005-0000-0000-0000EC760000}"/>
    <cellStyle name="Normal 67 2" xfId="6484" xr:uid="{00000000-0005-0000-0000-0000ED760000}"/>
    <cellStyle name="Normal 67 3" xfId="29464" xr:uid="{00000000-0005-0000-0000-0000EE760000}"/>
    <cellStyle name="Normal 68" xfId="409" xr:uid="{00000000-0005-0000-0000-0000EF760000}"/>
    <cellStyle name="Normal 68 2" xfId="6485" xr:uid="{00000000-0005-0000-0000-0000F0760000}"/>
    <cellStyle name="Normal 68 3" xfId="29465" xr:uid="{00000000-0005-0000-0000-0000F1760000}"/>
    <cellStyle name="Normal 69" xfId="410" xr:uid="{00000000-0005-0000-0000-0000F2760000}"/>
    <cellStyle name="Normal 69 2" xfId="6486" xr:uid="{00000000-0005-0000-0000-0000F3760000}"/>
    <cellStyle name="Normal 69 3" xfId="29466" xr:uid="{00000000-0005-0000-0000-0000F4760000}"/>
    <cellStyle name="Normal 7" xfId="175" xr:uid="{00000000-0005-0000-0000-0000F5760000}"/>
    <cellStyle name="Normal 7 10" xfId="3666" xr:uid="{00000000-0005-0000-0000-0000F6760000}"/>
    <cellStyle name="Normal 7 10 2" xfId="6341" xr:uid="{00000000-0005-0000-0000-0000F7760000}"/>
    <cellStyle name="Normal 7 11" xfId="3667" xr:uid="{00000000-0005-0000-0000-0000F8760000}"/>
    <cellStyle name="Normal 7 11 2" xfId="6342" xr:uid="{00000000-0005-0000-0000-0000F9760000}"/>
    <cellStyle name="Normal 7 12" xfId="5115" xr:uid="{00000000-0005-0000-0000-0000FA760000}"/>
    <cellStyle name="Normal 7 12 2" xfId="6343" xr:uid="{00000000-0005-0000-0000-0000FB760000}"/>
    <cellStyle name="Normal 7 13" xfId="6344" xr:uid="{00000000-0005-0000-0000-0000FC760000}"/>
    <cellStyle name="Normal 7 13 2" xfId="23137" xr:uid="{00000000-0005-0000-0000-0000FD760000}"/>
    <cellStyle name="Normal 7 13 2 2" xfId="29884" xr:uid="{00000000-0005-0000-0000-0000FE760000}"/>
    <cellStyle name="Normal 7 14" xfId="6345" xr:uid="{00000000-0005-0000-0000-0000FF760000}"/>
    <cellStyle name="Normal 7 15" xfId="6346" xr:uid="{00000000-0005-0000-0000-000000770000}"/>
    <cellStyle name="Normal 7 16" xfId="6340" xr:uid="{00000000-0005-0000-0000-000001770000}"/>
    <cellStyle name="Normal 7 16 2" xfId="22492" xr:uid="{00000000-0005-0000-0000-000002770000}"/>
    <cellStyle name="Normal 7 16 2 2" xfId="22546" xr:uid="{00000000-0005-0000-0000-000003770000}"/>
    <cellStyle name="Normal 7 16 2 2 2" xfId="22787" xr:uid="{00000000-0005-0000-0000-000004770000}"/>
    <cellStyle name="Normal 7 16 2 2 2 2" xfId="23007" xr:uid="{00000000-0005-0000-0000-000005770000}"/>
    <cellStyle name="Normal 7 16 2 2 2 2 2" xfId="23506" xr:uid="{00000000-0005-0000-0000-000006770000}"/>
    <cellStyle name="Normal 7 16 2 2 2 2 2 2" xfId="25404" xr:uid="{00000000-0005-0000-0000-000007770000}"/>
    <cellStyle name="Normal 7 16 2 2 2 2 2 2 2" xfId="28491" xr:uid="{00000000-0005-0000-0000-000008770000}"/>
    <cellStyle name="Normal 7 16 2 2 2 2 2 3" xfId="26952" xr:uid="{00000000-0005-0000-0000-000009770000}"/>
    <cellStyle name="Normal 7 16 2 2 2 2 3" xfId="24941" xr:uid="{00000000-0005-0000-0000-00000A770000}"/>
    <cellStyle name="Normal 7 16 2 2 2 2 3 2" xfId="28028" xr:uid="{00000000-0005-0000-0000-00000B770000}"/>
    <cellStyle name="Normal 7 16 2 2 2 2 4" xfId="26489" xr:uid="{00000000-0005-0000-0000-00000C770000}"/>
    <cellStyle name="Normal 7 16 2 2 2 3" xfId="23505" xr:uid="{00000000-0005-0000-0000-00000D770000}"/>
    <cellStyle name="Normal 7 16 2 2 2 3 2" xfId="25403" xr:uid="{00000000-0005-0000-0000-00000E770000}"/>
    <cellStyle name="Normal 7 16 2 2 2 3 2 2" xfId="28490" xr:uid="{00000000-0005-0000-0000-00000F770000}"/>
    <cellStyle name="Normal 7 16 2 2 2 3 3" xfId="26951" xr:uid="{00000000-0005-0000-0000-000010770000}"/>
    <cellStyle name="Normal 7 16 2 2 2 4" xfId="24725" xr:uid="{00000000-0005-0000-0000-000011770000}"/>
    <cellStyle name="Normal 7 16 2 2 2 4 2" xfId="27812" xr:uid="{00000000-0005-0000-0000-000012770000}"/>
    <cellStyle name="Normal 7 16 2 2 2 5" xfId="26273" xr:uid="{00000000-0005-0000-0000-000013770000}"/>
    <cellStyle name="Normal 7 16 2 2 3" xfId="22899" xr:uid="{00000000-0005-0000-0000-000014770000}"/>
    <cellStyle name="Normal 7 16 2 2 3 2" xfId="23507" xr:uid="{00000000-0005-0000-0000-000015770000}"/>
    <cellStyle name="Normal 7 16 2 2 3 2 2" xfId="25405" xr:uid="{00000000-0005-0000-0000-000016770000}"/>
    <cellStyle name="Normal 7 16 2 2 3 2 2 2" xfId="28492" xr:uid="{00000000-0005-0000-0000-000017770000}"/>
    <cellStyle name="Normal 7 16 2 2 3 2 3" xfId="26953" xr:uid="{00000000-0005-0000-0000-000018770000}"/>
    <cellStyle name="Normal 7 16 2 2 3 3" xfId="24833" xr:uid="{00000000-0005-0000-0000-000019770000}"/>
    <cellStyle name="Normal 7 16 2 2 3 3 2" xfId="27920" xr:uid="{00000000-0005-0000-0000-00001A770000}"/>
    <cellStyle name="Normal 7 16 2 2 3 4" xfId="26381" xr:uid="{00000000-0005-0000-0000-00001B770000}"/>
    <cellStyle name="Normal 7 16 2 2 4" xfId="22679" xr:uid="{00000000-0005-0000-0000-00001C770000}"/>
    <cellStyle name="Normal 7 16 2 2 4 2" xfId="24617" xr:uid="{00000000-0005-0000-0000-00001D770000}"/>
    <cellStyle name="Normal 7 16 2 2 4 2 2" xfId="27704" xr:uid="{00000000-0005-0000-0000-00001E770000}"/>
    <cellStyle name="Normal 7 16 2 2 4 3" xfId="26165" xr:uid="{00000000-0005-0000-0000-00001F770000}"/>
    <cellStyle name="Normal 7 16 2 2 5" xfId="23504" xr:uid="{00000000-0005-0000-0000-000020770000}"/>
    <cellStyle name="Normal 7 16 2 2 5 2" xfId="25402" xr:uid="{00000000-0005-0000-0000-000021770000}"/>
    <cellStyle name="Normal 7 16 2 2 5 2 2" xfId="28489" xr:uid="{00000000-0005-0000-0000-000022770000}"/>
    <cellStyle name="Normal 7 16 2 2 5 3" xfId="26950" xr:uid="{00000000-0005-0000-0000-000023770000}"/>
    <cellStyle name="Normal 7 16 2 2 6" xfId="24492" xr:uid="{00000000-0005-0000-0000-000024770000}"/>
    <cellStyle name="Normal 7 16 2 2 6 2" xfId="27579" xr:uid="{00000000-0005-0000-0000-000025770000}"/>
    <cellStyle name="Normal 7 16 2 2 7" xfId="26040" xr:uid="{00000000-0005-0000-0000-000026770000}"/>
    <cellStyle name="Normal 7 16 2 3" xfId="22733" xr:uid="{00000000-0005-0000-0000-000027770000}"/>
    <cellStyle name="Normal 7 16 2 3 2" xfId="22953" xr:uid="{00000000-0005-0000-0000-000028770000}"/>
    <cellStyle name="Normal 7 16 2 3 2 2" xfId="23509" xr:uid="{00000000-0005-0000-0000-000029770000}"/>
    <cellStyle name="Normal 7 16 2 3 2 2 2" xfId="25407" xr:uid="{00000000-0005-0000-0000-00002A770000}"/>
    <cellStyle name="Normal 7 16 2 3 2 2 2 2" xfId="28494" xr:uid="{00000000-0005-0000-0000-00002B770000}"/>
    <cellStyle name="Normal 7 16 2 3 2 2 3" xfId="26955" xr:uid="{00000000-0005-0000-0000-00002C770000}"/>
    <cellStyle name="Normal 7 16 2 3 2 3" xfId="24887" xr:uid="{00000000-0005-0000-0000-00002D770000}"/>
    <cellStyle name="Normal 7 16 2 3 2 3 2" xfId="27974" xr:uid="{00000000-0005-0000-0000-00002E770000}"/>
    <cellStyle name="Normal 7 16 2 3 2 4" xfId="26435" xr:uid="{00000000-0005-0000-0000-00002F770000}"/>
    <cellStyle name="Normal 7 16 2 3 3" xfId="23508" xr:uid="{00000000-0005-0000-0000-000030770000}"/>
    <cellStyle name="Normal 7 16 2 3 3 2" xfId="25406" xr:uid="{00000000-0005-0000-0000-000031770000}"/>
    <cellStyle name="Normal 7 16 2 3 3 2 2" xfId="28493" xr:uid="{00000000-0005-0000-0000-000032770000}"/>
    <cellStyle name="Normal 7 16 2 3 3 3" xfId="26954" xr:uid="{00000000-0005-0000-0000-000033770000}"/>
    <cellStyle name="Normal 7 16 2 3 4" xfId="24671" xr:uid="{00000000-0005-0000-0000-000034770000}"/>
    <cellStyle name="Normal 7 16 2 3 4 2" xfId="27758" xr:uid="{00000000-0005-0000-0000-000035770000}"/>
    <cellStyle name="Normal 7 16 2 3 5" xfId="26219" xr:uid="{00000000-0005-0000-0000-000036770000}"/>
    <cellStyle name="Normal 7 16 2 4" xfId="22845" xr:uid="{00000000-0005-0000-0000-000037770000}"/>
    <cellStyle name="Normal 7 16 2 4 2" xfId="23510" xr:uid="{00000000-0005-0000-0000-000038770000}"/>
    <cellStyle name="Normal 7 16 2 4 2 2" xfId="25408" xr:uid="{00000000-0005-0000-0000-000039770000}"/>
    <cellStyle name="Normal 7 16 2 4 2 2 2" xfId="28495" xr:uid="{00000000-0005-0000-0000-00003A770000}"/>
    <cellStyle name="Normal 7 16 2 4 2 3" xfId="26956" xr:uid="{00000000-0005-0000-0000-00003B770000}"/>
    <cellStyle name="Normal 7 16 2 4 3" xfId="24779" xr:uid="{00000000-0005-0000-0000-00003C770000}"/>
    <cellStyle name="Normal 7 16 2 4 3 2" xfId="27866" xr:uid="{00000000-0005-0000-0000-00003D770000}"/>
    <cellStyle name="Normal 7 16 2 4 4" xfId="26327" xr:uid="{00000000-0005-0000-0000-00003E770000}"/>
    <cellStyle name="Normal 7 16 2 5" xfId="22625" xr:uid="{00000000-0005-0000-0000-00003F770000}"/>
    <cellStyle name="Normal 7 16 2 5 2" xfId="24563" xr:uid="{00000000-0005-0000-0000-000040770000}"/>
    <cellStyle name="Normal 7 16 2 5 2 2" xfId="27650" xr:uid="{00000000-0005-0000-0000-000041770000}"/>
    <cellStyle name="Normal 7 16 2 5 3" xfId="26111" xr:uid="{00000000-0005-0000-0000-000042770000}"/>
    <cellStyle name="Normal 7 16 2 6" xfId="23503" xr:uid="{00000000-0005-0000-0000-000043770000}"/>
    <cellStyle name="Normal 7 16 2 6 2" xfId="25401" xr:uid="{00000000-0005-0000-0000-000044770000}"/>
    <cellStyle name="Normal 7 16 2 6 2 2" xfId="28488" xr:uid="{00000000-0005-0000-0000-000045770000}"/>
    <cellStyle name="Normal 7 16 2 6 3" xfId="26949" xr:uid="{00000000-0005-0000-0000-000046770000}"/>
    <cellStyle name="Normal 7 16 2 7" xfId="24438" xr:uid="{00000000-0005-0000-0000-000047770000}"/>
    <cellStyle name="Normal 7 16 2 7 2" xfId="27525" xr:uid="{00000000-0005-0000-0000-000048770000}"/>
    <cellStyle name="Normal 7 16 2 8" xfId="25986" xr:uid="{00000000-0005-0000-0000-000049770000}"/>
    <cellStyle name="Normal 7 16 3" xfId="22519" xr:uid="{00000000-0005-0000-0000-00004A770000}"/>
    <cellStyle name="Normal 7 16 3 2" xfId="22760" xr:uid="{00000000-0005-0000-0000-00004B770000}"/>
    <cellStyle name="Normal 7 16 3 2 2" xfId="22980" xr:uid="{00000000-0005-0000-0000-00004C770000}"/>
    <cellStyle name="Normal 7 16 3 2 2 2" xfId="23513" xr:uid="{00000000-0005-0000-0000-00004D770000}"/>
    <cellStyle name="Normal 7 16 3 2 2 2 2" xfId="25411" xr:uid="{00000000-0005-0000-0000-00004E770000}"/>
    <cellStyle name="Normal 7 16 3 2 2 2 2 2" xfId="28498" xr:uid="{00000000-0005-0000-0000-00004F770000}"/>
    <cellStyle name="Normal 7 16 3 2 2 2 3" xfId="26959" xr:uid="{00000000-0005-0000-0000-000050770000}"/>
    <cellStyle name="Normal 7 16 3 2 2 3" xfId="24914" xr:uid="{00000000-0005-0000-0000-000051770000}"/>
    <cellStyle name="Normal 7 16 3 2 2 3 2" xfId="28001" xr:uid="{00000000-0005-0000-0000-000052770000}"/>
    <cellStyle name="Normal 7 16 3 2 2 4" xfId="26462" xr:uid="{00000000-0005-0000-0000-000053770000}"/>
    <cellStyle name="Normal 7 16 3 2 3" xfId="23512" xr:uid="{00000000-0005-0000-0000-000054770000}"/>
    <cellStyle name="Normal 7 16 3 2 3 2" xfId="25410" xr:uid="{00000000-0005-0000-0000-000055770000}"/>
    <cellStyle name="Normal 7 16 3 2 3 2 2" xfId="28497" xr:uid="{00000000-0005-0000-0000-000056770000}"/>
    <cellStyle name="Normal 7 16 3 2 3 3" xfId="26958" xr:uid="{00000000-0005-0000-0000-000057770000}"/>
    <cellStyle name="Normal 7 16 3 2 4" xfId="24698" xr:uid="{00000000-0005-0000-0000-000058770000}"/>
    <cellStyle name="Normal 7 16 3 2 4 2" xfId="27785" xr:uid="{00000000-0005-0000-0000-000059770000}"/>
    <cellStyle name="Normal 7 16 3 2 5" xfId="26246" xr:uid="{00000000-0005-0000-0000-00005A770000}"/>
    <cellStyle name="Normal 7 16 3 3" xfId="22872" xr:uid="{00000000-0005-0000-0000-00005B770000}"/>
    <cellStyle name="Normal 7 16 3 3 2" xfId="23514" xr:uid="{00000000-0005-0000-0000-00005C770000}"/>
    <cellStyle name="Normal 7 16 3 3 2 2" xfId="25412" xr:uid="{00000000-0005-0000-0000-00005D770000}"/>
    <cellStyle name="Normal 7 16 3 3 2 2 2" xfId="28499" xr:uid="{00000000-0005-0000-0000-00005E770000}"/>
    <cellStyle name="Normal 7 16 3 3 2 3" xfId="26960" xr:uid="{00000000-0005-0000-0000-00005F770000}"/>
    <cellStyle name="Normal 7 16 3 3 3" xfId="24806" xr:uid="{00000000-0005-0000-0000-000060770000}"/>
    <cellStyle name="Normal 7 16 3 3 3 2" xfId="27893" xr:uid="{00000000-0005-0000-0000-000061770000}"/>
    <cellStyle name="Normal 7 16 3 3 4" xfId="26354" xr:uid="{00000000-0005-0000-0000-000062770000}"/>
    <cellStyle name="Normal 7 16 3 4" xfId="22652" xr:uid="{00000000-0005-0000-0000-000063770000}"/>
    <cellStyle name="Normal 7 16 3 4 2" xfId="24590" xr:uid="{00000000-0005-0000-0000-000064770000}"/>
    <cellStyle name="Normal 7 16 3 4 2 2" xfId="27677" xr:uid="{00000000-0005-0000-0000-000065770000}"/>
    <cellStyle name="Normal 7 16 3 4 3" xfId="26138" xr:uid="{00000000-0005-0000-0000-000066770000}"/>
    <cellStyle name="Normal 7 16 3 5" xfId="23511" xr:uid="{00000000-0005-0000-0000-000067770000}"/>
    <cellStyle name="Normal 7 16 3 5 2" xfId="25409" xr:uid="{00000000-0005-0000-0000-000068770000}"/>
    <cellStyle name="Normal 7 16 3 5 2 2" xfId="28496" xr:uid="{00000000-0005-0000-0000-000069770000}"/>
    <cellStyle name="Normal 7 16 3 5 3" xfId="26957" xr:uid="{00000000-0005-0000-0000-00006A770000}"/>
    <cellStyle name="Normal 7 16 3 6" xfId="24465" xr:uid="{00000000-0005-0000-0000-00006B770000}"/>
    <cellStyle name="Normal 7 16 3 6 2" xfId="27552" xr:uid="{00000000-0005-0000-0000-00006C770000}"/>
    <cellStyle name="Normal 7 16 3 7" xfId="26013" xr:uid="{00000000-0005-0000-0000-00006D770000}"/>
    <cellStyle name="Normal 7 16 4" xfId="22706" xr:uid="{00000000-0005-0000-0000-00006E770000}"/>
    <cellStyle name="Normal 7 16 4 2" xfId="22926" xr:uid="{00000000-0005-0000-0000-00006F770000}"/>
    <cellStyle name="Normal 7 16 4 2 2" xfId="23516" xr:uid="{00000000-0005-0000-0000-000070770000}"/>
    <cellStyle name="Normal 7 16 4 2 2 2" xfId="25414" xr:uid="{00000000-0005-0000-0000-000071770000}"/>
    <cellStyle name="Normal 7 16 4 2 2 2 2" xfId="28501" xr:uid="{00000000-0005-0000-0000-000072770000}"/>
    <cellStyle name="Normal 7 16 4 2 2 3" xfId="26962" xr:uid="{00000000-0005-0000-0000-000073770000}"/>
    <cellStyle name="Normal 7 16 4 2 3" xfId="24860" xr:uid="{00000000-0005-0000-0000-000074770000}"/>
    <cellStyle name="Normal 7 16 4 2 3 2" xfId="27947" xr:uid="{00000000-0005-0000-0000-000075770000}"/>
    <cellStyle name="Normal 7 16 4 2 4" xfId="26408" xr:uid="{00000000-0005-0000-0000-000076770000}"/>
    <cellStyle name="Normal 7 16 4 3" xfId="23515" xr:uid="{00000000-0005-0000-0000-000077770000}"/>
    <cellStyle name="Normal 7 16 4 3 2" xfId="25413" xr:uid="{00000000-0005-0000-0000-000078770000}"/>
    <cellStyle name="Normal 7 16 4 3 2 2" xfId="28500" xr:uid="{00000000-0005-0000-0000-000079770000}"/>
    <cellStyle name="Normal 7 16 4 3 3" xfId="26961" xr:uid="{00000000-0005-0000-0000-00007A770000}"/>
    <cellStyle name="Normal 7 16 4 4" xfId="24644" xr:uid="{00000000-0005-0000-0000-00007B770000}"/>
    <cellStyle name="Normal 7 16 4 4 2" xfId="27731" xr:uid="{00000000-0005-0000-0000-00007C770000}"/>
    <cellStyle name="Normal 7 16 4 5" xfId="26192" xr:uid="{00000000-0005-0000-0000-00007D770000}"/>
    <cellStyle name="Normal 7 16 5" xfId="22818" xr:uid="{00000000-0005-0000-0000-00007E770000}"/>
    <cellStyle name="Normal 7 16 5 2" xfId="23517" xr:uid="{00000000-0005-0000-0000-00007F770000}"/>
    <cellStyle name="Normal 7 16 5 2 2" xfId="25415" xr:uid="{00000000-0005-0000-0000-000080770000}"/>
    <cellStyle name="Normal 7 16 5 2 2 2" xfId="28502" xr:uid="{00000000-0005-0000-0000-000081770000}"/>
    <cellStyle name="Normal 7 16 5 2 3" xfId="26963" xr:uid="{00000000-0005-0000-0000-000082770000}"/>
    <cellStyle name="Normal 7 16 5 3" xfId="24752" xr:uid="{00000000-0005-0000-0000-000083770000}"/>
    <cellStyle name="Normal 7 16 5 3 2" xfId="27839" xr:uid="{00000000-0005-0000-0000-000084770000}"/>
    <cellStyle name="Normal 7 16 5 4" xfId="26300" xr:uid="{00000000-0005-0000-0000-000085770000}"/>
    <cellStyle name="Normal 7 16 6" xfId="22598" xr:uid="{00000000-0005-0000-0000-000086770000}"/>
    <cellStyle name="Normal 7 16 6 2" xfId="24536" xr:uid="{00000000-0005-0000-0000-000087770000}"/>
    <cellStyle name="Normal 7 16 6 2 2" xfId="27623" xr:uid="{00000000-0005-0000-0000-000088770000}"/>
    <cellStyle name="Normal 7 16 6 3" xfId="26084" xr:uid="{00000000-0005-0000-0000-000089770000}"/>
    <cellStyle name="Normal 7 16 7" xfId="23502" xr:uid="{00000000-0005-0000-0000-00008A770000}"/>
    <cellStyle name="Normal 7 16 7 2" xfId="25400" xr:uid="{00000000-0005-0000-0000-00008B770000}"/>
    <cellStyle name="Normal 7 16 7 2 2" xfId="28487" xr:uid="{00000000-0005-0000-0000-00008C770000}"/>
    <cellStyle name="Normal 7 16 7 3" xfId="26948" xr:uid="{00000000-0005-0000-0000-00008D770000}"/>
    <cellStyle name="Normal 7 16 8" xfId="24411" xr:uid="{00000000-0005-0000-0000-00008E770000}"/>
    <cellStyle name="Normal 7 16 8 2" xfId="27498" xr:uid="{00000000-0005-0000-0000-00008F770000}"/>
    <cellStyle name="Normal 7 16 9" xfId="25955" xr:uid="{00000000-0005-0000-0000-000090770000}"/>
    <cellStyle name="Normal 7 2" xfId="257" xr:uid="{00000000-0005-0000-0000-000091770000}"/>
    <cellStyle name="Normal 7 2 2" xfId="1611" xr:uid="{00000000-0005-0000-0000-000092770000}"/>
    <cellStyle name="Normal 7 2 2 2" xfId="3668" xr:uid="{00000000-0005-0000-0000-000093770000}"/>
    <cellStyle name="Normal 7 2 2 2 2" xfId="20397" xr:uid="{00000000-0005-0000-0000-000094770000}"/>
    <cellStyle name="Normal 7 2 3" xfId="20398" xr:uid="{00000000-0005-0000-0000-000095770000}"/>
    <cellStyle name="Normal 7 3" xfId="256" xr:uid="{00000000-0005-0000-0000-000096770000}"/>
    <cellStyle name="Normal 7 3 2" xfId="3669" xr:uid="{00000000-0005-0000-0000-000097770000}"/>
    <cellStyle name="Normal 7 3 2 2" xfId="6347" xr:uid="{00000000-0005-0000-0000-000098770000}"/>
    <cellStyle name="Normal 7 4" xfId="411" xr:uid="{00000000-0005-0000-0000-000099770000}"/>
    <cellStyle name="Normal 7 4 2" xfId="3670" xr:uid="{00000000-0005-0000-0000-00009A770000}"/>
    <cellStyle name="Normal 7 4 2 2" xfId="6348" xr:uid="{00000000-0005-0000-0000-00009B770000}"/>
    <cellStyle name="Normal 7 5" xfId="3671" xr:uid="{00000000-0005-0000-0000-00009C770000}"/>
    <cellStyle name="Normal 7 5 2" xfId="6349" xr:uid="{00000000-0005-0000-0000-00009D770000}"/>
    <cellStyle name="Normal 7 6" xfId="3672" xr:uid="{00000000-0005-0000-0000-00009E770000}"/>
    <cellStyle name="Normal 7 6 2" xfId="6350" xr:uid="{00000000-0005-0000-0000-00009F770000}"/>
    <cellStyle name="Normal 7 7" xfId="3673" xr:uid="{00000000-0005-0000-0000-0000A0770000}"/>
    <cellStyle name="Normal 7 7 2" xfId="6351" xr:uid="{00000000-0005-0000-0000-0000A1770000}"/>
    <cellStyle name="Normal 7 8" xfId="3674" xr:uid="{00000000-0005-0000-0000-0000A2770000}"/>
    <cellStyle name="Normal 7 8 2" xfId="6352" xr:uid="{00000000-0005-0000-0000-0000A3770000}"/>
    <cellStyle name="Normal 7 9" xfId="3675" xr:uid="{00000000-0005-0000-0000-0000A4770000}"/>
    <cellStyle name="Normal 7 9 2" xfId="6353" xr:uid="{00000000-0005-0000-0000-0000A5770000}"/>
    <cellStyle name="Normal 7_pl20110529" xfId="6354" xr:uid="{00000000-0005-0000-0000-0000A6770000}"/>
    <cellStyle name="Normal 70" xfId="412" xr:uid="{00000000-0005-0000-0000-0000A7770000}"/>
    <cellStyle name="Normal 70 2" xfId="6487" xr:uid="{00000000-0005-0000-0000-0000A8770000}"/>
    <cellStyle name="Normal 70 3" xfId="29467" xr:uid="{00000000-0005-0000-0000-0000A9770000}"/>
    <cellStyle name="Normal 71" xfId="413" xr:uid="{00000000-0005-0000-0000-0000AA770000}"/>
    <cellStyle name="Normal 71 2" xfId="6488" xr:uid="{00000000-0005-0000-0000-0000AB770000}"/>
    <cellStyle name="Normal 71 3" xfId="29468" xr:uid="{00000000-0005-0000-0000-0000AC770000}"/>
    <cellStyle name="Normal 72" xfId="414" xr:uid="{00000000-0005-0000-0000-0000AD770000}"/>
    <cellStyle name="Normal 72 2" xfId="6489" xr:uid="{00000000-0005-0000-0000-0000AE770000}"/>
    <cellStyle name="Normal 72 3" xfId="29469" xr:uid="{00000000-0005-0000-0000-0000AF770000}"/>
    <cellStyle name="Normal 73" xfId="415" xr:uid="{00000000-0005-0000-0000-0000B0770000}"/>
    <cellStyle name="Normal 73 2" xfId="6490" xr:uid="{00000000-0005-0000-0000-0000B1770000}"/>
    <cellStyle name="Normal 73 3" xfId="29470" xr:uid="{00000000-0005-0000-0000-0000B2770000}"/>
    <cellStyle name="Normal 74" xfId="416" xr:uid="{00000000-0005-0000-0000-0000B3770000}"/>
    <cellStyle name="Normal 74 2" xfId="6491" xr:uid="{00000000-0005-0000-0000-0000B4770000}"/>
    <cellStyle name="Normal 74 3" xfId="29471" xr:uid="{00000000-0005-0000-0000-0000B5770000}"/>
    <cellStyle name="Normal 75" xfId="417" xr:uid="{00000000-0005-0000-0000-0000B6770000}"/>
    <cellStyle name="Normal 75 2" xfId="6492" xr:uid="{00000000-0005-0000-0000-0000B7770000}"/>
    <cellStyle name="Normal 75 3" xfId="29472" xr:uid="{00000000-0005-0000-0000-0000B8770000}"/>
    <cellStyle name="Normal 76" xfId="418" xr:uid="{00000000-0005-0000-0000-0000B9770000}"/>
    <cellStyle name="Normal 76 2" xfId="6493" xr:uid="{00000000-0005-0000-0000-0000BA770000}"/>
    <cellStyle name="Normal 76 3" xfId="29473" xr:uid="{00000000-0005-0000-0000-0000BB770000}"/>
    <cellStyle name="Normal 77" xfId="419" xr:uid="{00000000-0005-0000-0000-0000BC770000}"/>
    <cellStyle name="Normal 77 2" xfId="6512" xr:uid="{00000000-0005-0000-0000-0000BD770000}"/>
    <cellStyle name="Normal 77 3" xfId="6494" xr:uid="{00000000-0005-0000-0000-0000BE770000}"/>
    <cellStyle name="Normal 77 4" xfId="29474" xr:uid="{00000000-0005-0000-0000-0000BF770000}"/>
    <cellStyle name="Normal 78" xfId="420" xr:uid="{00000000-0005-0000-0000-0000C0770000}"/>
    <cellStyle name="Normal 78 2" xfId="6495" xr:uid="{00000000-0005-0000-0000-0000C1770000}"/>
    <cellStyle name="Normal 78 3" xfId="29475" xr:uid="{00000000-0005-0000-0000-0000C2770000}"/>
    <cellStyle name="Normal 79" xfId="421" xr:uid="{00000000-0005-0000-0000-0000C3770000}"/>
    <cellStyle name="Normal 79 2" xfId="6496" xr:uid="{00000000-0005-0000-0000-0000C4770000}"/>
    <cellStyle name="Normal 79 3" xfId="29476" xr:uid="{00000000-0005-0000-0000-0000C5770000}"/>
    <cellStyle name="Normal 8" xfId="181" xr:uid="{00000000-0005-0000-0000-0000C6770000}"/>
    <cellStyle name="Normal 8 10" xfId="1623" xr:uid="{00000000-0005-0000-0000-0000C7770000}"/>
    <cellStyle name="Normal 8 10 2" xfId="6355" xr:uid="{00000000-0005-0000-0000-0000C8770000}"/>
    <cellStyle name="Normal 8 11" xfId="1624" xr:uid="{00000000-0005-0000-0000-0000C9770000}"/>
    <cellStyle name="Normal 8 11 2" xfId="6356" xr:uid="{00000000-0005-0000-0000-0000CA770000}"/>
    <cellStyle name="Normal 8 12" xfId="1625" xr:uid="{00000000-0005-0000-0000-0000CB770000}"/>
    <cellStyle name="Normal 8 12 2" xfId="6357" xr:uid="{00000000-0005-0000-0000-0000CC770000}"/>
    <cellStyle name="Normal 8 13" xfId="1626" xr:uid="{00000000-0005-0000-0000-0000CD770000}"/>
    <cellStyle name="Normal 8 13 2" xfId="6358" xr:uid="{00000000-0005-0000-0000-0000CE770000}"/>
    <cellStyle name="Normal 8 14" xfId="1627" xr:uid="{00000000-0005-0000-0000-0000CF770000}"/>
    <cellStyle name="Normal 8 14 2" xfId="6359" xr:uid="{00000000-0005-0000-0000-0000D0770000}"/>
    <cellStyle name="Normal 8 15" xfId="1628" xr:uid="{00000000-0005-0000-0000-0000D1770000}"/>
    <cellStyle name="Normal 8 15 2" xfId="6360" xr:uid="{00000000-0005-0000-0000-0000D2770000}"/>
    <cellStyle name="Normal 8 16" xfId="1629" xr:uid="{00000000-0005-0000-0000-0000D3770000}"/>
    <cellStyle name="Normal 8 17" xfId="1630" xr:uid="{00000000-0005-0000-0000-0000D4770000}"/>
    <cellStyle name="Normal 8 18" xfId="1631" xr:uid="{00000000-0005-0000-0000-0000D5770000}"/>
    <cellStyle name="Normal 8 19" xfId="1632" xr:uid="{00000000-0005-0000-0000-0000D6770000}"/>
    <cellStyle name="Normal 8 2" xfId="258" xr:uid="{00000000-0005-0000-0000-0000D7770000}"/>
    <cellStyle name="Normal 8 2 2" xfId="423" xr:uid="{00000000-0005-0000-0000-0000D8770000}"/>
    <cellStyle name="Normal 8 2 2 2" xfId="1634" xr:uid="{00000000-0005-0000-0000-0000D9770000}"/>
    <cellStyle name="Normal 8 2 2 2 2" xfId="5528" xr:uid="{00000000-0005-0000-0000-0000DA770000}"/>
    <cellStyle name="Normal 8 2 2 2 3" xfId="29396" xr:uid="{00000000-0005-0000-0000-0000DB770000}"/>
    <cellStyle name="Normal 8 2 2 3" xfId="20399" xr:uid="{00000000-0005-0000-0000-0000DC770000}"/>
    <cellStyle name="Normal 8 2 2 3 2" xfId="23847" xr:uid="{00000000-0005-0000-0000-0000DD770000}"/>
    <cellStyle name="Normal 8 2 2 3 2 2" xfId="30291" xr:uid="{00000000-0005-0000-0000-0000DE770000}"/>
    <cellStyle name="Normal 8 2 2 4" xfId="5117" xr:uid="{00000000-0005-0000-0000-0000DF770000}"/>
    <cellStyle name="Normal 8 2 2 5" xfId="29107" xr:uid="{00000000-0005-0000-0000-0000E0770000}"/>
    <cellStyle name="Normal 8 2 3" xfId="1633" xr:uid="{00000000-0005-0000-0000-0000E1770000}"/>
    <cellStyle name="Normal 8 2 3 2" xfId="20400" xr:uid="{00000000-0005-0000-0000-0000E2770000}"/>
    <cellStyle name="Normal 8 2 4" xfId="6361" xr:uid="{00000000-0005-0000-0000-0000E3770000}"/>
    <cellStyle name="Normal 8 2 5" xfId="5617" xr:uid="{00000000-0005-0000-0000-0000E4770000}"/>
    <cellStyle name="Normal 8 2 6" xfId="5116" xr:uid="{00000000-0005-0000-0000-0000E5770000}"/>
    <cellStyle name="Normal 8 20" xfId="1635" xr:uid="{00000000-0005-0000-0000-0000E6770000}"/>
    <cellStyle name="Normal 8 21" xfId="1636" xr:uid="{00000000-0005-0000-0000-0000E7770000}"/>
    <cellStyle name="Normal 8 22" xfId="1637" xr:uid="{00000000-0005-0000-0000-0000E8770000}"/>
    <cellStyle name="Normal 8 23" xfId="1638" xr:uid="{00000000-0005-0000-0000-0000E9770000}"/>
    <cellStyle name="Normal 8 3" xfId="422" xr:uid="{00000000-0005-0000-0000-0000EA770000}"/>
    <cellStyle name="Normal 8 3 2" xfId="1639" xr:uid="{00000000-0005-0000-0000-0000EB770000}"/>
    <cellStyle name="Normal 8 3 2 2" xfId="6362" xr:uid="{00000000-0005-0000-0000-0000EC770000}"/>
    <cellStyle name="Normal 8 3 3" xfId="5118" xr:uid="{00000000-0005-0000-0000-0000ED770000}"/>
    <cellStyle name="Normal 8 4" xfId="1640" xr:uid="{00000000-0005-0000-0000-0000EE770000}"/>
    <cellStyle name="Normal 8 4 2" xfId="5529" xr:uid="{00000000-0005-0000-0000-0000EF770000}"/>
    <cellStyle name="Normal 8 4 2 2" xfId="29397" xr:uid="{00000000-0005-0000-0000-0000F0770000}"/>
    <cellStyle name="Normal 8 4 3" xfId="6363" xr:uid="{00000000-0005-0000-0000-0000F1770000}"/>
    <cellStyle name="Normal 8 4 3 2" xfId="23848" xr:uid="{00000000-0005-0000-0000-0000F2770000}"/>
    <cellStyle name="Normal 8 4 3 2 2" xfId="30292" xr:uid="{00000000-0005-0000-0000-0000F3770000}"/>
    <cellStyle name="Normal 8 4 4" xfId="5119" xr:uid="{00000000-0005-0000-0000-0000F4770000}"/>
    <cellStyle name="Normal 8 4 5" xfId="29108" xr:uid="{00000000-0005-0000-0000-0000F5770000}"/>
    <cellStyle name="Normal 8 5" xfId="1641" xr:uid="{00000000-0005-0000-0000-0000F6770000}"/>
    <cellStyle name="Normal 8 5 2" xfId="6364" xr:uid="{00000000-0005-0000-0000-0000F7770000}"/>
    <cellStyle name="Normal 8 6" xfId="1642" xr:uid="{00000000-0005-0000-0000-0000F8770000}"/>
    <cellStyle name="Normal 8 6 2" xfId="6365" xr:uid="{00000000-0005-0000-0000-0000F9770000}"/>
    <cellStyle name="Normal 8 7" xfId="1643" xr:uid="{00000000-0005-0000-0000-0000FA770000}"/>
    <cellStyle name="Normal 8 7 2" xfId="6366" xr:uid="{00000000-0005-0000-0000-0000FB770000}"/>
    <cellStyle name="Normal 8 8" xfId="1644" xr:uid="{00000000-0005-0000-0000-0000FC770000}"/>
    <cellStyle name="Normal 8 8 2" xfId="6367" xr:uid="{00000000-0005-0000-0000-0000FD770000}"/>
    <cellStyle name="Normal 8 9" xfId="1645" xr:uid="{00000000-0005-0000-0000-0000FE770000}"/>
    <cellStyle name="Normal 8 9 2" xfId="6368" xr:uid="{00000000-0005-0000-0000-0000FF770000}"/>
    <cellStyle name="Normal 8_pl20130113" xfId="6627" xr:uid="{00000000-0005-0000-0000-000000780000}"/>
    <cellStyle name="Normal 80" xfId="424" xr:uid="{00000000-0005-0000-0000-000001780000}"/>
    <cellStyle name="Normal 80 2" xfId="6497" xr:uid="{00000000-0005-0000-0000-000002780000}"/>
    <cellStyle name="Normal 80 3" xfId="29477" xr:uid="{00000000-0005-0000-0000-000003780000}"/>
    <cellStyle name="Normal 81" xfId="425" xr:uid="{00000000-0005-0000-0000-000004780000}"/>
    <cellStyle name="Normal 81 2" xfId="6498" xr:uid="{00000000-0005-0000-0000-000005780000}"/>
    <cellStyle name="Normal 81 3" xfId="29478" xr:uid="{00000000-0005-0000-0000-000006780000}"/>
    <cellStyle name="Normal 82" xfId="426" xr:uid="{00000000-0005-0000-0000-000007780000}"/>
    <cellStyle name="Normal 82 2" xfId="6499" xr:uid="{00000000-0005-0000-0000-000008780000}"/>
    <cellStyle name="Normal 82 3" xfId="29479" xr:uid="{00000000-0005-0000-0000-000009780000}"/>
    <cellStyle name="Normal 83" xfId="427" xr:uid="{00000000-0005-0000-0000-00000A780000}"/>
    <cellStyle name="Normal 83 2" xfId="6500" xr:uid="{00000000-0005-0000-0000-00000B780000}"/>
    <cellStyle name="Normal 83 3" xfId="29480" xr:uid="{00000000-0005-0000-0000-00000C780000}"/>
    <cellStyle name="Normal 84" xfId="428" xr:uid="{00000000-0005-0000-0000-00000D780000}"/>
    <cellStyle name="Normal 84 2" xfId="6501" xr:uid="{00000000-0005-0000-0000-00000E780000}"/>
    <cellStyle name="Normal 84 3" xfId="29481" xr:uid="{00000000-0005-0000-0000-00000F780000}"/>
    <cellStyle name="Normal 85" xfId="429" xr:uid="{00000000-0005-0000-0000-000010780000}"/>
    <cellStyle name="Normal 85 2" xfId="1651" xr:uid="{00000000-0005-0000-0000-000011780000}"/>
    <cellStyle name="Normal 85 3" xfId="6502" xr:uid="{00000000-0005-0000-0000-000012780000}"/>
    <cellStyle name="Normal 85 4" xfId="29482" xr:uid="{00000000-0005-0000-0000-000013780000}"/>
    <cellStyle name="Normal 86" xfId="430" xr:uid="{00000000-0005-0000-0000-000014780000}"/>
    <cellStyle name="Normal 86 2" xfId="6503" xr:uid="{00000000-0005-0000-0000-000015780000}"/>
    <cellStyle name="Normal 86 3" xfId="29483" xr:uid="{00000000-0005-0000-0000-000016780000}"/>
    <cellStyle name="Normal 87" xfId="431" xr:uid="{00000000-0005-0000-0000-000017780000}"/>
    <cellStyle name="Normal 87 2" xfId="6504" xr:uid="{00000000-0005-0000-0000-000018780000}"/>
    <cellStyle name="Normal 87 3" xfId="29484" xr:uid="{00000000-0005-0000-0000-000019780000}"/>
    <cellStyle name="Normal 88" xfId="432" xr:uid="{00000000-0005-0000-0000-00001A780000}"/>
    <cellStyle name="Normal 88 10" xfId="6505" xr:uid="{00000000-0005-0000-0000-00001B780000}"/>
    <cellStyle name="Normal 88 10 2" xfId="29485" xr:uid="{00000000-0005-0000-0000-00001C780000}"/>
    <cellStyle name="Normal 88 2" xfId="433" xr:uid="{00000000-0005-0000-0000-00001D780000}"/>
    <cellStyle name="Normal 88 2 2" xfId="6369" xr:uid="{00000000-0005-0000-0000-00001E780000}"/>
    <cellStyle name="Normal 88 3" xfId="6370" xr:uid="{00000000-0005-0000-0000-00001F780000}"/>
    <cellStyle name="Normal 88 4" xfId="6371" xr:uid="{00000000-0005-0000-0000-000020780000}"/>
    <cellStyle name="Normal 88 5" xfId="6372" xr:uid="{00000000-0005-0000-0000-000021780000}"/>
    <cellStyle name="Normal 88 6" xfId="6373" xr:uid="{00000000-0005-0000-0000-000022780000}"/>
    <cellStyle name="Normal 88 7" xfId="6374" xr:uid="{00000000-0005-0000-0000-000023780000}"/>
    <cellStyle name="Normal 88 8" xfId="6375" xr:uid="{00000000-0005-0000-0000-000024780000}"/>
    <cellStyle name="Normal 88 9" xfId="6376" xr:uid="{00000000-0005-0000-0000-000025780000}"/>
    <cellStyle name="Normal 89" xfId="269" xr:uid="{00000000-0005-0000-0000-000026780000}"/>
    <cellStyle name="Normal 89 10" xfId="6506" xr:uid="{00000000-0005-0000-0000-000027780000}"/>
    <cellStyle name="Normal 89 11" xfId="29486" xr:uid="{00000000-0005-0000-0000-000028780000}"/>
    <cellStyle name="Normal 89 2" xfId="1656" xr:uid="{00000000-0005-0000-0000-000029780000}"/>
    <cellStyle name="Normal 89 2 2" xfId="6377" xr:uid="{00000000-0005-0000-0000-00002A780000}"/>
    <cellStyle name="Normal 89 3" xfId="6378" xr:uid="{00000000-0005-0000-0000-00002B780000}"/>
    <cellStyle name="Normal 89 4" xfId="6379" xr:uid="{00000000-0005-0000-0000-00002C780000}"/>
    <cellStyle name="Normal 89 5" xfId="6380" xr:uid="{00000000-0005-0000-0000-00002D780000}"/>
    <cellStyle name="Normal 89 6" xfId="6381" xr:uid="{00000000-0005-0000-0000-00002E780000}"/>
    <cellStyle name="Normal 89 7" xfId="6382" xr:uid="{00000000-0005-0000-0000-00002F780000}"/>
    <cellStyle name="Normal 89 8" xfId="6383" xr:uid="{00000000-0005-0000-0000-000030780000}"/>
    <cellStyle name="Normal 89 9" xfId="6384" xr:uid="{00000000-0005-0000-0000-000031780000}"/>
    <cellStyle name="Normal 9" xfId="182" xr:uid="{00000000-0005-0000-0000-000032780000}"/>
    <cellStyle name="Normal 9 10" xfId="6386" xr:uid="{00000000-0005-0000-0000-000033780000}"/>
    <cellStyle name="Normal 9 11" xfId="6387" xr:uid="{00000000-0005-0000-0000-000034780000}"/>
    <cellStyle name="Normal 9 12" xfId="6388" xr:uid="{00000000-0005-0000-0000-000035780000}"/>
    <cellStyle name="Normal 9 13" xfId="6389" xr:uid="{00000000-0005-0000-0000-000036780000}"/>
    <cellStyle name="Normal 9 14" xfId="6390" xr:uid="{00000000-0005-0000-0000-000037780000}"/>
    <cellStyle name="Normal 9 15" xfId="6385" xr:uid="{00000000-0005-0000-0000-000038780000}"/>
    <cellStyle name="Normal 9 2" xfId="260" xr:uid="{00000000-0005-0000-0000-000039780000}"/>
    <cellStyle name="Normal 9 3" xfId="259" xr:uid="{00000000-0005-0000-0000-00003A780000}"/>
    <cellStyle name="Normal 9 4" xfId="6391" xr:uid="{00000000-0005-0000-0000-00003B780000}"/>
    <cellStyle name="Normal 9 5" xfId="6392" xr:uid="{00000000-0005-0000-0000-00003C780000}"/>
    <cellStyle name="Normal 9 6" xfId="6393" xr:uid="{00000000-0005-0000-0000-00003D780000}"/>
    <cellStyle name="Normal 9 7" xfId="6394" xr:uid="{00000000-0005-0000-0000-00003E780000}"/>
    <cellStyle name="Normal 9 8" xfId="6395" xr:uid="{00000000-0005-0000-0000-00003F780000}"/>
    <cellStyle name="Normal 9 9" xfId="6396" xr:uid="{00000000-0005-0000-0000-000040780000}"/>
    <cellStyle name="Normal 9_pl20121111" xfId="6628" xr:uid="{00000000-0005-0000-0000-000041780000}"/>
    <cellStyle name="Normal 90" xfId="445" xr:uid="{00000000-0005-0000-0000-000042780000}"/>
    <cellStyle name="Normal 90 2" xfId="1658" xr:uid="{00000000-0005-0000-0000-000043780000}"/>
    <cellStyle name="Normal 90 3" xfId="6507" xr:uid="{00000000-0005-0000-0000-000044780000}"/>
    <cellStyle name="Normal 90 4" xfId="29487" xr:uid="{00000000-0005-0000-0000-000045780000}"/>
    <cellStyle name="Normal 91" xfId="446" xr:uid="{00000000-0005-0000-0000-000046780000}"/>
    <cellStyle name="Normal 91 2" xfId="1659" xr:uid="{00000000-0005-0000-0000-000047780000}"/>
    <cellStyle name="Normal 91 3" xfId="6508" xr:uid="{00000000-0005-0000-0000-000048780000}"/>
    <cellStyle name="Normal 91 4" xfId="29488" xr:uid="{00000000-0005-0000-0000-000049780000}"/>
    <cellStyle name="Normal 92" xfId="447" xr:uid="{00000000-0005-0000-0000-00004A780000}"/>
    <cellStyle name="Normal 92 2" xfId="1660" xr:uid="{00000000-0005-0000-0000-00004B780000}"/>
    <cellStyle name="Normal 92 3" xfId="6509" xr:uid="{00000000-0005-0000-0000-00004C780000}"/>
    <cellStyle name="Normal 92 4" xfId="29489" xr:uid="{00000000-0005-0000-0000-00004D780000}"/>
    <cellStyle name="Normal 93" xfId="448" xr:uid="{00000000-0005-0000-0000-00004E780000}"/>
    <cellStyle name="Normal 93 2" xfId="1661" xr:uid="{00000000-0005-0000-0000-00004F780000}"/>
    <cellStyle name="Normal 93 3" xfId="6510" xr:uid="{00000000-0005-0000-0000-000050780000}"/>
    <cellStyle name="Normal 93 4" xfId="29490" xr:uid="{00000000-0005-0000-0000-000051780000}"/>
    <cellStyle name="Normal 94" xfId="1662" xr:uid="{00000000-0005-0000-0000-000052780000}"/>
    <cellStyle name="Normal 94 2" xfId="6516" xr:uid="{00000000-0005-0000-0000-000053780000}"/>
    <cellStyle name="Normal 94 3" xfId="29491" xr:uid="{00000000-0005-0000-0000-000054780000}"/>
    <cellStyle name="Normal 95" xfId="1663" xr:uid="{00000000-0005-0000-0000-000055780000}"/>
    <cellStyle name="Normal 95 2" xfId="6517" xr:uid="{00000000-0005-0000-0000-000056780000}"/>
    <cellStyle name="Normal 95 3" xfId="29492" xr:uid="{00000000-0005-0000-0000-000057780000}"/>
    <cellStyle name="Normal 96" xfId="1664" xr:uid="{00000000-0005-0000-0000-000058780000}"/>
    <cellStyle name="Normal 96 2" xfId="1665" xr:uid="{00000000-0005-0000-0000-000059780000}"/>
    <cellStyle name="Normal 96 3" xfId="6518" xr:uid="{00000000-0005-0000-0000-00005A780000}"/>
    <cellStyle name="Normal 96 4" xfId="29493" xr:uid="{00000000-0005-0000-0000-00005B780000}"/>
    <cellStyle name="Normal 97" xfId="1666" xr:uid="{00000000-0005-0000-0000-00005C780000}"/>
    <cellStyle name="Normal 97 2" xfId="6397" xr:uid="{00000000-0005-0000-0000-00005D780000}"/>
    <cellStyle name="Normal 97 3" xfId="6398" xr:uid="{00000000-0005-0000-0000-00005E780000}"/>
    <cellStyle name="Normal 97 4" xfId="6399" xr:uid="{00000000-0005-0000-0000-00005F780000}"/>
    <cellStyle name="Normal 97 5" xfId="6519" xr:uid="{00000000-0005-0000-0000-000060780000}"/>
    <cellStyle name="Normal 97 6" xfId="29494" xr:uid="{00000000-0005-0000-0000-000061780000}"/>
    <cellStyle name="Normal 98" xfId="1667" xr:uid="{00000000-0005-0000-0000-000062780000}"/>
    <cellStyle name="Normal 98 2" xfId="6400" xr:uid="{00000000-0005-0000-0000-000063780000}"/>
    <cellStyle name="Normal 98 3" xfId="6401" xr:uid="{00000000-0005-0000-0000-000064780000}"/>
    <cellStyle name="Normal 98 4" xfId="6402" xr:uid="{00000000-0005-0000-0000-000065780000}"/>
    <cellStyle name="Normal 98 5" xfId="6520" xr:uid="{00000000-0005-0000-0000-000066780000}"/>
    <cellStyle name="Normal 98 6" xfId="29495" xr:uid="{00000000-0005-0000-0000-000067780000}"/>
    <cellStyle name="Normal 99" xfId="1668" xr:uid="{00000000-0005-0000-0000-000068780000}"/>
    <cellStyle name="Normal 99 2" xfId="6403" xr:uid="{00000000-0005-0000-0000-000069780000}"/>
    <cellStyle name="Normal 99 3" xfId="6404" xr:uid="{00000000-0005-0000-0000-00006A780000}"/>
    <cellStyle name="Normal 99 4" xfId="6405" xr:uid="{00000000-0005-0000-0000-00006B780000}"/>
    <cellStyle name="Normal 99 5" xfId="6521" xr:uid="{00000000-0005-0000-0000-00006C780000}"/>
    <cellStyle name="Normal 99 6" xfId="29496" xr:uid="{00000000-0005-0000-0000-00006D780000}"/>
    <cellStyle name="Normal_Balance_2008 back up" xfId="5" xr:uid="{00000000-0005-0000-0000-00006E780000}"/>
    <cellStyle name="Normal_NGL_Balance" xfId="6" xr:uid="{00000000-0005-0000-0000-00006F780000}"/>
    <cellStyle name="Note 10" xfId="3676" xr:uid="{00000000-0005-0000-0000-000070780000}"/>
    <cellStyle name="Note 10 10" xfId="20401" xr:uid="{00000000-0005-0000-0000-000071780000}"/>
    <cellStyle name="Note 10 11" xfId="20402" xr:uid="{00000000-0005-0000-0000-000072780000}"/>
    <cellStyle name="Note 10 2" xfId="20403" xr:uid="{00000000-0005-0000-0000-000073780000}"/>
    <cellStyle name="Note 10 3" xfId="20404" xr:uid="{00000000-0005-0000-0000-000074780000}"/>
    <cellStyle name="Note 10 4" xfId="20405" xr:uid="{00000000-0005-0000-0000-000075780000}"/>
    <cellStyle name="Note 10 5" xfId="20406" xr:uid="{00000000-0005-0000-0000-000076780000}"/>
    <cellStyle name="Note 10 6" xfId="20407" xr:uid="{00000000-0005-0000-0000-000077780000}"/>
    <cellStyle name="Note 10 7" xfId="20408" xr:uid="{00000000-0005-0000-0000-000078780000}"/>
    <cellStyle name="Note 10 8" xfId="20409" xr:uid="{00000000-0005-0000-0000-000079780000}"/>
    <cellStyle name="Note 10 9" xfId="20410" xr:uid="{00000000-0005-0000-0000-00007A780000}"/>
    <cellStyle name="Note 11" xfId="3677" xr:uid="{00000000-0005-0000-0000-00007B780000}"/>
    <cellStyle name="Note 11 10" xfId="20411" xr:uid="{00000000-0005-0000-0000-00007C780000}"/>
    <cellStyle name="Note 11 11" xfId="20412" xr:uid="{00000000-0005-0000-0000-00007D780000}"/>
    <cellStyle name="Note 11 2" xfId="20413" xr:uid="{00000000-0005-0000-0000-00007E780000}"/>
    <cellStyle name="Note 11 3" xfId="20414" xr:uid="{00000000-0005-0000-0000-00007F780000}"/>
    <cellStyle name="Note 11 4" xfId="20415" xr:uid="{00000000-0005-0000-0000-000080780000}"/>
    <cellStyle name="Note 11 5" xfId="20416" xr:uid="{00000000-0005-0000-0000-000081780000}"/>
    <cellStyle name="Note 11 6" xfId="20417" xr:uid="{00000000-0005-0000-0000-000082780000}"/>
    <cellStyle name="Note 11 7" xfId="20418" xr:uid="{00000000-0005-0000-0000-000083780000}"/>
    <cellStyle name="Note 11 8" xfId="20419" xr:uid="{00000000-0005-0000-0000-000084780000}"/>
    <cellStyle name="Note 11 9" xfId="20420" xr:uid="{00000000-0005-0000-0000-000085780000}"/>
    <cellStyle name="Note 12" xfId="3678" xr:uid="{00000000-0005-0000-0000-000086780000}"/>
    <cellStyle name="Note 12 10" xfId="20421" xr:uid="{00000000-0005-0000-0000-000087780000}"/>
    <cellStyle name="Note 12 11" xfId="20422" xr:uid="{00000000-0005-0000-0000-000088780000}"/>
    <cellStyle name="Note 12 2" xfId="20423" xr:uid="{00000000-0005-0000-0000-000089780000}"/>
    <cellStyle name="Note 12 3" xfId="20424" xr:uid="{00000000-0005-0000-0000-00008A780000}"/>
    <cellStyle name="Note 12 4" xfId="20425" xr:uid="{00000000-0005-0000-0000-00008B780000}"/>
    <cellStyle name="Note 12 5" xfId="20426" xr:uid="{00000000-0005-0000-0000-00008C780000}"/>
    <cellStyle name="Note 12 6" xfId="20427" xr:uid="{00000000-0005-0000-0000-00008D780000}"/>
    <cellStyle name="Note 12 7" xfId="20428" xr:uid="{00000000-0005-0000-0000-00008E780000}"/>
    <cellStyle name="Note 12 8" xfId="20429" xr:uid="{00000000-0005-0000-0000-00008F780000}"/>
    <cellStyle name="Note 12 9" xfId="20430" xr:uid="{00000000-0005-0000-0000-000090780000}"/>
    <cellStyle name="Note 13" xfId="3679" xr:uid="{00000000-0005-0000-0000-000091780000}"/>
    <cellStyle name="Note 13 10" xfId="20431" xr:uid="{00000000-0005-0000-0000-000092780000}"/>
    <cellStyle name="Note 13 11" xfId="20432" xr:uid="{00000000-0005-0000-0000-000093780000}"/>
    <cellStyle name="Note 13 2" xfId="20433" xr:uid="{00000000-0005-0000-0000-000094780000}"/>
    <cellStyle name="Note 13 3" xfId="20434" xr:uid="{00000000-0005-0000-0000-000095780000}"/>
    <cellStyle name="Note 13 4" xfId="20435" xr:uid="{00000000-0005-0000-0000-000096780000}"/>
    <cellStyle name="Note 13 5" xfId="20436" xr:uid="{00000000-0005-0000-0000-000097780000}"/>
    <cellStyle name="Note 13 6" xfId="20437" xr:uid="{00000000-0005-0000-0000-000098780000}"/>
    <cellStyle name="Note 13 7" xfId="20438" xr:uid="{00000000-0005-0000-0000-000099780000}"/>
    <cellStyle name="Note 13 8" xfId="20439" xr:uid="{00000000-0005-0000-0000-00009A780000}"/>
    <cellStyle name="Note 13 9" xfId="20440" xr:uid="{00000000-0005-0000-0000-00009B780000}"/>
    <cellStyle name="Note 14" xfId="3680" xr:uid="{00000000-0005-0000-0000-00009C780000}"/>
    <cellStyle name="Note 14 10" xfId="20441" xr:uid="{00000000-0005-0000-0000-00009D780000}"/>
    <cellStyle name="Note 14 11" xfId="20442" xr:uid="{00000000-0005-0000-0000-00009E780000}"/>
    <cellStyle name="Note 14 2" xfId="20443" xr:uid="{00000000-0005-0000-0000-00009F780000}"/>
    <cellStyle name="Note 14 3" xfId="20444" xr:uid="{00000000-0005-0000-0000-0000A0780000}"/>
    <cellStyle name="Note 14 4" xfId="20445" xr:uid="{00000000-0005-0000-0000-0000A1780000}"/>
    <cellStyle name="Note 14 5" xfId="20446" xr:uid="{00000000-0005-0000-0000-0000A2780000}"/>
    <cellStyle name="Note 14 6" xfId="20447" xr:uid="{00000000-0005-0000-0000-0000A3780000}"/>
    <cellStyle name="Note 14 7" xfId="20448" xr:uid="{00000000-0005-0000-0000-0000A4780000}"/>
    <cellStyle name="Note 14 8" xfId="20449" xr:uid="{00000000-0005-0000-0000-0000A5780000}"/>
    <cellStyle name="Note 14 9" xfId="20450" xr:uid="{00000000-0005-0000-0000-0000A6780000}"/>
    <cellStyle name="Note 15" xfId="3681" xr:uid="{00000000-0005-0000-0000-0000A7780000}"/>
    <cellStyle name="Note 15 10" xfId="20451" xr:uid="{00000000-0005-0000-0000-0000A8780000}"/>
    <cellStyle name="Note 15 11" xfId="20452" xr:uid="{00000000-0005-0000-0000-0000A9780000}"/>
    <cellStyle name="Note 15 2" xfId="20453" xr:uid="{00000000-0005-0000-0000-0000AA780000}"/>
    <cellStyle name="Note 15 3" xfId="20454" xr:uid="{00000000-0005-0000-0000-0000AB780000}"/>
    <cellStyle name="Note 15 4" xfId="20455" xr:uid="{00000000-0005-0000-0000-0000AC780000}"/>
    <cellStyle name="Note 15 5" xfId="20456" xr:uid="{00000000-0005-0000-0000-0000AD780000}"/>
    <cellStyle name="Note 15 6" xfId="20457" xr:uid="{00000000-0005-0000-0000-0000AE780000}"/>
    <cellStyle name="Note 15 7" xfId="20458" xr:uid="{00000000-0005-0000-0000-0000AF780000}"/>
    <cellStyle name="Note 15 8" xfId="20459" xr:uid="{00000000-0005-0000-0000-0000B0780000}"/>
    <cellStyle name="Note 15 9" xfId="20460" xr:uid="{00000000-0005-0000-0000-0000B1780000}"/>
    <cellStyle name="Note 16" xfId="20461" xr:uid="{00000000-0005-0000-0000-0000B2780000}"/>
    <cellStyle name="Note 16 10" xfId="20462" xr:uid="{00000000-0005-0000-0000-0000B3780000}"/>
    <cellStyle name="Note 16 11" xfId="20463" xr:uid="{00000000-0005-0000-0000-0000B4780000}"/>
    <cellStyle name="Note 16 2" xfId="20464" xr:uid="{00000000-0005-0000-0000-0000B5780000}"/>
    <cellStyle name="Note 16 3" xfId="20465" xr:uid="{00000000-0005-0000-0000-0000B6780000}"/>
    <cellStyle name="Note 16 4" xfId="20466" xr:uid="{00000000-0005-0000-0000-0000B7780000}"/>
    <cellStyle name="Note 16 5" xfId="20467" xr:uid="{00000000-0005-0000-0000-0000B8780000}"/>
    <cellStyle name="Note 16 6" xfId="20468" xr:uid="{00000000-0005-0000-0000-0000B9780000}"/>
    <cellStyle name="Note 16 7" xfId="20469" xr:uid="{00000000-0005-0000-0000-0000BA780000}"/>
    <cellStyle name="Note 16 8" xfId="20470" xr:uid="{00000000-0005-0000-0000-0000BB780000}"/>
    <cellStyle name="Note 16 9" xfId="20471" xr:uid="{00000000-0005-0000-0000-0000BC780000}"/>
    <cellStyle name="Note 17" xfId="20472" xr:uid="{00000000-0005-0000-0000-0000BD780000}"/>
    <cellStyle name="Note 17 10" xfId="20473" xr:uid="{00000000-0005-0000-0000-0000BE780000}"/>
    <cellStyle name="Note 17 11" xfId="20474" xr:uid="{00000000-0005-0000-0000-0000BF780000}"/>
    <cellStyle name="Note 17 2" xfId="20475" xr:uid="{00000000-0005-0000-0000-0000C0780000}"/>
    <cellStyle name="Note 17 3" xfId="20476" xr:uid="{00000000-0005-0000-0000-0000C1780000}"/>
    <cellStyle name="Note 17 4" xfId="20477" xr:uid="{00000000-0005-0000-0000-0000C2780000}"/>
    <cellStyle name="Note 17 5" xfId="20478" xr:uid="{00000000-0005-0000-0000-0000C3780000}"/>
    <cellStyle name="Note 17 6" xfId="20479" xr:uid="{00000000-0005-0000-0000-0000C4780000}"/>
    <cellStyle name="Note 17 7" xfId="20480" xr:uid="{00000000-0005-0000-0000-0000C5780000}"/>
    <cellStyle name="Note 17 8" xfId="20481" xr:uid="{00000000-0005-0000-0000-0000C6780000}"/>
    <cellStyle name="Note 17 9" xfId="20482" xr:uid="{00000000-0005-0000-0000-0000C7780000}"/>
    <cellStyle name="Note 18" xfId="20483" xr:uid="{00000000-0005-0000-0000-0000C8780000}"/>
    <cellStyle name="Note 18 10" xfId="20484" xr:uid="{00000000-0005-0000-0000-0000C9780000}"/>
    <cellStyle name="Note 18 11" xfId="20485" xr:uid="{00000000-0005-0000-0000-0000CA780000}"/>
    <cellStyle name="Note 18 2" xfId="20486" xr:uid="{00000000-0005-0000-0000-0000CB780000}"/>
    <cellStyle name="Note 18 3" xfId="20487" xr:uid="{00000000-0005-0000-0000-0000CC780000}"/>
    <cellStyle name="Note 18 4" xfId="20488" xr:uid="{00000000-0005-0000-0000-0000CD780000}"/>
    <cellStyle name="Note 18 5" xfId="20489" xr:uid="{00000000-0005-0000-0000-0000CE780000}"/>
    <cellStyle name="Note 18 6" xfId="20490" xr:uid="{00000000-0005-0000-0000-0000CF780000}"/>
    <cellStyle name="Note 18 7" xfId="20491" xr:uid="{00000000-0005-0000-0000-0000D0780000}"/>
    <cellStyle name="Note 18 8" xfId="20492" xr:uid="{00000000-0005-0000-0000-0000D1780000}"/>
    <cellStyle name="Note 18 9" xfId="20493" xr:uid="{00000000-0005-0000-0000-0000D2780000}"/>
    <cellStyle name="Note 19" xfId="20494" xr:uid="{00000000-0005-0000-0000-0000D3780000}"/>
    <cellStyle name="Note 19 10" xfId="20495" xr:uid="{00000000-0005-0000-0000-0000D4780000}"/>
    <cellStyle name="Note 19 11" xfId="20496" xr:uid="{00000000-0005-0000-0000-0000D5780000}"/>
    <cellStyle name="Note 19 2" xfId="20497" xr:uid="{00000000-0005-0000-0000-0000D6780000}"/>
    <cellStyle name="Note 19 3" xfId="20498" xr:uid="{00000000-0005-0000-0000-0000D7780000}"/>
    <cellStyle name="Note 19 4" xfId="20499" xr:uid="{00000000-0005-0000-0000-0000D8780000}"/>
    <cellStyle name="Note 19 5" xfId="20500" xr:uid="{00000000-0005-0000-0000-0000D9780000}"/>
    <cellStyle name="Note 19 6" xfId="20501" xr:uid="{00000000-0005-0000-0000-0000DA780000}"/>
    <cellStyle name="Note 19 7" xfId="20502" xr:uid="{00000000-0005-0000-0000-0000DB780000}"/>
    <cellStyle name="Note 19 8" xfId="20503" xr:uid="{00000000-0005-0000-0000-0000DC780000}"/>
    <cellStyle name="Note 19 9" xfId="20504" xr:uid="{00000000-0005-0000-0000-0000DD780000}"/>
    <cellStyle name="Note 2" xfId="145" xr:uid="{00000000-0005-0000-0000-0000DE780000}"/>
    <cellStyle name="Note 2 10" xfId="3683" xr:uid="{00000000-0005-0000-0000-0000DF780000}"/>
    <cellStyle name="Note 2 11" xfId="3684" xr:uid="{00000000-0005-0000-0000-0000E0780000}"/>
    <cellStyle name="Note 2 12" xfId="3682" xr:uid="{00000000-0005-0000-0000-0000E1780000}"/>
    <cellStyle name="Note 2 2" xfId="1671" xr:uid="{00000000-0005-0000-0000-0000E2780000}"/>
    <cellStyle name="Note 2 2 2" xfId="3685" xr:uid="{00000000-0005-0000-0000-0000E3780000}"/>
    <cellStyle name="Note 2 3" xfId="3686" xr:uid="{00000000-0005-0000-0000-0000E4780000}"/>
    <cellStyle name="Note 2 4" xfId="3687" xr:uid="{00000000-0005-0000-0000-0000E5780000}"/>
    <cellStyle name="Note 2 5" xfId="3688" xr:uid="{00000000-0005-0000-0000-0000E6780000}"/>
    <cellStyle name="Note 2 6" xfId="3689" xr:uid="{00000000-0005-0000-0000-0000E7780000}"/>
    <cellStyle name="Note 2 7" xfId="3690" xr:uid="{00000000-0005-0000-0000-0000E8780000}"/>
    <cellStyle name="Note 2 8" xfId="3691" xr:uid="{00000000-0005-0000-0000-0000E9780000}"/>
    <cellStyle name="Note 2 9" xfId="3692" xr:uid="{00000000-0005-0000-0000-0000EA780000}"/>
    <cellStyle name="Note 20" xfId="20505" xr:uid="{00000000-0005-0000-0000-0000EB780000}"/>
    <cellStyle name="Note 20 10" xfId="20506" xr:uid="{00000000-0005-0000-0000-0000EC780000}"/>
    <cellStyle name="Note 20 11" xfId="20507" xr:uid="{00000000-0005-0000-0000-0000ED780000}"/>
    <cellStyle name="Note 20 2" xfId="20508" xr:uid="{00000000-0005-0000-0000-0000EE780000}"/>
    <cellStyle name="Note 20 3" xfId="20509" xr:uid="{00000000-0005-0000-0000-0000EF780000}"/>
    <cellStyle name="Note 20 4" xfId="20510" xr:uid="{00000000-0005-0000-0000-0000F0780000}"/>
    <cellStyle name="Note 20 5" xfId="20511" xr:uid="{00000000-0005-0000-0000-0000F1780000}"/>
    <cellStyle name="Note 20 6" xfId="20512" xr:uid="{00000000-0005-0000-0000-0000F2780000}"/>
    <cellStyle name="Note 20 7" xfId="20513" xr:uid="{00000000-0005-0000-0000-0000F3780000}"/>
    <cellStyle name="Note 20 8" xfId="20514" xr:uid="{00000000-0005-0000-0000-0000F4780000}"/>
    <cellStyle name="Note 20 9" xfId="20515" xr:uid="{00000000-0005-0000-0000-0000F5780000}"/>
    <cellStyle name="Note 21" xfId="20516" xr:uid="{00000000-0005-0000-0000-0000F6780000}"/>
    <cellStyle name="Note 21 10" xfId="20517" xr:uid="{00000000-0005-0000-0000-0000F7780000}"/>
    <cellStyle name="Note 21 11" xfId="20518" xr:uid="{00000000-0005-0000-0000-0000F8780000}"/>
    <cellStyle name="Note 21 2" xfId="20519" xr:uid="{00000000-0005-0000-0000-0000F9780000}"/>
    <cellStyle name="Note 21 3" xfId="20520" xr:uid="{00000000-0005-0000-0000-0000FA780000}"/>
    <cellStyle name="Note 21 4" xfId="20521" xr:uid="{00000000-0005-0000-0000-0000FB780000}"/>
    <cellStyle name="Note 21 5" xfId="20522" xr:uid="{00000000-0005-0000-0000-0000FC780000}"/>
    <cellStyle name="Note 21 6" xfId="20523" xr:uid="{00000000-0005-0000-0000-0000FD780000}"/>
    <cellStyle name="Note 21 7" xfId="20524" xr:uid="{00000000-0005-0000-0000-0000FE780000}"/>
    <cellStyle name="Note 21 8" xfId="20525" xr:uid="{00000000-0005-0000-0000-0000FF780000}"/>
    <cellStyle name="Note 21 9" xfId="20526" xr:uid="{00000000-0005-0000-0000-000000790000}"/>
    <cellStyle name="Note 22" xfId="20527" xr:uid="{00000000-0005-0000-0000-000001790000}"/>
    <cellStyle name="Note 22 10" xfId="20528" xr:uid="{00000000-0005-0000-0000-000002790000}"/>
    <cellStyle name="Note 22 11" xfId="20529" xr:uid="{00000000-0005-0000-0000-000003790000}"/>
    <cellStyle name="Note 22 2" xfId="20530" xr:uid="{00000000-0005-0000-0000-000004790000}"/>
    <cellStyle name="Note 22 3" xfId="20531" xr:uid="{00000000-0005-0000-0000-000005790000}"/>
    <cellStyle name="Note 22 4" xfId="20532" xr:uid="{00000000-0005-0000-0000-000006790000}"/>
    <cellStyle name="Note 22 5" xfId="20533" xr:uid="{00000000-0005-0000-0000-000007790000}"/>
    <cellStyle name="Note 22 6" xfId="20534" xr:uid="{00000000-0005-0000-0000-000008790000}"/>
    <cellStyle name="Note 22 7" xfId="20535" xr:uid="{00000000-0005-0000-0000-000009790000}"/>
    <cellStyle name="Note 22 8" xfId="20536" xr:uid="{00000000-0005-0000-0000-00000A790000}"/>
    <cellStyle name="Note 22 9" xfId="20537" xr:uid="{00000000-0005-0000-0000-00000B790000}"/>
    <cellStyle name="Note 23" xfId="20538" xr:uid="{00000000-0005-0000-0000-00000C790000}"/>
    <cellStyle name="Note 23 10" xfId="20539" xr:uid="{00000000-0005-0000-0000-00000D790000}"/>
    <cellStyle name="Note 23 11" xfId="20540" xr:uid="{00000000-0005-0000-0000-00000E790000}"/>
    <cellStyle name="Note 23 2" xfId="20541" xr:uid="{00000000-0005-0000-0000-00000F790000}"/>
    <cellStyle name="Note 23 3" xfId="20542" xr:uid="{00000000-0005-0000-0000-000010790000}"/>
    <cellStyle name="Note 23 4" xfId="20543" xr:uid="{00000000-0005-0000-0000-000011790000}"/>
    <cellStyle name="Note 23 5" xfId="20544" xr:uid="{00000000-0005-0000-0000-000012790000}"/>
    <cellStyle name="Note 23 6" xfId="20545" xr:uid="{00000000-0005-0000-0000-000013790000}"/>
    <cellStyle name="Note 23 7" xfId="20546" xr:uid="{00000000-0005-0000-0000-000014790000}"/>
    <cellStyle name="Note 23 8" xfId="20547" xr:uid="{00000000-0005-0000-0000-000015790000}"/>
    <cellStyle name="Note 23 9" xfId="20548" xr:uid="{00000000-0005-0000-0000-000016790000}"/>
    <cellStyle name="Note 24" xfId="20549" xr:uid="{00000000-0005-0000-0000-000017790000}"/>
    <cellStyle name="Note 24 10" xfId="20550" xr:uid="{00000000-0005-0000-0000-000018790000}"/>
    <cellStyle name="Note 24 11" xfId="20551" xr:uid="{00000000-0005-0000-0000-000019790000}"/>
    <cellStyle name="Note 24 2" xfId="20552" xr:uid="{00000000-0005-0000-0000-00001A790000}"/>
    <cellStyle name="Note 24 3" xfId="20553" xr:uid="{00000000-0005-0000-0000-00001B790000}"/>
    <cellStyle name="Note 24 4" xfId="20554" xr:uid="{00000000-0005-0000-0000-00001C790000}"/>
    <cellStyle name="Note 24 5" xfId="20555" xr:uid="{00000000-0005-0000-0000-00001D790000}"/>
    <cellStyle name="Note 24 6" xfId="20556" xr:uid="{00000000-0005-0000-0000-00001E790000}"/>
    <cellStyle name="Note 24 7" xfId="20557" xr:uid="{00000000-0005-0000-0000-00001F790000}"/>
    <cellStyle name="Note 24 8" xfId="20558" xr:uid="{00000000-0005-0000-0000-000020790000}"/>
    <cellStyle name="Note 24 9" xfId="20559" xr:uid="{00000000-0005-0000-0000-000021790000}"/>
    <cellStyle name="Note 25" xfId="20560" xr:uid="{00000000-0005-0000-0000-000022790000}"/>
    <cellStyle name="Note 25 10" xfId="20561" xr:uid="{00000000-0005-0000-0000-000023790000}"/>
    <cellStyle name="Note 25 11" xfId="20562" xr:uid="{00000000-0005-0000-0000-000024790000}"/>
    <cellStyle name="Note 25 2" xfId="20563" xr:uid="{00000000-0005-0000-0000-000025790000}"/>
    <cellStyle name="Note 25 3" xfId="20564" xr:uid="{00000000-0005-0000-0000-000026790000}"/>
    <cellStyle name="Note 25 4" xfId="20565" xr:uid="{00000000-0005-0000-0000-000027790000}"/>
    <cellStyle name="Note 25 5" xfId="20566" xr:uid="{00000000-0005-0000-0000-000028790000}"/>
    <cellStyle name="Note 25 6" xfId="20567" xr:uid="{00000000-0005-0000-0000-000029790000}"/>
    <cellStyle name="Note 25 7" xfId="20568" xr:uid="{00000000-0005-0000-0000-00002A790000}"/>
    <cellStyle name="Note 25 8" xfId="20569" xr:uid="{00000000-0005-0000-0000-00002B790000}"/>
    <cellStyle name="Note 25 9" xfId="20570" xr:uid="{00000000-0005-0000-0000-00002C790000}"/>
    <cellStyle name="Note 26" xfId="20571" xr:uid="{00000000-0005-0000-0000-00002D790000}"/>
    <cellStyle name="Note 26 10" xfId="20572" xr:uid="{00000000-0005-0000-0000-00002E790000}"/>
    <cellStyle name="Note 26 11" xfId="20573" xr:uid="{00000000-0005-0000-0000-00002F790000}"/>
    <cellStyle name="Note 26 2" xfId="20574" xr:uid="{00000000-0005-0000-0000-000030790000}"/>
    <cellStyle name="Note 26 3" xfId="20575" xr:uid="{00000000-0005-0000-0000-000031790000}"/>
    <cellStyle name="Note 26 4" xfId="20576" xr:uid="{00000000-0005-0000-0000-000032790000}"/>
    <cellStyle name="Note 26 5" xfId="20577" xr:uid="{00000000-0005-0000-0000-000033790000}"/>
    <cellStyle name="Note 26 6" xfId="20578" xr:uid="{00000000-0005-0000-0000-000034790000}"/>
    <cellStyle name="Note 26 7" xfId="20579" xr:uid="{00000000-0005-0000-0000-000035790000}"/>
    <cellStyle name="Note 26 8" xfId="20580" xr:uid="{00000000-0005-0000-0000-000036790000}"/>
    <cellStyle name="Note 26 9" xfId="20581" xr:uid="{00000000-0005-0000-0000-000037790000}"/>
    <cellStyle name="Note 27" xfId="20582" xr:uid="{00000000-0005-0000-0000-000038790000}"/>
    <cellStyle name="Note 27 10" xfId="20583" xr:uid="{00000000-0005-0000-0000-000039790000}"/>
    <cellStyle name="Note 27 11" xfId="20584" xr:uid="{00000000-0005-0000-0000-00003A790000}"/>
    <cellStyle name="Note 27 2" xfId="20585" xr:uid="{00000000-0005-0000-0000-00003B790000}"/>
    <cellStyle name="Note 27 3" xfId="20586" xr:uid="{00000000-0005-0000-0000-00003C790000}"/>
    <cellStyle name="Note 27 4" xfId="20587" xr:uid="{00000000-0005-0000-0000-00003D790000}"/>
    <cellStyle name="Note 27 5" xfId="20588" xr:uid="{00000000-0005-0000-0000-00003E790000}"/>
    <cellStyle name="Note 27 6" xfId="20589" xr:uid="{00000000-0005-0000-0000-00003F790000}"/>
    <cellStyle name="Note 27 7" xfId="20590" xr:uid="{00000000-0005-0000-0000-000040790000}"/>
    <cellStyle name="Note 27 8" xfId="20591" xr:uid="{00000000-0005-0000-0000-000041790000}"/>
    <cellStyle name="Note 27 9" xfId="20592" xr:uid="{00000000-0005-0000-0000-000042790000}"/>
    <cellStyle name="Note 28" xfId="20593" xr:uid="{00000000-0005-0000-0000-000043790000}"/>
    <cellStyle name="Note 28 10" xfId="20594" xr:uid="{00000000-0005-0000-0000-000044790000}"/>
    <cellStyle name="Note 28 11" xfId="20595" xr:uid="{00000000-0005-0000-0000-000045790000}"/>
    <cellStyle name="Note 28 2" xfId="20596" xr:uid="{00000000-0005-0000-0000-000046790000}"/>
    <cellStyle name="Note 28 3" xfId="20597" xr:uid="{00000000-0005-0000-0000-000047790000}"/>
    <cellStyle name="Note 28 4" xfId="20598" xr:uid="{00000000-0005-0000-0000-000048790000}"/>
    <cellStyle name="Note 28 5" xfId="20599" xr:uid="{00000000-0005-0000-0000-000049790000}"/>
    <cellStyle name="Note 28 6" xfId="20600" xr:uid="{00000000-0005-0000-0000-00004A790000}"/>
    <cellStyle name="Note 28 7" xfId="20601" xr:uid="{00000000-0005-0000-0000-00004B790000}"/>
    <cellStyle name="Note 28 8" xfId="20602" xr:uid="{00000000-0005-0000-0000-00004C790000}"/>
    <cellStyle name="Note 28 9" xfId="20603" xr:uid="{00000000-0005-0000-0000-00004D790000}"/>
    <cellStyle name="Note 29" xfId="20604" xr:uid="{00000000-0005-0000-0000-00004E790000}"/>
    <cellStyle name="Note 29 10" xfId="20605" xr:uid="{00000000-0005-0000-0000-00004F790000}"/>
    <cellStyle name="Note 29 11" xfId="20606" xr:uid="{00000000-0005-0000-0000-000050790000}"/>
    <cellStyle name="Note 29 2" xfId="20607" xr:uid="{00000000-0005-0000-0000-000051790000}"/>
    <cellStyle name="Note 29 3" xfId="20608" xr:uid="{00000000-0005-0000-0000-000052790000}"/>
    <cellStyle name="Note 29 4" xfId="20609" xr:uid="{00000000-0005-0000-0000-000053790000}"/>
    <cellStyle name="Note 29 5" xfId="20610" xr:uid="{00000000-0005-0000-0000-000054790000}"/>
    <cellStyle name="Note 29 6" xfId="20611" xr:uid="{00000000-0005-0000-0000-000055790000}"/>
    <cellStyle name="Note 29 7" xfId="20612" xr:uid="{00000000-0005-0000-0000-000056790000}"/>
    <cellStyle name="Note 29 8" xfId="20613" xr:uid="{00000000-0005-0000-0000-000057790000}"/>
    <cellStyle name="Note 29 9" xfId="20614" xr:uid="{00000000-0005-0000-0000-000058790000}"/>
    <cellStyle name="Note 3" xfId="146" xr:uid="{00000000-0005-0000-0000-000059790000}"/>
    <cellStyle name="Note 3 10" xfId="3694" xr:uid="{00000000-0005-0000-0000-00005A790000}"/>
    <cellStyle name="Note 3 11" xfId="3695" xr:uid="{00000000-0005-0000-0000-00005B790000}"/>
    <cellStyle name="Note 3 12" xfId="3693" xr:uid="{00000000-0005-0000-0000-00005C790000}"/>
    <cellStyle name="Note 3 2" xfId="3696" xr:uid="{00000000-0005-0000-0000-00005D790000}"/>
    <cellStyle name="Note 3 3" xfId="3697" xr:uid="{00000000-0005-0000-0000-00005E790000}"/>
    <cellStyle name="Note 3 4" xfId="3698" xr:uid="{00000000-0005-0000-0000-00005F790000}"/>
    <cellStyle name="Note 3 5" xfId="3699" xr:uid="{00000000-0005-0000-0000-000060790000}"/>
    <cellStyle name="Note 3 6" xfId="3700" xr:uid="{00000000-0005-0000-0000-000061790000}"/>
    <cellStyle name="Note 3 7" xfId="3701" xr:uid="{00000000-0005-0000-0000-000062790000}"/>
    <cellStyle name="Note 3 8" xfId="3702" xr:uid="{00000000-0005-0000-0000-000063790000}"/>
    <cellStyle name="Note 3 9" xfId="3703" xr:uid="{00000000-0005-0000-0000-000064790000}"/>
    <cellStyle name="Note 30" xfId="20615" xr:uid="{00000000-0005-0000-0000-000065790000}"/>
    <cellStyle name="Note 30 10" xfId="20616" xr:uid="{00000000-0005-0000-0000-000066790000}"/>
    <cellStyle name="Note 30 11" xfId="20617" xr:uid="{00000000-0005-0000-0000-000067790000}"/>
    <cellStyle name="Note 30 2" xfId="20618" xr:uid="{00000000-0005-0000-0000-000068790000}"/>
    <cellStyle name="Note 30 3" xfId="20619" xr:uid="{00000000-0005-0000-0000-000069790000}"/>
    <cellStyle name="Note 30 4" xfId="20620" xr:uid="{00000000-0005-0000-0000-00006A790000}"/>
    <cellStyle name="Note 30 5" xfId="20621" xr:uid="{00000000-0005-0000-0000-00006B790000}"/>
    <cellStyle name="Note 30 6" xfId="20622" xr:uid="{00000000-0005-0000-0000-00006C790000}"/>
    <cellStyle name="Note 30 7" xfId="20623" xr:uid="{00000000-0005-0000-0000-00006D790000}"/>
    <cellStyle name="Note 30 8" xfId="20624" xr:uid="{00000000-0005-0000-0000-00006E790000}"/>
    <cellStyle name="Note 30 9" xfId="20625" xr:uid="{00000000-0005-0000-0000-00006F790000}"/>
    <cellStyle name="Note 31" xfId="20626" xr:uid="{00000000-0005-0000-0000-000070790000}"/>
    <cellStyle name="Note 31 10" xfId="20627" xr:uid="{00000000-0005-0000-0000-000071790000}"/>
    <cellStyle name="Note 31 11" xfId="20628" xr:uid="{00000000-0005-0000-0000-000072790000}"/>
    <cellStyle name="Note 31 2" xfId="20629" xr:uid="{00000000-0005-0000-0000-000073790000}"/>
    <cellStyle name="Note 31 3" xfId="20630" xr:uid="{00000000-0005-0000-0000-000074790000}"/>
    <cellStyle name="Note 31 4" xfId="20631" xr:uid="{00000000-0005-0000-0000-000075790000}"/>
    <cellStyle name="Note 31 5" xfId="20632" xr:uid="{00000000-0005-0000-0000-000076790000}"/>
    <cellStyle name="Note 31 6" xfId="20633" xr:uid="{00000000-0005-0000-0000-000077790000}"/>
    <cellStyle name="Note 31 7" xfId="20634" xr:uid="{00000000-0005-0000-0000-000078790000}"/>
    <cellStyle name="Note 31 8" xfId="20635" xr:uid="{00000000-0005-0000-0000-000079790000}"/>
    <cellStyle name="Note 31 9" xfId="20636" xr:uid="{00000000-0005-0000-0000-00007A790000}"/>
    <cellStyle name="Note 32" xfId="20637" xr:uid="{00000000-0005-0000-0000-00007B790000}"/>
    <cellStyle name="Note 32 10" xfId="20638" xr:uid="{00000000-0005-0000-0000-00007C790000}"/>
    <cellStyle name="Note 32 11" xfId="20639" xr:uid="{00000000-0005-0000-0000-00007D790000}"/>
    <cellStyle name="Note 32 2" xfId="20640" xr:uid="{00000000-0005-0000-0000-00007E790000}"/>
    <cellStyle name="Note 32 3" xfId="20641" xr:uid="{00000000-0005-0000-0000-00007F790000}"/>
    <cellStyle name="Note 32 4" xfId="20642" xr:uid="{00000000-0005-0000-0000-000080790000}"/>
    <cellStyle name="Note 32 5" xfId="20643" xr:uid="{00000000-0005-0000-0000-000081790000}"/>
    <cellStyle name="Note 32 6" xfId="20644" xr:uid="{00000000-0005-0000-0000-000082790000}"/>
    <cellStyle name="Note 32 7" xfId="20645" xr:uid="{00000000-0005-0000-0000-000083790000}"/>
    <cellStyle name="Note 32 8" xfId="20646" xr:uid="{00000000-0005-0000-0000-000084790000}"/>
    <cellStyle name="Note 32 9" xfId="20647" xr:uid="{00000000-0005-0000-0000-000085790000}"/>
    <cellStyle name="Note 33" xfId="20648" xr:uid="{00000000-0005-0000-0000-000086790000}"/>
    <cellStyle name="Note 33 10" xfId="20649" xr:uid="{00000000-0005-0000-0000-000087790000}"/>
    <cellStyle name="Note 33 11" xfId="20650" xr:uid="{00000000-0005-0000-0000-000088790000}"/>
    <cellStyle name="Note 33 2" xfId="20651" xr:uid="{00000000-0005-0000-0000-000089790000}"/>
    <cellStyle name="Note 33 3" xfId="20652" xr:uid="{00000000-0005-0000-0000-00008A790000}"/>
    <cellStyle name="Note 33 4" xfId="20653" xr:uid="{00000000-0005-0000-0000-00008B790000}"/>
    <cellStyle name="Note 33 5" xfId="20654" xr:uid="{00000000-0005-0000-0000-00008C790000}"/>
    <cellStyle name="Note 33 6" xfId="20655" xr:uid="{00000000-0005-0000-0000-00008D790000}"/>
    <cellStyle name="Note 33 7" xfId="20656" xr:uid="{00000000-0005-0000-0000-00008E790000}"/>
    <cellStyle name="Note 33 8" xfId="20657" xr:uid="{00000000-0005-0000-0000-00008F790000}"/>
    <cellStyle name="Note 33 9" xfId="20658" xr:uid="{00000000-0005-0000-0000-000090790000}"/>
    <cellStyle name="Note 34" xfId="20659" xr:uid="{00000000-0005-0000-0000-000091790000}"/>
    <cellStyle name="Note 34 10" xfId="20660" xr:uid="{00000000-0005-0000-0000-000092790000}"/>
    <cellStyle name="Note 34 11" xfId="20661" xr:uid="{00000000-0005-0000-0000-000093790000}"/>
    <cellStyle name="Note 34 2" xfId="20662" xr:uid="{00000000-0005-0000-0000-000094790000}"/>
    <cellStyle name="Note 34 3" xfId="20663" xr:uid="{00000000-0005-0000-0000-000095790000}"/>
    <cellStyle name="Note 34 4" xfId="20664" xr:uid="{00000000-0005-0000-0000-000096790000}"/>
    <cellStyle name="Note 34 5" xfId="20665" xr:uid="{00000000-0005-0000-0000-000097790000}"/>
    <cellStyle name="Note 34 6" xfId="20666" xr:uid="{00000000-0005-0000-0000-000098790000}"/>
    <cellStyle name="Note 34 7" xfId="20667" xr:uid="{00000000-0005-0000-0000-000099790000}"/>
    <cellStyle name="Note 34 8" xfId="20668" xr:uid="{00000000-0005-0000-0000-00009A790000}"/>
    <cellStyle name="Note 34 9" xfId="20669" xr:uid="{00000000-0005-0000-0000-00009B790000}"/>
    <cellStyle name="Note 35" xfId="20670" xr:uid="{00000000-0005-0000-0000-00009C790000}"/>
    <cellStyle name="Note 35 10" xfId="20671" xr:uid="{00000000-0005-0000-0000-00009D790000}"/>
    <cellStyle name="Note 35 11" xfId="20672" xr:uid="{00000000-0005-0000-0000-00009E790000}"/>
    <cellStyle name="Note 35 2" xfId="20673" xr:uid="{00000000-0005-0000-0000-00009F790000}"/>
    <cellStyle name="Note 35 3" xfId="20674" xr:uid="{00000000-0005-0000-0000-0000A0790000}"/>
    <cellStyle name="Note 35 4" xfId="20675" xr:uid="{00000000-0005-0000-0000-0000A1790000}"/>
    <cellStyle name="Note 35 5" xfId="20676" xr:uid="{00000000-0005-0000-0000-0000A2790000}"/>
    <cellStyle name="Note 35 6" xfId="20677" xr:uid="{00000000-0005-0000-0000-0000A3790000}"/>
    <cellStyle name="Note 35 7" xfId="20678" xr:uid="{00000000-0005-0000-0000-0000A4790000}"/>
    <cellStyle name="Note 35 8" xfId="20679" xr:uid="{00000000-0005-0000-0000-0000A5790000}"/>
    <cellStyle name="Note 35 9" xfId="20680" xr:uid="{00000000-0005-0000-0000-0000A6790000}"/>
    <cellStyle name="Note 36" xfId="20681" xr:uid="{00000000-0005-0000-0000-0000A7790000}"/>
    <cellStyle name="Note 36 10" xfId="20682" xr:uid="{00000000-0005-0000-0000-0000A8790000}"/>
    <cellStyle name="Note 36 11" xfId="20683" xr:uid="{00000000-0005-0000-0000-0000A9790000}"/>
    <cellStyle name="Note 36 2" xfId="20684" xr:uid="{00000000-0005-0000-0000-0000AA790000}"/>
    <cellStyle name="Note 36 3" xfId="20685" xr:uid="{00000000-0005-0000-0000-0000AB790000}"/>
    <cellStyle name="Note 36 4" xfId="20686" xr:uid="{00000000-0005-0000-0000-0000AC790000}"/>
    <cellStyle name="Note 36 5" xfId="20687" xr:uid="{00000000-0005-0000-0000-0000AD790000}"/>
    <cellStyle name="Note 36 6" xfId="20688" xr:uid="{00000000-0005-0000-0000-0000AE790000}"/>
    <cellStyle name="Note 36 7" xfId="20689" xr:uid="{00000000-0005-0000-0000-0000AF790000}"/>
    <cellStyle name="Note 36 8" xfId="20690" xr:uid="{00000000-0005-0000-0000-0000B0790000}"/>
    <cellStyle name="Note 36 9" xfId="20691" xr:uid="{00000000-0005-0000-0000-0000B1790000}"/>
    <cellStyle name="Note 37" xfId="20692" xr:uid="{00000000-0005-0000-0000-0000B2790000}"/>
    <cellStyle name="Note 37 10" xfId="20693" xr:uid="{00000000-0005-0000-0000-0000B3790000}"/>
    <cellStyle name="Note 37 11" xfId="20694" xr:uid="{00000000-0005-0000-0000-0000B4790000}"/>
    <cellStyle name="Note 37 2" xfId="20695" xr:uid="{00000000-0005-0000-0000-0000B5790000}"/>
    <cellStyle name="Note 37 3" xfId="20696" xr:uid="{00000000-0005-0000-0000-0000B6790000}"/>
    <cellStyle name="Note 37 4" xfId="20697" xr:uid="{00000000-0005-0000-0000-0000B7790000}"/>
    <cellStyle name="Note 37 5" xfId="20698" xr:uid="{00000000-0005-0000-0000-0000B8790000}"/>
    <cellStyle name="Note 37 6" xfId="20699" xr:uid="{00000000-0005-0000-0000-0000B9790000}"/>
    <cellStyle name="Note 37 7" xfId="20700" xr:uid="{00000000-0005-0000-0000-0000BA790000}"/>
    <cellStyle name="Note 37 8" xfId="20701" xr:uid="{00000000-0005-0000-0000-0000BB790000}"/>
    <cellStyle name="Note 37 9" xfId="20702" xr:uid="{00000000-0005-0000-0000-0000BC790000}"/>
    <cellStyle name="Note 38" xfId="20703" xr:uid="{00000000-0005-0000-0000-0000BD790000}"/>
    <cellStyle name="Note 38 10" xfId="20704" xr:uid="{00000000-0005-0000-0000-0000BE790000}"/>
    <cellStyle name="Note 38 11" xfId="20705" xr:uid="{00000000-0005-0000-0000-0000BF790000}"/>
    <cellStyle name="Note 38 2" xfId="20706" xr:uid="{00000000-0005-0000-0000-0000C0790000}"/>
    <cellStyle name="Note 38 3" xfId="20707" xr:uid="{00000000-0005-0000-0000-0000C1790000}"/>
    <cellStyle name="Note 38 4" xfId="20708" xr:uid="{00000000-0005-0000-0000-0000C2790000}"/>
    <cellStyle name="Note 38 5" xfId="20709" xr:uid="{00000000-0005-0000-0000-0000C3790000}"/>
    <cellStyle name="Note 38 6" xfId="20710" xr:uid="{00000000-0005-0000-0000-0000C4790000}"/>
    <cellStyle name="Note 38 7" xfId="20711" xr:uid="{00000000-0005-0000-0000-0000C5790000}"/>
    <cellStyle name="Note 38 8" xfId="20712" xr:uid="{00000000-0005-0000-0000-0000C6790000}"/>
    <cellStyle name="Note 38 9" xfId="20713" xr:uid="{00000000-0005-0000-0000-0000C7790000}"/>
    <cellStyle name="Note 39" xfId="20714" xr:uid="{00000000-0005-0000-0000-0000C8790000}"/>
    <cellStyle name="Note 39 10" xfId="20715" xr:uid="{00000000-0005-0000-0000-0000C9790000}"/>
    <cellStyle name="Note 39 11" xfId="20716" xr:uid="{00000000-0005-0000-0000-0000CA790000}"/>
    <cellStyle name="Note 39 2" xfId="20717" xr:uid="{00000000-0005-0000-0000-0000CB790000}"/>
    <cellStyle name="Note 39 3" xfId="20718" xr:uid="{00000000-0005-0000-0000-0000CC790000}"/>
    <cellStyle name="Note 39 4" xfId="20719" xr:uid="{00000000-0005-0000-0000-0000CD790000}"/>
    <cellStyle name="Note 39 5" xfId="20720" xr:uid="{00000000-0005-0000-0000-0000CE790000}"/>
    <cellStyle name="Note 39 6" xfId="20721" xr:uid="{00000000-0005-0000-0000-0000CF790000}"/>
    <cellStyle name="Note 39 7" xfId="20722" xr:uid="{00000000-0005-0000-0000-0000D0790000}"/>
    <cellStyle name="Note 39 8" xfId="20723" xr:uid="{00000000-0005-0000-0000-0000D1790000}"/>
    <cellStyle name="Note 39 9" xfId="20724" xr:uid="{00000000-0005-0000-0000-0000D2790000}"/>
    <cellStyle name="Note 4" xfId="1673" xr:uid="{00000000-0005-0000-0000-0000D3790000}"/>
    <cellStyle name="Note 4 10" xfId="3705" xr:uid="{00000000-0005-0000-0000-0000D4790000}"/>
    <cellStyle name="Note 4 11" xfId="3706" xr:uid="{00000000-0005-0000-0000-0000D5790000}"/>
    <cellStyle name="Note 4 12" xfId="3704" xr:uid="{00000000-0005-0000-0000-0000D6790000}"/>
    <cellStyle name="Note 4 2" xfId="3707" xr:uid="{00000000-0005-0000-0000-0000D7790000}"/>
    <cellStyle name="Note 4 3" xfId="3708" xr:uid="{00000000-0005-0000-0000-0000D8790000}"/>
    <cellStyle name="Note 4 4" xfId="3709" xr:uid="{00000000-0005-0000-0000-0000D9790000}"/>
    <cellStyle name="Note 4 5" xfId="3710" xr:uid="{00000000-0005-0000-0000-0000DA790000}"/>
    <cellStyle name="Note 4 6" xfId="3711" xr:uid="{00000000-0005-0000-0000-0000DB790000}"/>
    <cellStyle name="Note 4 7" xfId="3712" xr:uid="{00000000-0005-0000-0000-0000DC790000}"/>
    <cellStyle name="Note 4 8" xfId="3713" xr:uid="{00000000-0005-0000-0000-0000DD790000}"/>
    <cellStyle name="Note 4 9" xfId="3714" xr:uid="{00000000-0005-0000-0000-0000DE790000}"/>
    <cellStyle name="Note 40" xfId="20725" xr:uid="{00000000-0005-0000-0000-0000DF790000}"/>
    <cellStyle name="Note 40 10" xfId="20726" xr:uid="{00000000-0005-0000-0000-0000E0790000}"/>
    <cellStyle name="Note 40 2" xfId="20727" xr:uid="{00000000-0005-0000-0000-0000E1790000}"/>
    <cellStyle name="Note 40 3" xfId="20728" xr:uid="{00000000-0005-0000-0000-0000E2790000}"/>
    <cellStyle name="Note 40 4" xfId="20729" xr:uid="{00000000-0005-0000-0000-0000E3790000}"/>
    <cellStyle name="Note 40 5" xfId="20730" xr:uid="{00000000-0005-0000-0000-0000E4790000}"/>
    <cellStyle name="Note 40 6" xfId="20731" xr:uid="{00000000-0005-0000-0000-0000E5790000}"/>
    <cellStyle name="Note 40 7" xfId="20732" xr:uid="{00000000-0005-0000-0000-0000E6790000}"/>
    <cellStyle name="Note 40 8" xfId="20733" xr:uid="{00000000-0005-0000-0000-0000E7790000}"/>
    <cellStyle name="Note 40 9" xfId="20734" xr:uid="{00000000-0005-0000-0000-0000E8790000}"/>
    <cellStyle name="Note 41" xfId="20735" xr:uid="{00000000-0005-0000-0000-0000E9790000}"/>
    <cellStyle name="Note 42" xfId="20736" xr:uid="{00000000-0005-0000-0000-0000EA790000}"/>
    <cellStyle name="Note 43" xfId="20737" xr:uid="{00000000-0005-0000-0000-0000EB790000}"/>
    <cellStyle name="Note 44" xfId="20738" xr:uid="{00000000-0005-0000-0000-0000EC790000}"/>
    <cellStyle name="Note 45" xfId="20739" xr:uid="{00000000-0005-0000-0000-0000ED790000}"/>
    <cellStyle name="Note 46" xfId="20740" xr:uid="{00000000-0005-0000-0000-0000EE790000}"/>
    <cellStyle name="Note 47" xfId="20741" xr:uid="{00000000-0005-0000-0000-0000EF790000}"/>
    <cellStyle name="Note 48" xfId="20742" xr:uid="{00000000-0005-0000-0000-0000F0790000}"/>
    <cellStyle name="Note 49" xfId="20743" xr:uid="{00000000-0005-0000-0000-0000F1790000}"/>
    <cellStyle name="Note 5" xfId="3715" xr:uid="{00000000-0005-0000-0000-0000F2790000}"/>
    <cellStyle name="Note 5 10" xfId="3716" xr:uid="{00000000-0005-0000-0000-0000F3790000}"/>
    <cellStyle name="Note 5 11" xfId="3717" xr:uid="{00000000-0005-0000-0000-0000F4790000}"/>
    <cellStyle name="Note 5 2" xfId="3718" xr:uid="{00000000-0005-0000-0000-0000F5790000}"/>
    <cellStyle name="Note 5 3" xfId="3719" xr:uid="{00000000-0005-0000-0000-0000F6790000}"/>
    <cellStyle name="Note 5 4" xfId="3720" xr:uid="{00000000-0005-0000-0000-0000F7790000}"/>
    <cellStyle name="Note 5 5" xfId="3721" xr:uid="{00000000-0005-0000-0000-0000F8790000}"/>
    <cellStyle name="Note 5 6" xfId="3722" xr:uid="{00000000-0005-0000-0000-0000F9790000}"/>
    <cellStyle name="Note 5 7" xfId="3723" xr:uid="{00000000-0005-0000-0000-0000FA790000}"/>
    <cellStyle name="Note 5 8" xfId="3724" xr:uid="{00000000-0005-0000-0000-0000FB790000}"/>
    <cellStyle name="Note 5 9" xfId="3725" xr:uid="{00000000-0005-0000-0000-0000FC790000}"/>
    <cellStyle name="Note 50" xfId="144" xr:uid="{00000000-0005-0000-0000-0000FD790000}"/>
    <cellStyle name="Note 6" xfId="3726" xr:uid="{00000000-0005-0000-0000-0000FE790000}"/>
    <cellStyle name="Note 6 10" xfId="20744" xr:uid="{00000000-0005-0000-0000-0000FF790000}"/>
    <cellStyle name="Note 6 11" xfId="20745" xr:uid="{00000000-0005-0000-0000-0000007A0000}"/>
    <cellStyle name="Note 6 2" xfId="20746" xr:uid="{00000000-0005-0000-0000-0000017A0000}"/>
    <cellStyle name="Note 6 3" xfId="20747" xr:uid="{00000000-0005-0000-0000-0000027A0000}"/>
    <cellStyle name="Note 6 4" xfId="20748" xr:uid="{00000000-0005-0000-0000-0000037A0000}"/>
    <cellStyle name="Note 6 5" xfId="20749" xr:uid="{00000000-0005-0000-0000-0000047A0000}"/>
    <cellStyle name="Note 6 6" xfId="20750" xr:uid="{00000000-0005-0000-0000-0000057A0000}"/>
    <cellStyle name="Note 6 7" xfId="20751" xr:uid="{00000000-0005-0000-0000-0000067A0000}"/>
    <cellStyle name="Note 6 8" xfId="20752" xr:uid="{00000000-0005-0000-0000-0000077A0000}"/>
    <cellStyle name="Note 6 9" xfId="20753" xr:uid="{00000000-0005-0000-0000-0000087A0000}"/>
    <cellStyle name="Note 7" xfId="3727" xr:uid="{00000000-0005-0000-0000-0000097A0000}"/>
    <cellStyle name="Note 7 10" xfId="20754" xr:uid="{00000000-0005-0000-0000-00000A7A0000}"/>
    <cellStyle name="Note 7 11" xfId="20755" xr:uid="{00000000-0005-0000-0000-00000B7A0000}"/>
    <cellStyle name="Note 7 2" xfId="20756" xr:uid="{00000000-0005-0000-0000-00000C7A0000}"/>
    <cellStyle name="Note 7 3" xfId="20757" xr:uid="{00000000-0005-0000-0000-00000D7A0000}"/>
    <cellStyle name="Note 7 4" xfId="20758" xr:uid="{00000000-0005-0000-0000-00000E7A0000}"/>
    <cellStyle name="Note 7 5" xfId="20759" xr:uid="{00000000-0005-0000-0000-00000F7A0000}"/>
    <cellStyle name="Note 7 6" xfId="20760" xr:uid="{00000000-0005-0000-0000-0000107A0000}"/>
    <cellStyle name="Note 7 7" xfId="20761" xr:uid="{00000000-0005-0000-0000-0000117A0000}"/>
    <cellStyle name="Note 7 8" xfId="20762" xr:uid="{00000000-0005-0000-0000-0000127A0000}"/>
    <cellStyle name="Note 7 9" xfId="20763" xr:uid="{00000000-0005-0000-0000-0000137A0000}"/>
    <cellStyle name="Note 8" xfId="3728" xr:uid="{00000000-0005-0000-0000-0000147A0000}"/>
    <cellStyle name="Note 8 10" xfId="20764" xr:uid="{00000000-0005-0000-0000-0000157A0000}"/>
    <cellStyle name="Note 8 11" xfId="20765" xr:uid="{00000000-0005-0000-0000-0000167A0000}"/>
    <cellStyle name="Note 8 2" xfId="20766" xr:uid="{00000000-0005-0000-0000-0000177A0000}"/>
    <cellStyle name="Note 8 3" xfId="20767" xr:uid="{00000000-0005-0000-0000-0000187A0000}"/>
    <cellStyle name="Note 8 4" xfId="20768" xr:uid="{00000000-0005-0000-0000-0000197A0000}"/>
    <cellStyle name="Note 8 5" xfId="20769" xr:uid="{00000000-0005-0000-0000-00001A7A0000}"/>
    <cellStyle name="Note 8 6" xfId="20770" xr:uid="{00000000-0005-0000-0000-00001B7A0000}"/>
    <cellStyle name="Note 8 7" xfId="20771" xr:uid="{00000000-0005-0000-0000-00001C7A0000}"/>
    <cellStyle name="Note 8 8" xfId="20772" xr:uid="{00000000-0005-0000-0000-00001D7A0000}"/>
    <cellStyle name="Note 8 9" xfId="20773" xr:uid="{00000000-0005-0000-0000-00001E7A0000}"/>
    <cellStyle name="Note 9" xfId="3729" xr:uid="{00000000-0005-0000-0000-00001F7A0000}"/>
    <cellStyle name="Note 9 10" xfId="20774" xr:uid="{00000000-0005-0000-0000-0000207A0000}"/>
    <cellStyle name="Note 9 11" xfId="20775" xr:uid="{00000000-0005-0000-0000-0000217A0000}"/>
    <cellStyle name="Note 9 2" xfId="20776" xr:uid="{00000000-0005-0000-0000-0000227A0000}"/>
    <cellStyle name="Note 9 3" xfId="20777" xr:uid="{00000000-0005-0000-0000-0000237A0000}"/>
    <cellStyle name="Note 9 4" xfId="20778" xr:uid="{00000000-0005-0000-0000-0000247A0000}"/>
    <cellStyle name="Note 9 5" xfId="20779" xr:uid="{00000000-0005-0000-0000-0000257A0000}"/>
    <cellStyle name="Note 9 6" xfId="20780" xr:uid="{00000000-0005-0000-0000-0000267A0000}"/>
    <cellStyle name="Note 9 7" xfId="20781" xr:uid="{00000000-0005-0000-0000-0000277A0000}"/>
    <cellStyle name="Note 9 8" xfId="20782" xr:uid="{00000000-0005-0000-0000-0000287A0000}"/>
    <cellStyle name="Note 9 9" xfId="20783" xr:uid="{00000000-0005-0000-0000-0000297A0000}"/>
    <cellStyle name="Output 10" xfId="3730" xr:uid="{00000000-0005-0000-0000-00002A7A0000}"/>
    <cellStyle name="Output 10 10" xfId="20784" xr:uid="{00000000-0005-0000-0000-00002B7A0000}"/>
    <cellStyle name="Output 10 11" xfId="20785" xr:uid="{00000000-0005-0000-0000-00002C7A0000}"/>
    <cellStyle name="Output 10 2" xfId="20786" xr:uid="{00000000-0005-0000-0000-00002D7A0000}"/>
    <cellStyle name="Output 10 3" xfId="20787" xr:uid="{00000000-0005-0000-0000-00002E7A0000}"/>
    <cellStyle name="Output 10 4" xfId="20788" xr:uid="{00000000-0005-0000-0000-00002F7A0000}"/>
    <cellStyle name="Output 10 5" xfId="20789" xr:uid="{00000000-0005-0000-0000-0000307A0000}"/>
    <cellStyle name="Output 10 6" xfId="20790" xr:uid="{00000000-0005-0000-0000-0000317A0000}"/>
    <cellStyle name="Output 10 7" xfId="20791" xr:uid="{00000000-0005-0000-0000-0000327A0000}"/>
    <cellStyle name="Output 10 8" xfId="20792" xr:uid="{00000000-0005-0000-0000-0000337A0000}"/>
    <cellStyle name="Output 10 9" xfId="20793" xr:uid="{00000000-0005-0000-0000-0000347A0000}"/>
    <cellStyle name="Output 11" xfId="3731" xr:uid="{00000000-0005-0000-0000-0000357A0000}"/>
    <cellStyle name="Output 11 10" xfId="20794" xr:uid="{00000000-0005-0000-0000-0000367A0000}"/>
    <cellStyle name="Output 11 11" xfId="20795" xr:uid="{00000000-0005-0000-0000-0000377A0000}"/>
    <cellStyle name="Output 11 2" xfId="20796" xr:uid="{00000000-0005-0000-0000-0000387A0000}"/>
    <cellStyle name="Output 11 3" xfId="20797" xr:uid="{00000000-0005-0000-0000-0000397A0000}"/>
    <cellStyle name="Output 11 4" xfId="20798" xr:uid="{00000000-0005-0000-0000-00003A7A0000}"/>
    <cellStyle name="Output 11 5" xfId="20799" xr:uid="{00000000-0005-0000-0000-00003B7A0000}"/>
    <cellStyle name="Output 11 6" xfId="20800" xr:uid="{00000000-0005-0000-0000-00003C7A0000}"/>
    <cellStyle name="Output 11 7" xfId="20801" xr:uid="{00000000-0005-0000-0000-00003D7A0000}"/>
    <cellStyle name="Output 11 8" xfId="20802" xr:uid="{00000000-0005-0000-0000-00003E7A0000}"/>
    <cellStyle name="Output 11 9" xfId="20803" xr:uid="{00000000-0005-0000-0000-00003F7A0000}"/>
    <cellStyle name="Output 12" xfId="3732" xr:uid="{00000000-0005-0000-0000-0000407A0000}"/>
    <cellStyle name="Output 12 10" xfId="20804" xr:uid="{00000000-0005-0000-0000-0000417A0000}"/>
    <cellStyle name="Output 12 11" xfId="20805" xr:uid="{00000000-0005-0000-0000-0000427A0000}"/>
    <cellStyle name="Output 12 2" xfId="20806" xr:uid="{00000000-0005-0000-0000-0000437A0000}"/>
    <cellStyle name="Output 12 3" xfId="20807" xr:uid="{00000000-0005-0000-0000-0000447A0000}"/>
    <cellStyle name="Output 12 4" xfId="20808" xr:uid="{00000000-0005-0000-0000-0000457A0000}"/>
    <cellStyle name="Output 12 5" xfId="20809" xr:uid="{00000000-0005-0000-0000-0000467A0000}"/>
    <cellStyle name="Output 12 6" xfId="20810" xr:uid="{00000000-0005-0000-0000-0000477A0000}"/>
    <cellStyle name="Output 12 7" xfId="20811" xr:uid="{00000000-0005-0000-0000-0000487A0000}"/>
    <cellStyle name="Output 12 8" xfId="20812" xr:uid="{00000000-0005-0000-0000-0000497A0000}"/>
    <cellStyle name="Output 12 9" xfId="20813" xr:uid="{00000000-0005-0000-0000-00004A7A0000}"/>
    <cellStyle name="Output 13" xfId="3733" xr:uid="{00000000-0005-0000-0000-00004B7A0000}"/>
    <cellStyle name="Output 13 10" xfId="20814" xr:uid="{00000000-0005-0000-0000-00004C7A0000}"/>
    <cellStyle name="Output 13 11" xfId="20815" xr:uid="{00000000-0005-0000-0000-00004D7A0000}"/>
    <cellStyle name="Output 13 2" xfId="20816" xr:uid="{00000000-0005-0000-0000-00004E7A0000}"/>
    <cellStyle name="Output 13 3" xfId="20817" xr:uid="{00000000-0005-0000-0000-00004F7A0000}"/>
    <cellStyle name="Output 13 4" xfId="20818" xr:uid="{00000000-0005-0000-0000-0000507A0000}"/>
    <cellStyle name="Output 13 5" xfId="20819" xr:uid="{00000000-0005-0000-0000-0000517A0000}"/>
    <cellStyle name="Output 13 6" xfId="20820" xr:uid="{00000000-0005-0000-0000-0000527A0000}"/>
    <cellStyle name="Output 13 7" xfId="20821" xr:uid="{00000000-0005-0000-0000-0000537A0000}"/>
    <cellStyle name="Output 13 8" xfId="20822" xr:uid="{00000000-0005-0000-0000-0000547A0000}"/>
    <cellStyle name="Output 13 9" xfId="20823" xr:uid="{00000000-0005-0000-0000-0000557A0000}"/>
    <cellStyle name="Output 14" xfId="3734" xr:uid="{00000000-0005-0000-0000-0000567A0000}"/>
    <cellStyle name="Output 14 10" xfId="20824" xr:uid="{00000000-0005-0000-0000-0000577A0000}"/>
    <cellStyle name="Output 14 11" xfId="20825" xr:uid="{00000000-0005-0000-0000-0000587A0000}"/>
    <cellStyle name="Output 14 2" xfId="20826" xr:uid="{00000000-0005-0000-0000-0000597A0000}"/>
    <cellStyle name="Output 14 3" xfId="20827" xr:uid="{00000000-0005-0000-0000-00005A7A0000}"/>
    <cellStyle name="Output 14 4" xfId="20828" xr:uid="{00000000-0005-0000-0000-00005B7A0000}"/>
    <cellStyle name="Output 14 5" xfId="20829" xr:uid="{00000000-0005-0000-0000-00005C7A0000}"/>
    <cellStyle name="Output 14 6" xfId="20830" xr:uid="{00000000-0005-0000-0000-00005D7A0000}"/>
    <cellStyle name="Output 14 7" xfId="20831" xr:uid="{00000000-0005-0000-0000-00005E7A0000}"/>
    <cellStyle name="Output 14 8" xfId="20832" xr:uid="{00000000-0005-0000-0000-00005F7A0000}"/>
    <cellStyle name="Output 14 9" xfId="20833" xr:uid="{00000000-0005-0000-0000-0000607A0000}"/>
    <cellStyle name="Output 15" xfId="3735" xr:uid="{00000000-0005-0000-0000-0000617A0000}"/>
    <cellStyle name="Output 15 10" xfId="20834" xr:uid="{00000000-0005-0000-0000-0000627A0000}"/>
    <cellStyle name="Output 15 11" xfId="20835" xr:uid="{00000000-0005-0000-0000-0000637A0000}"/>
    <cellStyle name="Output 15 2" xfId="20836" xr:uid="{00000000-0005-0000-0000-0000647A0000}"/>
    <cellStyle name="Output 15 3" xfId="20837" xr:uid="{00000000-0005-0000-0000-0000657A0000}"/>
    <cellStyle name="Output 15 4" xfId="20838" xr:uid="{00000000-0005-0000-0000-0000667A0000}"/>
    <cellStyle name="Output 15 5" xfId="20839" xr:uid="{00000000-0005-0000-0000-0000677A0000}"/>
    <cellStyle name="Output 15 6" xfId="20840" xr:uid="{00000000-0005-0000-0000-0000687A0000}"/>
    <cellStyle name="Output 15 7" xfId="20841" xr:uid="{00000000-0005-0000-0000-0000697A0000}"/>
    <cellStyle name="Output 15 8" xfId="20842" xr:uid="{00000000-0005-0000-0000-00006A7A0000}"/>
    <cellStyle name="Output 15 9" xfId="20843" xr:uid="{00000000-0005-0000-0000-00006B7A0000}"/>
    <cellStyle name="Output 16" xfId="20844" xr:uid="{00000000-0005-0000-0000-00006C7A0000}"/>
    <cellStyle name="Output 16 10" xfId="20845" xr:uid="{00000000-0005-0000-0000-00006D7A0000}"/>
    <cellStyle name="Output 16 11" xfId="20846" xr:uid="{00000000-0005-0000-0000-00006E7A0000}"/>
    <cellStyle name="Output 16 2" xfId="20847" xr:uid="{00000000-0005-0000-0000-00006F7A0000}"/>
    <cellStyle name="Output 16 3" xfId="20848" xr:uid="{00000000-0005-0000-0000-0000707A0000}"/>
    <cellStyle name="Output 16 4" xfId="20849" xr:uid="{00000000-0005-0000-0000-0000717A0000}"/>
    <cellStyle name="Output 16 5" xfId="20850" xr:uid="{00000000-0005-0000-0000-0000727A0000}"/>
    <cellStyle name="Output 16 6" xfId="20851" xr:uid="{00000000-0005-0000-0000-0000737A0000}"/>
    <cellStyle name="Output 16 7" xfId="20852" xr:uid="{00000000-0005-0000-0000-0000747A0000}"/>
    <cellStyle name="Output 16 8" xfId="20853" xr:uid="{00000000-0005-0000-0000-0000757A0000}"/>
    <cellStyle name="Output 16 9" xfId="20854" xr:uid="{00000000-0005-0000-0000-0000767A0000}"/>
    <cellStyle name="Output 17" xfId="20855" xr:uid="{00000000-0005-0000-0000-0000777A0000}"/>
    <cellStyle name="Output 17 10" xfId="20856" xr:uid="{00000000-0005-0000-0000-0000787A0000}"/>
    <cellStyle name="Output 17 11" xfId="20857" xr:uid="{00000000-0005-0000-0000-0000797A0000}"/>
    <cellStyle name="Output 17 2" xfId="20858" xr:uid="{00000000-0005-0000-0000-00007A7A0000}"/>
    <cellStyle name="Output 17 3" xfId="20859" xr:uid="{00000000-0005-0000-0000-00007B7A0000}"/>
    <cellStyle name="Output 17 4" xfId="20860" xr:uid="{00000000-0005-0000-0000-00007C7A0000}"/>
    <cellStyle name="Output 17 5" xfId="20861" xr:uid="{00000000-0005-0000-0000-00007D7A0000}"/>
    <cellStyle name="Output 17 6" xfId="20862" xr:uid="{00000000-0005-0000-0000-00007E7A0000}"/>
    <cellStyle name="Output 17 7" xfId="20863" xr:uid="{00000000-0005-0000-0000-00007F7A0000}"/>
    <cellStyle name="Output 17 8" xfId="20864" xr:uid="{00000000-0005-0000-0000-0000807A0000}"/>
    <cellStyle name="Output 17 9" xfId="20865" xr:uid="{00000000-0005-0000-0000-0000817A0000}"/>
    <cellStyle name="Output 18" xfId="20866" xr:uid="{00000000-0005-0000-0000-0000827A0000}"/>
    <cellStyle name="Output 18 10" xfId="20867" xr:uid="{00000000-0005-0000-0000-0000837A0000}"/>
    <cellStyle name="Output 18 11" xfId="20868" xr:uid="{00000000-0005-0000-0000-0000847A0000}"/>
    <cellStyle name="Output 18 2" xfId="20869" xr:uid="{00000000-0005-0000-0000-0000857A0000}"/>
    <cellStyle name="Output 18 3" xfId="20870" xr:uid="{00000000-0005-0000-0000-0000867A0000}"/>
    <cellStyle name="Output 18 4" xfId="20871" xr:uid="{00000000-0005-0000-0000-0000877A0000}"/>
    <cellStyle name="Output 18 5" xfId="20872" xr:uid="{00000000-0005-0000-0000-0000887A0000}"/>
    <cellStyle name="Output 18 6" xfId="20873" xr:uid="{00000000-0005-0000-0000-0000897A0000}"/>
    <cellStyle name="Output 18 7" xfId="20874" xr:uid="{00000000-0005-0000-0000-00008A7A0000}"/>
    <cellStyle name="Output 18 8" xfId="20875" xr:uid="{00000000-0005-0000-0000-00008B7A0000}"/>
    <cellStyle name="Output 18 9" xfId="20876" xr:uid="{00000000-0005-0000-0000-00008C7A0000}"/>
    <cellStyle name="Output 19" xfId="20877" xr:uid="{00000000-0005-0000-0000-00008D7A0000}"/>
    <cellStyle name="Output 19 10" xfId="20878" xr:uid="{00000000-0005-0000-0000-00008E7A0000}"/>
    <cellStyle name="Output 19 11" xfId="20879" xr:uid="{00000000-0005-0000-0000-00008F7A0000}"/>
    <cellStyle name="Output 19 2" xfId="20880" xr:uid="{00000000-0005-0000-0000-0000907A0000}"/>
    <cellStyle name="Output 19 3" xfId="20881" xr:uid="{00000000-0005-0000-0000-0000917A0000}"/>
    <cellStyle name="Output 19 4" xfId="20882" xr:uid="{00000000-0005-0000-0000-0000927A0000}"/>
    <cellStyle name="Output 19 5" xfId="20883" xr:uid="{00000000-0005-0000-0000-0000937A0000}"/>
    <cellStyle name="Output 19 6" xfId="20884" xr:uid="{00000000-0005-0000-0000-0000947A0000}"/>
    <cellStyle name="Output 19 7" xfId="20885" xr:uid="{00000000-0005-0000-0000-0000957A0000}"/>
    <cellStyle name="Output 19 8" xfId="20886" xr:uid="{00000000-0005-0000-0000-0000967A0000}"/>
    <cellStyle name="Output 19 9" xfId="20887" xr:uid="{00000000-0005-0000-0000-0000977A0000}"/>
    <cellStyle name="Output 2" xfId="148" xr:uid="{00000000-0005-0000-0000-0000987A0000}"/>
    <cellStyle name="Output 2 10" xfId="3737" xr:uid="{00000000-0005-0000-0000-0000997A0000}"/>
    <cellStyle name="Output 2 11" xfId="3738" xr:uid="{00000000-0005-0000-0000-00009A7A0000}"/>
    <cellStyle name="Output 2 12" xfId="3736" xr:uid="{00000000-0005-0000-0000-00009B7A0000}"/>
    <cellStyle name="Output 2 2" xfId="1674" xr:uid="{00000000-0005-0000-0000-00009C7A0000}"/>
    <cellStyle name="Output 2 2 2" xfId="3739" xr:uid="{00000000-0005-0000-0000-00009D7A0000}"/>
    <cellStyle name="Output 2 3" xfId="3740" xr:uid="{00000000-0005-0000-0000-00009E7A0000}"/>
    <cellStyle name="Output 2 4" xfId="3741" xr:uid="{00000000-0005-0000-0000-00009F7A0000}"/>
    <cellStyle name="Output 2 5" xfId="3742" xr:uid="{00000000-0005-0000-0000-0000A07A0000}"/>
    <cellStyle name="Output 2 6" xfId="3743" xr:uid="{00000000-0005-0000-0000-0000A17A0000}"/>
    <cellStyle name="Output 2 7" xfId="3744" xr:uid="{00000000-0005-0000-0000-0000A27A0000}"/>
    <cellStyle name="Output 2 8" xfId="3745" xr:uid="{00000000-0005-0000-0000-0000A37A0000}"/>
    <cellStyle name="Output 2 9" xfId="3746" xr:uid="{00000000-0005-0000-0000-0000A47A0000}"/>
    <cellStyle name="Output 20" xfId="20888" xr:uid="{00000000-0005-0000-0000-0000A57A0000}"/>
    <cellStyle name="Output 20 10" xfId="20889" xr:uid="{00000000-0005-0000-0000-0000A67A0000}"/>
    <cellStyle name="Output 20 11" xfId="20890" xr:uid="{00000000-0005-0000-0000-0000A77A0000}"/>
    <cellStyle name="Output 20 2" xfId="20891" xr:uid="{00000000-0005-0000-0000-0000A87A0000}"/>
    <cellStyle name="Output 20 3" xfId="20892" xr:uid="{00000000-0005-0000-0000-0000A97A0000}"/>
    <cellStyle name="Output 20 4" xfId="20893" xr:uid="{00000000-0005-0000-0000-0000AA7A0000}"/>
    <cellStyle name="Output 20 5" xfId="20894" xr:uid="{00000000-0005-0000-0000-0000AB7A0000}"/>
    <cellStyle name="Output 20 6" xfId="20895" xr:uid="{00000000-0005-0000-0000-0000AC7A0000}"/>
    <cellStyle name="Output 20 7" xfId="20896" xr:uid="{00000000-0005-0000-0000-0000AD7A0000}"/>
    <cellStyle name="Output 20 8" xfId="20897" xr:uid="{00000000-0005-0000-0000-0000AE7A0000}"/>
    <cellStyle name="Output 20 9" xfId="20898" xr:uid="{00000000-0005-0000-0000-0000AF7A0000}"/>
    <cellStyle name="Output 21" xfId="20899" xr:uid="{00000000-0005-0000-0000-0000B07A0000}"/>
    <cellStyle name="Output 21 10" xfId="20900" xr:uid="{00000000-0005-0000-0000-0000B17A0000}"/>
    <cellStyle name="Output 21 11" xfId="20901" xr:uid="{00000000-0005-0000-0000-0000B27A0000}"/>
    <cellStyle name="Output 21 2" xfId="20902" xr:uid="{00000000-0005-0000-0000-0000B37A0000}"/>
    <cellStyle name="Output 21 3" xfId="20903" xr:uid="{00000000-0005-0000-0000-0000B47A0000}"/>
    <cellStyle name="Output 21 4" xfId="20904" xr:uid="{00000000-0005-0000-0000-0000B57A0000}"/>
    <cellStyle name="Output 21 5" xfId="20905" xr:uid="{00000000-0005-0000-0000-0000B67A0000}"/>
    <cellStyle name="Output 21 6" xfId="20906" xr:uid="{00000000-0005-0000-0000-0000B77A0000}"/>
    <cellStyle name="Output 21 7" xfId="20907" xr:uid="{00000000-0005-0000-0000-0000B87A0000}"/>
    <cellStyle name="Output 21 8" xfId="20908" xr:uid="{00000000-0005-0000-0000-0000B97A0000}"/>
    <cellStyle name="Output 21 9" xfId="20909" xr:uid="{00000000-0005-0000-0000-0000BA7A0000}"/>
    <cellStyle name="Output 22" xfId="20910" xr:uid="{00000000-0005-0000-0000-0000BB7A0000}"/>
    <cellStyle name="Output 22 10" xfId="20911" xr:uid="{00000000-0005-0000-0000-0000BC7A0000}"/>
    <cellStyle name="Output 22 11" xfId="20912" xr:uid="{00000000-0005-0000-0000-0000BD7A0000}"/>
    <cellStyle name="Output 22 2" xfId="20913" xr:uid="{00000000-0005-0000-0000-0000BE7A0000}"/>
    <cellStyle name="Output 22 3" xfId="20914" xr:uid="{00000000-0005-0000-0000-0000BF7A0000}"/>
    <cellStyle name="Output 22 4" xfId="20915" xr:uid="{00000000-0005-0000-0000-0000C07A0000}"/>
    <cellStyle name="Output 22 5" xfId="20916" xr:uid="{00000000-0005-0000-0000-0000C17A0000}"/>
    <cellStyle name="Output 22 6" xfId="20917" xr:uid="{00000000-0005-0000-0000-0000C27A0000}"/>
    <cellStyle name="Output 22 7" xfId="20918" xr:uid="{00000000-0005-0000-0000-0000C37A0000}"/>
    <cellStyle name="Output 22 8" xfId="20919" xr:uid="{00000000-0005-0000-0000-0000C47A0000}"/>
    <cellStyle name="Output 22 9" xfId="20920" xr:uid="{00000000-0005-0000-0000-0000C57A0000}"/>
    <cellStyle name="Output 23" xfId="20921" xr:uid="{00000000-0005-0000-0000-0000C67A0000}"/>
    <cellStyle name="Output 23 10" xfId="20922" xr:uid="{00000000-0005-0000-0000-0000C77A0000}"/>
    <cellStyle name="Output 23 11" xfId="20923" xr:uid="{00000000-0005-0000-0000-0000C87A0000}"/>
    <cellStyle name="Output 23 2" xfId="20924" xr:uid="{00000000-0005-0000-0000-0000C97A0000}"/>
    <cellStyle name="Output 23 3" xfId="20925" xr:uid="{00000000-0005-0000-0000-0000CA7A0000}"/>
    <cellStyle name="Output 23 4" xfId="20926" xr:uid="{00000000-0005-0000-0000-0000CB7A0000}"/>
    <cellStyle name="Output 23 5" xfId="20927" xr:uid="{00000000-0005-0000-0000-0000CC7A0000}"/>
    <cellStyle name="Output 23 6" xfId="20928" xr:uid="{00000000-0005-0000-0000-0000CD7A0000}"/>
    <cellStyle name="Output 23 7" xfId="20929" xr:uid="{00000000-0005-0000-0000-0000CE7A0000}"/>
    <cellStyle name="Output 23 8" xfId="20930" xr:uid="{00000000-0005-0000-0000-0000CF7A0000}"/>
    <cellStyle name="Output 23 9" xfId="20931" xr:uid="{00000000-0005-0000-0000-0000D07A0000}"/>
    <cellStyle name="Output 24" xfId="20932" xr:uid="{00000000-0005-0000-0000-0000D17A0000}"/>
    <cellStyle name="Output 24 10" xfId="20933" xr:uid="{00000000-0005-0000-0000-0000D27A0000}"/>
    <cellStyle name="Output 24 11" xfId="20934" xr:uid="{00000000-0005-0000-0000-0000D37A0000}"/>
    <cellStyle name="Output 24 2" xfId="20935" xr:uid="{00000000-0005-0000-0000-0000D47A0000}"/>
    <cellStyle name="Output 24 3" xfId="20936" xr:uid="{00000000-0005-0000-0000-0000D57A0000}"/>
    <cellStyle name="Output 24 4" xfId="20937" xr:uid="{00000000-0005-0000-0000-0000D67A0000}"/>
    <cellStyle name="Output 24 5" xfId="20938" xr:uid="{00000000-0005-0000-0000-0000D77A0000}"/>
    <cellStyle name="Output 24 6" xfId="20939" xr:uid="{00000000-0005-0000-0000-0000D87A0000}"/>
    <cellStyle name="Output 24 7" xfId="20940" xr:uid="{00000000-0005-0000-0000-0000D97A0000}"/>
    <cellStyle name="Output 24 8" xfId="20941" xr:uid="{00000000-0005-0000-0000-0000DA7A0000}"/>
    <cellStyle name="Output 24 9" xfId="20942" xr:uid="{00000000-0005-0000-0000-0000DB7A0000}"/>
    <cellStyle name="Output 25" xfId="20943" xr:uid="{00000000-0005-0000-0000-0000DC7A0000}"/>
    <cellStyle name="Output 25 10" xfId="20944" xr:uid="{00000000-0005-0000-0000-0000DD7A0000}"/>
    <cellStyle name="Output 25 11" xfId="20945" xr:uid="{00000000-0005-0000-0000-0000DE7A0000}"/>
    <cellStyle name="Output 25 2" xfId="20946" xr:uid="{00000000-0005-0000-0000-0000DF7A0000}"/>
    <cellStyle name="Output 25 3" xfId="20947" xr:uid="{00000000-0005-0000-0000-0000E07A0000}"/>
    <cellStyle name="Output 25 4" xfId="20948" xr:uid="{00000000-0005-0000-0000-0000E17A0000}"/>
    <cellStyle name="Output 25 5" xfId="20949" xr:uid="{00000000-0005-0000-0000-0000E27A0000}"/>
    <cellStyle name="Output 25 6" xfId="20950" xr:uid="{00000000-0005-0000-0000-0000E37A0000}"/>
    <cellStyle name="Output 25 7" xfId="20951" xr:uid="{00000000-0005-0000-0000-0000E47A0000}"/>
    <cellStyle name="Output 25 8" xfId="20952" xr:uid="{00000000-0005-0000-0000-0000E57A0000}"/>
    <cellStyle name="Output 25 9" xfId="20953" xr:uid="{00000000-0005-0000-0000-0000E67A0000}"/>
    <cellStyle name="Output 26" xfId="20954" xr:uid="{00000000-0005-0000-0000-0000E77A0000}"/>
    <cellStyle name="Output 26 10" xfId="20955" xr:uid="{00000000-0005-0000-0000-0000E87A0000}"/>
    <cellStyle name="Output 26 11" xfId="20956" xr:uid="{00000000-0005-0000-0000-0000E97A0000}"/>
    <cellStyle name="Output 26 2" xfId="20957" xr:uid="{00000000-0005-0000-0000-0000EA7A0000}"/>
    <cellStyle name="Output 26 3" xfId="20958" xr:uid="{00000000-0005-0000-0000-0000EB7A0000}"/>
    <cellStyle name="Output 26 4" xfId="20959" xr:uid="{00000000-0005-0000-0000-0000EC7A0000}"/>
    <cellStyle name="Output 26 5" xfId="20960" xr:uid="{00000000-0005-0000-0000-0000ED7A0000}"/>
    <cellStyle name="Output 26 6" xfId="20961" xr:uid="{00000000-0005-0000-0000-0000EE7A0000}"/>
    <cellStyle name="Output 26 7" xfId="20962" xr:uid="{00000000-0005-0000-0000-0000EF7A0000}"/>
    <cellStyle name="Output 26 8" xfId="20963" xr:uid="{00000000-0005-0000-0000-0000F07A0000}"/>
    <cellStyle name="Output 26 9" xfId="20964" xr:uid="{00000000-0005-0000-0000-0000F17A0000}"/>
    <cellStyle name="Output 27" xfId="20965" xr:uid="{00000000-0005-0000-0000-0000F27A0000}"/>
    <cellStyle name="Output 27 10" xfId="20966" xr:uid="{00000000-0005-0000-0000-0000F37A0000}"/>
    <cellStyle name="Output 27 11" xfId="20967" xr:uid="{00000000-0005-0000-0000-0000F47A0000}"/>
    <cellStyle name="Output 27 2" xfId="20968" xr:uid="{00000000-0005-0000-0000-0000F57A0000}"/>
    <cellStyle name="Output 27 3" xfId="20969" xr:uid="{00000000-0005-0000-0000-0000F67A0000}"/>
    <cellStyle name="Output 27 4" xfId="20970" xr:uid="{00000000-0005-0000-0000-0000F77A0000}"/>
    <cellStyle name="Output 27 5" xfId="20971" xr:uid="{00000000-0005-0000-0000-0000F87A0000}"/>
    <cellStyle name="Output 27 6" xfId="20972" xr:uid="{00000000-0005-0000-0000-0000F97A0000}"/>
    <cellStyle name="Output 27 7" xfId="20973" xr:uid="{00000000-0005-0000-0000-0000FA7A0000}"/>
    <cellStyle name="Output 27 8" xfId="20974" xr:uid="{00000000-0005-0000-0000-0000FB7A0000}"/>
    <cellStyle name="Output 27 9" xfId="20975" xr:uid="{00000000-0005-0000-0000-0000FC7A0000}"/>
    <cellStyle name="Output 28" xfId="20976" xr:uid="{00000000-0005-0000-0000-0000FD7A0000}"/>
    <cellStyle name="Output 28 10" xfId="20977" xr:uid="{00000000-0005-0000-0000-0000FE7A0000}"/>
    <cellStyle name="Output 28 11" xfId="20978" xr:uid="{00000000-0005-0000-0000-0000FF7A0000}"/>
    <cellStyle name="Output 28 2" xfId="20979" xr:uid="{00000000-0005-0000-0000-0000007B0000}"/>
    <cellStyle name="Output 28 3" xfId="20980" xr:uid="{00000000-0005-0000-0000-0000017B0000}"/>
    <cellStyle name="Output 28 4" xfId="20981" xr:uid="{00000000-0005-0000-0000-0000027B0000}"/>
    <cellStyle name="Output 28 5" xfId="20982" xr:uid="{00000000-0005-0000-0000-0000037B0000}"/>
    <cellStyle name="Output 28 6" xfId="20983" xr:uid="{00000000-0005-0000-0000-0000047B0000}"/>
    <cellStyle name="Output 28 7" xfId="20984" xr:uid="{00000000-0005-0000-0000-0000057B0000}"/>
    <cellStyle name="Output 28 8" xfId="20985" xr:uid="{00000000-0005-0000-0000-0000067B0000}"/>
    <cellStyle name="Output 28 9" xfId="20986" xr:uid="{00000000-0005-0000-0000-0000077B0000}"/>
    <cellStyle name="Output 29" xfId="20987" xr:uid="{00000000-0005-0000-0000-0000087B0000}"/>
    <cellStyle name="Output 29 10" xfId="20988" xr:uid="{00000000-0005-0000-0000-0000097B0000}"/>
    <cellStyle name="Output 29 11" xfId="20989" xr:uid="{00000000-0005-0000-0000-00000A7B0000}"/>
    <cellStyle name="Output 29 2" xfId="20990" xr:uid="{00000000-0005-0000-0000-00000B7B0000}"/>
    <cellStyle name="Output 29 3" xfId="20991" xr:uid="{00000000-0005-0000-0000-00000C7B0000}"/>
    <cellStyle name="Output 29 4" xfId="20992" xr:uid="{00000000-0005-0000-0000-00000D7B0000}"/>
    <cellStyle name="Output 29 5" xfId="20993" xr:uid="{00000000-0005-0000-0000-00000E7B0000}"/>
    <cellStyle name="Output 29 6" xfId="20994" xr:uid="{00000000-0005-0000-0000-00000F7B0000}"/>
    <cellStyle name="Output 29 7" xfId="20995" xr:uid="{00000000-0005-0000-0000-0000107B0000}"/>
    <cellStyle name="Output 29 8" xfId="20996" xr:uid="{00000000-0005-0000-0000-0000117B0000}"/>
    <cellStyle name="Output 29 9" xfId="20997" xr:uid="{00000000-0005-0000-0000-0000127B0000}"/>
    <cellStyle name="Output 3" xfId="149" xr:uid="{00000000-0005-0000-0000-0000137B0000}"/>
    <cellStyle name="Output 3 10" xfId="3748" xr:uid="{00000000-0005-0000-0000-0000147B0000}"/>
    <cellStyle name="Output 3 11" xfId="3749" xr:uid="{00000000-0005-0000-0000-0000157B0000}"/>
    <cellStyle name="Output 3 12" xfId="3747" xr:uid="{00000000-0005-0000-0000-0000167B0000}"/>
    <cellStyle name="Output 3 2" xfId="3750" xr:uid="{00000000-0005-0000-0000-0000177B0000}"/>
    <cellStyle name="Output 3 3" xfId="3751" xr:uid="{00000000-0005-0000-0000-0000187B0000}"/>
    <cellStyle name="Output 3 4" xfId="3752" xr:uid="{00000000-0005-0000-0000-0000197B0000}"/>
    <cellStyle name="Output 3 5" xfId="3753" xr:uid="{00000000-0005-0000-0000-00001A7B0000}"/>
    <cellStyle name="Output 3 6" xfId="3754" xr:uid="{00000000-0005-0000-0000-00001B7B0000}"/>
    <cellStyle name="Output 3 7" xfId="3755" xr:uid="{00000000-0005-0000-0000-00001C7B0000}"/>
    <cellStyle name="Output 3 8" xfId="3756" xr:uid="{00000000-0005-0000-0000-00001D7B0000}"/>
    <cellStyle name="Output 3 9" xfId="3757" xr:uid="{00000000-0005-0000-0000-00001E7B0000}"/>
    <cellStyle name="Output 30" xfId="20998" xr:uid="{00000000-0005-0000-0000-00001F7B0000}"/>
    <cellStyle name="Output 30 10" xfId="20999" xr:uid="{00000000-0005-0000-0000-0000207B0000}"/>
    <cellStyle name="Output 30 11" xfId="21000" xr:uid="{00000000-0005-0000-0000-0000217B0000}"/>
    <cellStyle name="Output 30 2" xfId="21001" xr:uid="{00000000-0005-0000-0000-0000227B0000}"/>
    <cellStyle name="Output 30 3" xfId="21002" xr:uid="{00000000-0005-0000-0000-0000237B0000}"/>
    <cellStyle name="Output 30 4" xfId="21003" xr:uid="{00000000-0005-0000-0000-0000247B0000}"/>
    <cellStyle name="Output 30 5" xfId="21004" xr:uid="{00000000-0005-0000-0000-0000257B0000}"/>
    <cellStyle name="Output 30 6" xfId="21005" xr:uid="{00000000-0005-0000-0000-0000267B0000}"/>
    <cellStyle name="Output 30 7" xfId="21006" xr:uid="{00000000-0005-0000-0000-0000277B0000}"/>
    <cellStyle name="Output 30 8" xfId="21007" xr:uid="{00000000-0005-0000-0000-0000287B0000}"/>
    <cellStyle name="Output 30 9" xfId="21008" xr:uid="{00000000-0005-0000-0000-0000297B0000}"/>
    <cellStyle name="Output 31" xfId="21009" xr:uid="{00000000-0005-0000-0000-00002A7B0000}"/>
    <cellStyle name="Output 31 10" xfId="21010" xr:uid="{00000000-0005-0000-0000-00002B7B0000}"/>
    <cellStyle name="Output 31 11" xfId="21011" xr:uid="{00000000-0005-0000-0000-00002C7B0000}"/>
    <cellStyle name="Output 31 2" xfId="21012" xr:uid="{00000000-0005-0000-0000-00002D7B0000}"/>
    <cellStyle name="Output 31 3" xfId="21013" xr:uid="{00000000-0005-0000-0000-00002E7B0000}"/>
    <cellStyle name="Output 31 4" xfId="21014" xr:uid="{00000000-0005-0000-0000-00002F7B0000}"/>
    <cellStyle name="Output 31 5" xfId="21015" xr:uid="{00000000-0005-0000-0000-0000307B0000}"/>
    <cellStyle name="Output 31 6" xfId="21016" xr:uid="{00000000-0005-0000-0000-0000317B0000}"/>
    <cellStyle name="Output 31 7" xfId="21017" xr:uid="{00000000-0005-0000-0000-0000327B0000}"/>
    <cellStyle name="Output 31 8" xfId="21018" xr:uid="{00000000-0005-0000-0000-0000337B0000}"/>
    <cellStyle name="Output 31 9" xfId="21019" xr:uid="{00000000-0005-0000-0000-0000347B0000}"/>
    <cellStyle name="Output 32" xfId="21020" xr:uid="{00000000-0005-0000-0000-0000357B0000}"/>
    <cellStyle name="Output 32 10" xfId="21021" xr:uid="{00000000-0005-0000-0000-0000367B0000}"/>
    <cellStyle name="Output 32 11" xfId="21022" xr:uid="{00000000-0005-0000-0000-0000377B0000}"/>
    <cellStyle name="Output 32 2" xfId="21023" xr:uid="{00000000-0005-0000-0000-0000387B0000}"/>
    <cellStyle name="Output 32 3" xfId="21024" xr:uid="{00000000-0005-0000-0000-0000397B0000}"/>
    <cellStyle name="Output 32 4" xfId="21025" xr:uid="{00000000-0005-0000-0000-00003A7B0000}"/>
    <cellStyle name="Output 32 5" xfId="21026" xr:uid="{00000000-0005-0000-0000-00003B7B0000}"/>
    <cellStyle name="Output 32 6" xfId="21027" xr:uid="{00000000-0005-0000-0000-00003C7B0000}"/>
    <cellStyle name="Output 32 7" xfId="21028" xr:uid="{00000000-0005-0000-0000-00003D7B0000}"/>
    <cellStyle name="Output 32 8" xfId="21029" xr:uid="{00000000-0005-0000-0000-00003E7B0000}"/>
    <cellStyle name="Output 32 9" xfId="21030" xr:uid="{00000000-0005-0000-0000-00003F7B0000}"/>
    <cellStyle name="Output 33" xfId="21031" xr:uid="{00000000-0005-0000-0000-0000407B0000}"/>
    <cellStyle name="Output 33 10" xfId="21032" xr:uid="{00000000-0005-0000-0000-0000417B0000}"/>
    <cellStyle name="Output 33 11" xfId="21033" xr:uid="{00000000-0005-0000-0000-0000427B0000}"/>
    <cellStyle name="Output 33 2" xfId="21034" xr:uid="{00000000-0005-0000-0000-0000437B0000}"/>
    <cellStyle name="Output 33 3" xfId="21035" xr:uid="{00000000-0005-0000-0000-0000447B0000}"/>
    <cellStyle name="Output 33 4" xfId="21036" xr:uid="{00000000-0005-0000-0000-0000457B0000}"/>
    <cellStyle name="Output 33 5" xfId="21037" xr:uid="{00000000-0005-0000-0000-0000467B0000}"/>
    <cellStyle name="Output 33 6" xfId="21038" xr:uid="{00000000-0005-0000-0000-0000477B0000}"/>
    <cellStyle name="Output 33 7" xfId="21039" xr:uid="{00000000-0005-0000-0000-0000487B0000}"/>
    <cellStyle name="Output 33 8" xfId="21040" xr:uid="{00000000-0005-0000-0000-0000497B0000}"/>
    <cellStyle name="Output 33 9" xfId="21041" xr:uid="{00000000-0005-0000-0000-00004A7B0000}"/>
    <cellStyle name="Output 34" xfId="21042" xr:uid="{00000000-0005-0000-0000-00004B7B0000}"/>
    <cellStyle name="Output 34 10" xfId="21043" xr:uid="{00000000-0005-0000-0000-00004C7B0000}"/>
    <cellStyle name="Output 34 11" xfId="21044" xr:uid="{00000000-0005-0000-0000-00004D7B0000}"/>
    <cellStyle name="Output 34 2" xfId="21045" xr:uid="{00000000-0005-0000-0000-00004E7B0000}"/>
    <cellStyle name="Output 34 3" xfId="21046" xr:uid="{00000000-0005-0000-0000-00004F7B0000}"/>
    <cellStyle name="Output 34 4" xfId="21047" xr:uid="{00000000-0005-0000-0000-0000507B0000}"/>
    <cellStyle name="Output 34 5" xfId="21048" xr:uid="{00000000-0005-0000-0000-0000517B0000}"/>
    <cellStyle name="Output 34 6" xfId="21049" xr:uid="{00000000-0005-0000-0000-0000527B0000}"/>
    <cellStyle name="Output 34 7" xfId="21050" xr:uid="{00000000-0005-0000-0000-0000537B0000}"/>
    <cellStyle name="Output 34 8" xfId="21051" xr:uid="{00000000-0005-0000-0000-0000547B0000}"/>
    <cellStyle name="Output 34 9" xfId="21052" xr:uid="{00000000-0005-0000-0000-0000557B0000}"/>
    <cellStyle name="Output 35" xfId="21053" xr:uid="{00000000-0005-0000-0000-0000567B0000}"/>
    <cellStyle name="Output 35 10" xfId="21054" xr:uid="{00000000-0005-0000-0000-0000577B0000}"/>
    <cellStyle name="Output 35 11" xfId="21055" xr:uid="{00000000-0005-0000-0000-0000587B0000}"/>
    <cellStyle name="Output 35 2" xfId="21056" xr:uid="{00000000-0005-0000-0000-0000597B0000}"/>
    <cellStyle name="Output 35 3" xfId="21057" xr:uid="{00000000-0005-0000-0000-00005A7B0000}"/>
    <cellStyle name="Output 35 4" xfId="21058" xr:uid="{00000000-0005-0000-0000-00005B7B0000}"/>
    <cellStyle name="Output 35 5" xfId="21059" xr:uid="{00000000-0005-0000-0000-00005C7B0000}"/>
    <cellStyle name="Output 35 6" xfId="21060" xr:uid="{00000000-0005-0000-0000-00005D7B0000}"/>
    <cellStyle name="Output 35 7" xfId="21061" xr:uid="{00000000-0005-0000-0000-00005E7B0000}"/>
    <cellStyle name="Output 35 8" xfId="21062" xr:uid="{00000000-0005-0000-0000-00005F7B0000}"/>
    <cellStyle name="Output 35 9" xfId="21063" xr:uid="{00000000-0005-0000-0000-0000607B0000}"/>
    <cellStyle name="Output 36" xfId="21064" xr:uid="{00000000-0005-0000-0000-0000617B0000}"/>
    <cellStyle name="Output 36 10" xfId="21065" xr:uid="{00000000-0005-0000-0000-0000627B0000}"/>
    <cellStyle name="Output 36 11" xfId="21066" xr:uid="{00000000-0005-0000-0000-0000637B0000}"/>
    <cellStyle name="Output 36 2" xfId="21067" xr:uid="{00000000-0005-0000-0000-0000647B0000}"/>
    <cellStyle name="Output 36 3" xfId="21068" xr:uid="{00000000-0005-0000-0000-0000657B0000}"/>
    <cellStyle name="Output 36 4" xfId="21069" xr:uid="{00000000-0005-0000-0000-0000667B0000}"/>
    <cellStyle name="Output 36 5" xfId="21070" xr:uid="{00000000-0005-0000-0000-0000677B0000}"/>
    <cellStyle name="Output 36 6" xfId="21071" xr:uid="{00000000-0005-0000-0000-0000687B0000}"/>
    <cellStyle name="Output 36 7" xfId="21072" xr:uid="{00000000-0005-0000-0000-0000697B0000}"/>
    <cellStyle name="Output 36 8" xfId="21073" xr:uid="{00000000-0005-0000-0000-00006A7B0000}"/>
    <cellStyle name="Output 36 9" xfId="21074" xr:uid="{00000000-0005-0000-0000-00006B7B0000}"/>
    <cellStyle name="Output 37" xfId="21075" xr:uid="{00000000-0005-0000-0000-00006C7B0000}"/>
    <cellStyle name="Output 37 10" xfId="21076" xr:uid="{00000000-0005-0000-0000-00006D7B0000}"/>
    <cellStyle name="Output 37 11" xfId="21077" xr:uid="{00000000-0005-0000-0000-00006E7B0000}"/>
    <cellStyle name="Output 37 2" xfId="21078" xr:uid="{00000000-0005-0000-0000-00006F7B0000}"/>
    <cellStyle name="Output 37 3" xfId="21079" xr:uid="{00000000-0005-0000-0000-0000707B0000}"/>
    <cellStyle name="Output 37 4" xfId="21080" xr:uid="{00000000-0005-0000-0000-0000717B0000}"/>
    <cellStyle name="Output 37 5" xfId="21081" xr:uid="{00000000-0005-0000-0000-0000727B0000}"/>
    <cellStyle name="Output 37 6" xfId="21082" xr:uid="{00000000-0005-0000-0000-0000737B0000}"/>
    <cellStyle name="Output 37 7" xfId="21083" xr:uid="{00000000-0005-0000-0000-0000747B0000}"/>
    <cellStyle name="Output 37 8" xfId="21084" xr:uid="{00000000-0005-0000-0000-0000757B0000}"/>
    <cellStyle name="Output 37 9" xfId="21085" xr:uid="{00000000-0005-0000-0000-0000767B0000}"/>
    <cellStyle name="Output 38" xfId="21086" xr:uid="{00000000-0005-0000-0000-0000777B0000}"/>
    <cellStyle name="Output 38 10" xfId="21087" xr:uid="{00000000-0005-0000-0000-0000787B0000}"/>
    <cellStyle name="Output 38 11" xfId="21088" xr:uid="{00000000-0005-0000-0000-0000797B0000}"/>
    <cellStyle name="Output 38 2" xfId="21089" xr:uid="{00000000-0005-0000-0000-00007A7B0000}"/>
    <cellStyle name="Output 38 3" xfId="21090" xr:uid="{00000000-0005-0000-0000-00007B7B0000}"/>
    <cellStyle name="Output 38 4" xfId="21091" xr:uid="{00000000-0005-0000-0000-00007C7B0000}"/>
    <cellStyle name="Output 38 5" xfId="21092" xr:uid="{00000000-0005-0000-0000-00007D7B0000}"/>
    <cellStyle name="Output 38 6" xfId="21093" xr:uid="{00000000-0005-0000-0000-00007E7B0000}"/>
    <cellStyle name="Output 38 7" xfId="21094" xr:uid="{00000000-0005-0000-0000-00007F7B0000}"/>
    <cellStyle name="Output 38 8" xfId="21095" xr:uid="{00000000-0005-0000-0000-0000807B0000}"/>
    <cellStyle name="Output 38 9" xfId="21096" xr:uid="{00000000-0005-0000-0000-0000817B0000}"/>
    <cellStyle name="Output 39" xfId="21097" xr:uid="{00000000-0005-0000-0000-0000827B0000}"/>
    <cellStyle name="Output 39 10" xfId="21098" xr:uid="{00000000-0005-0000-0000-0000837B0000}"/>
    <cellStyle name="Output 39 11" xfId="21099" xr:uid="{00000000-0005-0000-0000-0000847B0000}"/>
    <cellStyle name="Output 39 2" xfId="21100" xr:uid="{00000000-0005-0000-0000-0000857B0000}"/>
    <cellStyle name="Output 39 3" xfId="21101" xr:uid="{00000000-0005-0000-0000-0000867B0000}"/>
    <cellStyle name="Output 39 4" xfId="21102" xr:uid="{00000000-0005-0000-0000-0000877B0000}"/>
    <cellStyle name="Output 39 5" xfId="21103" xr:uid="{00000000-0005-0000-0000-0000887B0000}"/>
    <cellStyle name="Output 39 6" xfId="21104" xr:uid="{00000000-0005-0000-0000-0000897B0000}"/>
    <cellStyle name="Output 39 7" xfId="21105" xr:uid="{00000000-0005-0000-0000-00008A7B0000}"/>
    <cellStyle name="Output 39 8" xfId="21106" xr:uid="{00000000-0005-0000-0000-00008B7B0000}"/>
    <cellStyle name="Output 39 9" xfId="21107" xr:uid="{00000000-0005-0000-0000-00008C7B0000}"/>
    <cellStyle name="Output 4" xfId="1676" xr:uid="{00000000-0005-0000-0000-00008D7B0000}"/>
    <cellStyle name="Output 4 10" xfId="3759" xr:uid="{00000000-0005-0000-0000-00008E7B0000}"/>
    <cellStyle name="Output 4 11" xfId="3760" xr:uid="{00000000-0005-0000-0000-00008F7B0000}"/>
    <cellStyle name="Output 4 12" xfId="3758" xr:uid="{00000000-0005-0000-0000-0000907B0000}"/>
    <cellStyle name="Output 4 2" xfId="3761" xr:uid="{00000000-0005-0000-0000-0000917B0000}"/>
    <cellStyle name="Output 4 3" xfId="3762" xr:uid="{00000000-0005-0000-0000-0000927B0000}"/>
    <cellStyle name="Output 4 4" xfId="3763" xr:uid="{00000000-0005-0000-0000-0000937B0000}"/>
    <cellStyle name="Output 4 5" xfId="3764" xr:uid="{00000000-0005-0000-0000-0000947B0000}"/>
    <cellStyle name="Output 4 6" xfId="3765" xr:uid="{00000000-0005-0000-0000-0000957B0000}"/>
    <cellStyle name="Output 4 7" xfId="3766" xr:uid="{00000000-0005-0000-0000-0000967B0000}"/>
    <cellStyle name="Output 4 8" xfId="3767" xr:uid="{00000000-0005-0000-0000-0000977B0000}"/>
    <cellStyle name="Output 4 9" xfId="3768" xr:uid="{00000000-0005-0000-0000-0000987B0000}"/>
    <cellStyle name="Output 40" xfId="21108" xr:uid="{00000000-0005-0000-0000-0000997B0000}"/>
    <cellStyle name="Output 40 10" xfId="21109" xr:uid="{00000000-0005-0000-0000-00009A7B0000}"/>
    <cellStyle name="Output 40 2" xfId="21110" xr:uid="{00000000-0005-0000-0000-00009B7B0000}"/>
    <cellStyle name="Output 40 3" xfId="21111" xr:uid="{00000000-0005-0000-0000-00009C7B0000}"/>
    <cellStyle name="Output 40 4" xfId="21112" xr:uid="{00000000-0005-0000-0000-00009D7B0000}"/>
    <cellStyle name="Output 40 5" xfId="21113" xr:uid="{00000000-0005-0000-0000-00009E7B0000}"/>
    <cellStyle name="Output 40 6" xfId="21114" xr:uid="{00000000-0005-0000-0000-00009F7B0000}"/>
    <cellStyle name="Output 40 7" xfId="21115" xr:uid="{00000000-0005-0000-0000-0000A07B0000}"/>
    <cellStyle name="Output 40 8" xfId="21116" xr:uid="{00000000-0005-0000-0000-0000A17B0000}"/>
    <cellStyle name="Output 40 9" xfId="21117" xr:uid="{00000000-0005-0000-0000-0000A27B0000}"/>
    <cellStyle name="Output 41" xfId="21118" xr:uid="{00000000-0005-0000-0000-0000A37B0000}"/>
    <cellStyle name="Output 42" xfId="21119" xr:uid="{00000000-0005-0000-0000-0000A47B0000}"/>
    <cellStyle name="Output 43" xfId="21120" xr:uid="{00000000-0005-0000-0000-0000A57B0000}"/>
    <cellStyle name="Output 44" xfId="21121" xr:uid="{00000000-0005-0000-0000-0000A67B0000}"/>
    <cellStyle name="Output 45" xfId="21122" xr:uid="{00000000-0005-0000-0000-0000A77B0000}"/>
    <cellStyle name="Output 46" xfId="21123" xr:uid="{00000000-0005-0000-0000-0000A87B0000}"/>
    <cellStyle name="Output 47" xfId="21124" xr:uid="{00000000-0005-0000-0000-0000A97B0000}"/>
    <cellStyle name="Output 48" xfId="21125" xr:uid="{00000000-0005-0000-0000-0000AA7B0000}"/>
    <cellStyle name="Output 49" xfId="21126" xr:uid="{00000000-0005-0000-0000-0000AB7B0000}"/>
    <cellStyle name="Output 5" xfId="3769" xr:uid="{00000000-0005-0000-0000-0000AC7B0000}"/>
    <cellStyle name="Output 5 10" xfId="3770" xr:uid="{00000000-0005-0000-0000-0000AD7B0000}"/>
    <cellStyle name="Output 5 11" xfId="3771" xr:uid="{00000000-0005-0000-0000-0000AE7B0000}"/>
    <cellStyle name="Output 5 2" xfId="3772" xr:uid="{00000000-0005-0000-0000-0000AF7B0000}"/>
    <cellStyle name="Output 5 3" xfId="3773" xr:uid="{00000000-0005-0000-0000-0000B07B0000}"/>
    <cellStyle name="Output 5 4" xfId="3774" xr:uid="{00000000-0005-0000-0000-0000B17B0000}"/>
    <cellStyle name="Output 5 5" xfId="3775" xr:uid="{00000000-0005-0000-0000-0000B27B0000}"/>
    <cellStyle name="Output 5 6" xfId="3776" xr:uid="{00000000-0005-0000-0000-0000B37B0000}"/>
    <cellStyle name="Output 5 7" xfId="3777" xr:uid="{00000000-0005-0000-0000-0000B47B0000}"/>
    <cellStyle name="Output 5 8" xfId="3778" xr:uid="{00000000-0005-0000-0000-0000B57B0000}"/>
    <cellStyle name="Output 5 9" xfId="3779" xr:uid="{00000000-0005-0000-0000-0000B67B0000}"/>
    <cellStyle name="Output 50" xfId="147" xr:uid="{00000000-0005-0000-0000-0000B77B0000}"/>
    <cellStyle name="Output 6" xfId="3780" xr:uid="{00000000-0005-0000-0000-0000B87B0000}"/>
    <cellStyle name="Output 6 10" xfId="21127" xr:uid="{00000000-0005-0000-0000-0000B97B0000}"/>
    <cellStyle name="Output 6 11" xfId="21128" xr:uid="{00000000-0005-0000-0000-0000BA7B0000}"/>
    <cellStyle name="Output 6 2" xfId="21129" xr:uid="{00000000-0005-0000-0000-0000BB7B0000}"/>
    <cellStyle name="Output 6 3" xfId="21130" xr:uid="{00000000-0005-0000-0000-0000BC7B0000}"/>
    <cellStyle name="Output 6 4" xfId="21131" xr:uid="{00000000-0005-0000-0000-0000BD7B0000}"/>
    <cellStyle name="Output 6 5" xfId="21132" xr:uid="{00000000-0005-0000-0000-0000BE7B0000}"/>
    <cellStyle name="Output 6 6" xfId="21133" xr:uid="{00000000-0005-0000-0000-0000BF7B0000}"/>
    <cellStyle name="Output 6 7" xfId="21134" xr:uid="{00000000-0005-0000-0000-0000C07B0000}"/>
    <cellStyle name="Output 6 8" xfId="21135" xr:uid="{00000000-0005-0000-0000-0000C17B0000}"/>
    <cellStyle name="Output 6 9" xfId="21136" xr:uid="{00000000-0005-0000-0000-0000C27B0000}"/>
    <cellStyle name="Output 7" xfId="3781" xr:uid="{00000000-0005-0000-0000-0000C37B0000}"/>
    <cellStyle name="Output 7 10" xfId="21137" xr:uid="{00000000-0005-0000-0000-0000C47B0000}"/>
    <cellStyle name="Output 7 11" xfId="21138" xr:uid="{00000000-0005-0000-0000-0000C57B0000}"/>
    <cellStyle name="Output 7 2" xfId="21139" xr:uid="{00000000-0005-0000-0000-0000C67B0000}"/>
    <cellStyle name="Output 7 3" xfId="21140" xr:uid="{00000000-0005-0000-0000-0000C77B0000}"/>
    <cellStyle name="Output 7 4" xfId="21141" xr:uid="{00000000-0005-0000-0000-0000C87B0000}"/>
    <cellStyle name="Output 7 5" xfId="21142" xr:uid="{00000000-0005-0000-0000-0000C97B0000}"/>
    <cellStyle name="Output 7 6" xfId="21143" xr:uid="{00000000-0005-0000-0000-0000CA7B0000}"/>
    <cellStyle name="Output 7 7" xfId="21144" xr:uid="{00000000-0005-0000-0000-0000CB7B0000}"/>
    <cellStyle name="Output 7 8" xfId="21145" xr:uid="{00000000-0005-0000-0000-0000CC7B0000}"/>
    <cellStyle name="Output 7 9" xfId="21146" xr:uid="{00000000-0005-0000-0000-0000CD7B0000}"/>
    <cellStyle name="Output 8" xfId="3782" xr:uid="{00000000-0005-0000-0000-0000CE7B0000}"/>
    <cellStyle name="Output 8 10" xfId="21147" xr:uid="{00000000-0005-0000-0000-0000CF7B0000}"/>
    <cellStyle name="Output 8 11" xfId="21148" xr:uid="{00000000-0005-0000-0000-0000D07B0000}"/>
    <cellStyle name="Output 8 2" xfId="21149" xr:uid="{00000000-0005-0000-0000-0000D17B0000}"/>
    <cellStyle name="Output 8 3" xfId="21150" xr:uid="{00000000-0005-0000-0000-0000D27B0000}"/>
    <cellStyle name="Output 8 4" xfId="21151" xr:uid="{00000000-0005-0000-0000-0000D37B0000}"/>
    <cellStyle name="Output 8 5" xfId="21152" xr:uid="{00000000-0005-0000-0000-0000D47B0000}"/>
    <cellStyle name="Output 8 6" xfId="21153" xr:uid="{00000000-0005-0000-0000-0000D57B0000}"/>
    <cellStyle name="Output 8 7" xfId="21154" xr:uid="{00000000-0005-0000-0000-0000D67B0000}"/>
    <cellStyle name="Output 8 8" xfId="21155" xr:uid="{00000000-0005-0000-0000-0000D77B0000}"/>
    <cellStyle name="Output 8 9" xfId="21156" xr:uid="{00000000-0005-0000-0000-0000D87B0000}"/>
    <cellStyle name="Output 9" xfId="3783" xr:uid="{00000000-0005-0000-0000-0000D97B0000}"/>
    <cellStyle name="Output 9 10" xfId="21157" xr:uid="{00000000-0005-0000-0000-0000DA7B0000}"/>
    <cellStyle name="Output 9 11" xfId="21158" xr:uid="{00000000-0005-0000-0000-0000DB7B0000}"/>
    <cellStyle name="Output 9 2" xfId="21159" xr:uid="{00000000-0005-0000-0000-0000DC7B0000}"/>
    <cellStyle name="Output 9 3" xfId="21160" xr:uid="{00000000-0005-0000-0000-0000DD7B0000}"/>
    <cellStyle name="Output 9 4" xfId="21161" xr:uid="{00000000-0005-0000-0000-0000DE7B0000}"/>
    <cellStyle name="Output 9 5" xfId="21162" xr:uid="{00000000-0005-0000-0000-0000DF7B0000}"/>
    <cellStyle name="Output 9 6" xfId="21163" xr:uid="{00000000-0005-0000-0000-0000E07B0000}"/>
    <cellStyle name="Output 9 7" xfId="21164" xr:uid="{00000000-0005-0000-0000-0000E17B0000}"/>
    <cellStyle name="Output 9 8" xfId="21165" xr:uid="{00000000-0005-0000-0000-0000E27B0000}"/>
    <cellStyle name="Output 9 9" xfId="21166" xr:uid="{00000000-0005-0000-0000-0000E37B0000}"/>
    <cellStyle name="PATHEnvVariable֌_x0008_e4" xfId="3784" xr:uid="{00000000-0005-0000-0000-0000E47B0000}"/>
    <cellStyle name="PATHEnvVariable֌_x0008_e4 2" xfId="6618" xr:uid="{00000000-0005-0000-0000-0000E57B0000}"/>
    <cellStyle name="PATHEnvVariable֌_x0008_e4 2 2" xfId="29566" xr:uid="{00000000-0005-0000-0000-0000E67B0000}"/>
    <cellStyle name="PATHEnvVariable֌_x0008_e4 2 3" xfId="31810" xr:uid="{00000000-0005-0000-0000-0000E77B0000}"/>
    <cellStyle name="PATHEnvVariable֌_x0008_e4 3" xfId="5120" xr:uid="{00000000-0005-0000-0000-0000E87B0000}"/>
    <cellStyle name="PATHEnvVariable֌_x0008_e4 4" xfId="29109" xr:uid="{00000000-0005-0000-0000-0000E97B0000}"/>
    <cellStyle name="PATHEnvVariable֌_x0008_e4 5" xfId="31715" xr:uid="{00000000-0005-0000-0000-0000EA7B0000}"/>
    <cellStyle name="Percent" xfId="15" builtinId="5"/>
    <cellStyle name="Percent (M)" xfId="21167" xr:uid="{00000000-0005-0000-0000-0000EC7B0000}"/>
    <cellStyle name="Percent [2]" xfId="434" xr:uid="{00000000-0005-0000-0000-0000ED7B0000}"/>
    <cellStyle name="Percent 10" xfId="21168" xr:uid="{00000000-0005-0000-0000-0000EE7B0000}"/>
    <cellStyle name="Percent 10 2" xfId="29586" xr:uid="{00000000-0005-0000-0000-0000EF7B0000}"/>
    <cellStyle name="Percent 11" xfId="6406" xr:uid="{00000000-0005-0000-0000-0000F07B0000}"/>
    <cellStyle name="Percent 12" xfId="5618" xr:uid="{00000000-0005-0000-0000-0000F17B0000}"/>
    <cellStyle name="Percent 13" xfId="23035" xr:uid="{00000000-0005-0000-0000-0000F27B0000}"/>
    <cellStyle name="Percent 2" xfId="7" xr:uid="{00000000-0005-0000-0000-0000F37B0000}"/>
    <cellStyle name="Percent 2 2" xfId="261" xr:uid="{00000000-0005-0000-0000-0000F47B0000}"/>
    <cellStyle name="Percent 2 2 2" xfId="1680" xr:uid="{00000000-0005-0000-0000-0000F57B0000}"/>
    <cellStyle name="Percent 2 2 2 2" xfId="21169" xr:uid="{00000000-0005-0000-0000-0000F67B0000}"/>
    <cellStyle name="Percent 2 2 2 3" xfId="5122" xr:uid="{00000000-0005-0000-0000-0000F77B0000}"/>
    <cellStyle name="Percent 2 2 3" xfId="3785" xr:uid="{00000000-0005-0000-0000-0000F87B0000}"/>
    <cellStyle name="Percent 2 2 3 2" xfId="21170" xr:uid="{00000000-0005-0000-0000-0000F97B0000}"/>
    <cellStyle name="Percent 2 2 4" xfId="6511" xr:uid="{00000000-0005-0000-0000-0000FA7B0000}"/>
    <cellStyle name="Percent 2 3" xfId="435" xr:uid="{00000000-0005-0000-0000-0000FB7B0000}"/>
    <cellStyle name="Percent 2 3 2" xfId="6619" xr:uid="{00000000-0005-0000-0000-0000FC7B0000}"/>
    <cellStyle name="Percent 2 4" xfId="5121" xr:uid="{00000000-0005-0000-0000-0000FD7B0000}"/>
    <cellStyle name="Percent 3" xfId="262" xr:uid="{00000000-0005-0000-0000-0000FE7B0000}"/>
    <cellStyle name="Percent 3 2" xfId="437" xr:uid="{00000000-0005-0000-0000-0000FF7B0000}"/>
    <cellStyle name="Percent 3 2 2" xfId="21171" xr:uid="{00000000-0005-0000-0000-0000007C0000}"/>
    <cellStyle name="Percent 3 2 3" xfId="5123" xr:uid="{00000000-0005-0000-0000-0000017C0000}"/>
    <cellStyle name="Percent 3 3" xfId="436" xr:uid="{00000000-0005-0000-0000-0000027C0000}"/>
    <cellStyle name="Percent 3 3 2" xfId="1683" xr:uid="{00000000-0005-0000-0000-0000037C0000}"/>
    <cellStyle name="Percent 3 4" xfId="3786" xr:uid="{00000000-0005-0000-0000-0000047C0000}"/>
    <cellStyle name="Percent 3 4 2" xfId="6407" xr:uid="{00000000-0005-0000-0000-0000057C0000}"/>
    <cellStyle name="Percent 4" xfId="263" xr:uid="{00000000-0005-0000-0000-0000067C0000}"/>
    <cellStyle name="Percent 4 2" xfId="438" xr:uid="{00000000-0005-0000-0000-0000077C0000}"/>
    <cellStyle name="Percent 4 2 2" xfId="21172" xr:uid="{00000000-0005-0000-0000-0000087C0000}"/>
    <cellStyle name="Percent 4 2 3" xfId="5124" xr:uid="{00000000-0005-0000-0000-0000097C0000}"/>
    <cellStyle name="Percent 4 3" xfId="1684" xr:uid="{00000000-0005-0000-0000-00000A7C0000}"/>
    <cellStyle name="Percent 4 4" xfId="3787" xr:uid="{00000000-0005-0000-0000-00000B7C0000}"/>
    <cellStyle name="Percent 5" xfId="264" xr:uid="{00000000-0005-0000-0000-00000C7C0000}"/>
    <cellStyle name="Percent 5 2" xfId="1685" xr:uid="{00000000-0005-0000-0000-00000D7C0000}"/>
    <cellStyle name="Percent 5 2 2" xfId="6620" xr:uid="{00000000-0005-0000-0000-00000E7C0000}"/>
    <cellStyle name="Percent 5 3" xfId="6621" xr:uid="{00000000-0005-0000-0000-00000F7C0000}"/>
    <cellStyle name="Percent 5 4" xfId="6515" xr:uid="{00000000-0005-0000-0000-0000107C0000}"/>
    <cellStyle name="Percent 6" xfId="1686" xr:uid="{00000000-0005-0000-0000-0000117C0000}"/>
    <cellStyle name="Percent 6 2" xfId="3788" xr:uid="{00000000-0005-0000-0000-0000127C0000}"/>
    <cellStyle name="Percent 7" xfId="1677" xr:uid="{00000000-0005-0000-0000-0000137C0000}"/>
    <cellStyle name="Percent 7 2" xfId="6622" xr:uid="{00000000-0005-0000-0000-0000147C0000}"/>
    <cellStyle name="Percent 7 3" xfId="5125" xr:uid="{00000000-0005-0000-0000-0000157C0000}"/>
    <cellStyle name="Percent 8" xfId="2827" xr:uid="{00000000-0005-0000-0000-0000167C0000}"/>
    <cellStyle name="Percent 8 2" xfId="6623" xr:uid="{00000000-0005-0000-0000-0000177C0000}"/>
    <cellStyle name="Percent 9" xfId="6624" xr:uid="{00000000-0005-0000-0000-0000187C0000}"/>
    <cellStyle name="Percent 9 2" xfId="6625" xr:uid="{00000000-0005-0000-0000-0000197C0000}"/>
    <cellStyle name="PERCENTAGE" xfId="439" xr:uid="{00000000-0005-0000-0000-00001A7C0000}"/>
    <cellStyle name="Plain2Decimals" xfId="21173" xr:uid="{00000000-0005-0000-0000-00001B7C0000}"/>
    <cellStyle name="PlainDollar" xfId="21174" xr:uid="{00000000-0005-0000-0000-00001C7C0000}"/>
    <cellStyle name="PlainDollarBoldwBorders" xfId="21175" xr:uid="{00000000-0005-0000-0000-00001D7C0000}"/>
    <cellStyle name="PlainDollardBLUndLine" xfId="21176" xr:uid="{00000000-0005-0000-0000-00001E7C0000}"/>
    <cellStyle name="PlainDollarSS" xfId="21177" xr:uid="{00000000-0005-0000-0000-00001F7C0000}"/>
    <cellStyle name="PlainDollarUndLine" xfId="21178" xr:uid="{00000000-0005-0000-0000-0000207C0000}"/>
    <cellStyle name="ProjectPDP" xfId="3789" xr:uid="{00000000-0005-0000-0000-0000217C0000}"/>
    <cellStyle name="Quantity" xfId="440" xr:uid="{00000000-0005-0000-0000-0000227C0000}"/>
    <cellStyle name="R(0)" xfId="21179" xr:uid="{00000000-0005-0000-0000-0000237C0000}"/>
    <cellStyle name="report" xfId="3790" xr:uid="{00000000-0005-0000-0000-0000247C0000}"/>
    <cellStyle name="SAPBEXaggData" xfId="150" xr:uid="{00000000-0005-0000-0000-0000257C0000}"/>
    <cellStyle name="SAPBEXaggData 2" xfId="184" xr:uid="{00000000-0005-0000-0000-0000267C0000}"/>
    <cellStyle name="SAPBEXaggData 2 2" xfId="1690" xr:uid="{00000000-0005-0000-0000-0000277C0000}"/>
    <cellStyle name="SAPBEXaggData 2 3" xfId="21180" xr:uid="{00000000-0005-0000-0000-0000287C0000}"/>
    <cellStyle name="SAPBEXaggDataEmph" xfId="185" xr:uid="{00000000-0005-0000-0000-0000297C0000}"/>
    <cellStyle name="SAPBEXaggDataEmph 2" xfId="1692" xr:uid="{00000000-0005-0000-0000-00002A7C0000}"/>
    <cellStyle name="SAPBEXaggDataEmph 3" xfId="1691" xr:uid="{00000000-0005-0000-0000-00002B7C0000}"/>
    <cellStyle name="SAPBEXaggItem" xfId="151" xr:uid="{00000000-0005-0000-0000-00002C7C0000}"/>
    <cellStyle name="SAPBEXaggItem 2" xfId="186" xr:uid="{00000000-0005-0000-0000-00002D7C0000}"/>
    <cellStyle name="SAPBEXaggItem 2 2" xfId="21181" xr:uid="{00000000-0005-0000-0000-00002E7C0000}"/>
    <cellStyle name="SAPBEXaggItem 3" xfId="1695" xr:uid="{00000000-0005-0000-0000-00002F7C0000}"/>
    <cellStyle name="SAPBEXaggItemX" xfId="187" xr:uid="{00000000-0005-0000-0000-0000307C0000}"/>
    <cellStyle name="SAPBEXaggItemX 2" xfId="1697" xr:uid="{00000000-0005-0000-0000-0000317C0000}"/>
    <cellStyle name="SAPBEXaggItemX 3" xfId="1696" xr:uid="{00000000-0005-0000-0000-0000327C0000}"/>
    <cellStyle name="SAPBEXchaText" xfId="152" xr:uid="{00000000-0005-0000-0000-0000337C0000}"/>
    <cellStyle name="SAPBEXchaText 10" xfId="21182" xr:uid="{00000000-0005-0000-0000-0000347C0000}"/>
    <cellStyle name="SAPBEXchaText 11" xfId="21183" xr:uid="{00000000-0005-0000-0000-0000357C0000}"/>
    <cellStyle name="SAPBEXchaText 2" xfId="188" xr:uid="{00000000-0005-0000-0000-0000367C0000}"/>
    <cellStyle name="SAPBEXchaText 3" xfId="1700" xr:uid="{00000000-0005-0000-0000-0000377C0000}"/>
    <cellStyle name="SAPBEXchaText 3 2" xfId="3791" xr:uid="{00000000-0005-0000-0000-0000387C0000}"/>
    <cellStyle name="SAPBEXchaText 4" xfId="3792" xr:uid="{00000000-0005-0000-0000-0000397C0000}"/>
    <cellStyle name="SAPBEXchaText 5" xfId="3793" xr:uid="{00000000-0005-0000-0000-00003A7C0000}"/>
    <cellStyle name="SAPBEXchaText 6" xfId="3794" xr:uid="{00000000-0005-0000-0000-00003B7C0000}"/>
    <cellStyle name="SAPBEXchaText 7" xfId="3795" xr:uid="{00000000-0005-0000-0000-00003C7C0000}"/>
    <cellStyle name="SAPBEXchaText 8" xfId="3796" xr:uid="{00000000-0005-0000-0000-00003D7C0000}"/>
    <cellStyle name="SAPBEXchaText 9" xfId="21184" xr:uid="{00000000-0005-0000-0000-00003E7C0000}"/>
    <cellStyle name="SAPBEXchaText_pl20110605" xfId="6408" xr:uid="{00000000-0005-0000-0000-00003F7C0000}"/>
    <cellStyle name="SAPBEXexcBad7" xfId="189" xr:uid="{00000000-0005-0000-0000-0000407C0000}"/>
    <cellStyle name="SAPBEXexcBad7 2" xfId="1702" xr:uid="{00000000-0005-0000-0000-0000417C0000}"/>
    <cellStyle name="SAPBEXexcBad7 3" xfId="1701" xr:uid="{00000000-0005-0000-0000-0000427C0000}"/>
    <cellStyle name="SAPBEXexcBad8" xfId="190" xr:uid="{00000000-0005-0000-0000-0000437C0000}"/>
    <cellStyle name="SAPBEXexcBad8 2" xfId="1704" xr:uid="{00000000-0005-0000-0000-0000447C0000}"/>
    <cellStyle name="SAPBEXexcBad8 3" xfId="1703" xr:uid="{00000000-0005-0000-0000-0000457C0000}"/>
    <cellStyle name="SAPBEXexcBad9" xfId="191" xr:uid="{00000000-0005-0000-0000-0000467C0000}"/>
    <cellStyle name="SAPBEXexcBad9 2" xfId="1706" xr:uid="{00000000-0005-0000-0000-0000477C0000}"/>
    <cellStyle name="SAPBEXexcBad9 3" xfId="1705" xr:uid="{00000000-0005-0000-0000-0000487C0000}"/>
    <cellStyle name="SAPBEXexcCritical4" xfId="192" xr:uid="{00000000-0005-0000-0000-0000497C0000}"/>
    <cellStyle name="SAPBEXexcCritical4 2" xfId="1708" xr:uid="{00000000-0005-0000-0000-00004A7C0000}"/>
    <cellStyle name="SAPBEXexcCritical4 3" xfId="1707" xr:uid="{00000000-0005-0000-0000-00004B7C0000}"/>
    <cellStyle name="SAPBEXexcCritical5" xfId="193" xr:uid="{00000000-0005-0000-0000-00004C7C0000}"/>
    <cellStyle name="SAPBEXexcCritical5 2" xfId="1710" xr:uid="{00000000-0005-0000-0000-00004D7C0000}"/>
    <cellStyle name="SAPBEXexcCritical5 3" xfId="1709" xr:uid="{00000000-0005-0000-0000-00004E7C0000}"/>
    <cellStyle name="SAPBEXexcCritical6" xfId="194" xr:uid="{00000000-0005-0000-0000-00004F7C0000}"/>
    <cellStyle name="SAPBEXexcCritical6 2" xfId="1712" xr:uid="{00000000-0005-0000-0000-0000507C0000}"/>
    <cellStyle name="SAPBEXexcCritical6 3" xfId="1711" xr:uid="{00000000-0005-0000-0000-0000517C0000}"/>
    <cellStyle name="SAPBEXexcGood1" xfId="195" xr:uid="{00000000-0005-0000-0000-0000527C0000}"/>
    <cellStyle name="SAPBEXexcGood1 2" xfId="1714" xr:uid="{00000000-0005-0000-0000-0000537C0000}"/>
    <cellStyle name="SAPBEXexcGood1 3" xfId="1713" xr:uid="{00000000-0005-0000-0000-0000547C0000}"/>
    <cellStyle name="SAPBEXexcGood2" xfId="196" xr:uid="{00000000-0005-0000-0000-0000557C0000}"/>
    <cellStyle name="SAPBEXexcGood2 2" xfId="1716" xr:uid="{00000000-0005-0000-0000-0000567C0000}"/>
    <cellStyle name="SAPBEXexcGood2 3" xfId="1715" xr:uid="{00000000-0005-0000-0000-0000577C0000}"/>
    <cellStyle name="SAPBEXexcGood3" xfId="197" xr:uid="{00000000-0005-0000-0000-0000587C0000}"/>
    <cellStyle name="SAPBEXexcGood3 2" xfId="1718" xr:uid="{00000000-0005-0000-0000-0000597C0000}"/>
    <cellStyle name="SAPBEXexcGood3 3" xfId="1717" xr:uid="{00000000-0005-0000-0000-00005A7C0000}"/>
    <cellStyle name="SAPBEXfilterDrill" xfId="198" xr:uid="{00000000-0005-0000-0000-00005B7C0000}"/>
    <cellStyle name="SAPBEXfilterDrill 2" xfId="1720" xr:uid="{00000000-0005-0000-0000-00005C7C0000}"/>
    <cellStyle name="SAPBEXfilterDrill 3" xfId="1719" xr:uid="{00000000-0005-0000-0000-00005D7C0000}"/>
    <cellStyle name="SAPBEXfilterItem" xfId="199" xr:uid="{00000000-0005-0000-0000-00005E7C0000}"/>
    <cellStyle name="SAPBEXfilterItem 2" xfId="1722" xr:uid="{00000000-0005-0000-0000-00005F7C0000}"/>
    <cellStyle name="SAPBEXfilterItem 3" xfId="1721" xr:uid="{00000000-0005-0000-0000-0000607C0000}"/>
    <cellStyle name="SAPBEXfilterText" xfId="200" xr:uid="{00000000-0005-0000-0000-0000617C0000}"/>
    <cellStyle name="SAPBEXfilterText 2" xfId="1724" xr:uid="{00000000-0005-0000-0000-0000627C0000}"/>
    <cellStyle name="SAPBEXfilterText 2 2" xfId="3797" xr:uid="{00000000-0005-0000-0000-0000637C0000}"/>
    <cellStyle name="SAPBEXfilterText 3" xfId="3798" xr:uid="{00000000-0005-0000-0000-0000647C0000}"/>
    <cellStyle name="SAPBEXfilterText 4" xfId="3799" xr:uid="{00000000-0005-0000-0000-0000657C0000}"/>
    <cellStyle name="SAPBEXformats" xfId="153" xr:uid="{00000000-0005-0000-0000-0000667C0000}"/>
    <cellStyle name="SAPBEXformats 10" xfId="21185" xr:uid="{00000000-0005-0000-0000-0000677C0000}"/>
    <cellStyle name="SAPBEXformats 11" xfId="21186" xr:uid="{00000000-0005-0000-0000-0000687C0000}"/>
    <cellStyle name="SAPBEXformats 2" xfId="201" xr:uid="{00000000-0005-0000-0000-0000697C0000}"/>
    <cellStyle name="SAPBEXformats 2 2" xfId="1726" xr:uid="{00000000-0005-0000-0000-00006A7C0000}"/>
    <cellStyle name="SAPBEXformats 3" xfId="3800" xr:uid="{00000000-0005-0000-0000-00006B7C0000}"/>
    <cellStyle name="SAPBEXformats 4" xfId="3801" xr:uid="{00000000-0005-0000-0000-00006C7C0000}"/>
    <cellStyle name="SAPBEXformats 5" xfId="3802" xr:uid="{00000000-0005-0000-0000-00006D7C0000}"/>
    <cellStyle name="SAPBEXformats 6" xfId="3803" xr:uid="{00000000-0005-0000-0000-00006E7C0000}"/>
    <cellStyle name="SAPBEXformats 7" xfId="3804" xr:uid="{00000000-0005-0000-0000-00006F7C0000}"/>
    <cellStyle name="SAPBEXformats 8" xfId="3805" xr:uid="{00000000-0005-0000-0000-0000707C0000}"/>
    <cellStyle name="SAPBEXformats 9" xfId="21187" xr:uid="{00000000-0005-0000-0000-0000717C0000}"/>
    <cellStyle name="SAPBEXformats_pl20110605" xfId="6409" xr:uid="{00000000-0005-0000-0000-0000727C0000}"/>
    <cellStyle name="SAPBEXheaderItem" xfId="202" xr:uid="{00000000-0005-0000-0000-0000737C0000}"/>
    <cellStyle name="SAPBEXheaderItem 10" xfId="21188" xr:uid="{00000000-0005-0000-0000-0000747C0000}"/>
    <cellStyle name="SAPBEXheaderItem 11" xfId="21189" xr:uid="{00000000-0005-0000-0000-0000757C0000}"/>
    <cellStyle name="SAPBEXheaderItem 2" xfId="1728" xr:uid="{00000000-0005-0000-0000-0000767C0000}"/>
    <cellStyle name="SAPBEXheaderItem 2 2" xfId="3806" xr:uid="{00000000-0005-0000-0000-0000777C0000}"/>
    <cellStyle name="SAPBEXheaderItem 3" xfId="1727" xr:uid="{00000000-0005-0000-0000-0000787C0000}"/>
    <cellStyle name="SAPBEXheaderItem 3 2" xfId="3807" xr:uid="{00000000-0005-0000-0000-0000797C0000}"/>
    <cellStyle name="SAPBEXheaderItem 4" xfId="3808" xr:uid="{00000000-0005-0000-0000-00007A7C0000}"/>
    <cellStyle name="SAPBEXheaderItem 5" xfId="3809" xr:uid="{00000000-0005-0000-0000-00007B7C0000}"/>
    <cellStyle name="SAPBEXheaderItem 6" xfId="3810" xr:uid="{00000000-0005-0000-0000-00007C7C0000}"/>
    <cellStyle name="SAPBEXheaderItem 7" xfId="3811" xr:uid="{00000000-0005-0000-0000-00007D7C0000}"/>
    <cellStyle name="SAPBEXheaderItem 8" xfId="3812" xr:uid="{00000000-0005-0000-0000-00007E7C0000}"/>
    <cellStyle name="SAPBEXheaderItem 9" xfId="21190" xr:uid="{00000000-0005-0000-0000-00007F7C0000}"/>
    <cellStyle name="SAPBEXheaderItem_pl20110605" xfId="6410" xr:uid="{00000000-0005-0000-0000-0000807C0000}"/>
    <cellStyle name="SAPBEXheaderText" xfId="203" xr:uid="{00000000-0005-0000-0000-0000817C0000}"/>
    <cellStyle name="SAPBEXheaderText 10" xfId="21191" xr:uid="{00000000-0005-0000-0000-0000827C0000}"/>
    <cellStyle name="SAPBEXheaderText 11" xfId="21192" xr:uid="{00000000-0005-0000-0000-0000837C0000}"/>
    <cellStyle name="SAPBEXheaderText 2" xfId="1730" xr:uid="{00000000-0005-0000-0000-0000847C0000}"/>
    <cellStyle name="SAPBEXheaderText 2 2" xfId="3813" xr:uid="{00000000-0005-0000-0000-0000857C0000}"/>
    <cellStyle name="SAPBEXheaderText 3" xfId="1729" xr:uid="{00000000-0005-0000-0000-0000867C0000}"/>
    <cellStyle name="SAPBEXheaderText 3 2" xfId="3814" xr:uid="{00000000-0005-0000-0000-0000877C0000}"/>
    <cellStyle name="SAPBEXheaderText 4" xfId="3815" xr:uid="{00000000-0005-0000-0000-0000887C0000}"/>
    <cellStyle name="SAPBEXheaderText 5" xfId="3816" xr:uid="{00000000-0005-0000-0000-0000897C0000}"/>
    <cellStyle name="SAPBEXheaderText 6" xfId="3817" xr:uid="{00000000-0005-0000-0000-00008A7C0000}"/>
    <cellStyle name="SAPBEXheaderText 7" xfId="3818" xr:uid="{00000000-0005-0000-0000-00008B7C0000}"/>
    <cellStyle name="SAPBEXheaderText 8" xfId="3819" xr:uid="{00000000-0005-0000-0000-00008C7C0000}"/>
    <cellStyle name="SAPBEXheaderText 9" xfId="21193" xr:uid="{00000000-0005-0000-0000-00008D7C0000}"/>
    <cellStyle name="SAPBEXheaderText_pl20110605" xfId="6411" xr:uid="{00000000-0005-0000-0000-00008E7C0000}"/>
    <cellStyle name="SAPBEXHLevel0" xfId="204" xr:uid="{00000000-0005-0000-0000-00008F7C0000}"/>
    <cellStyle name="SAPBEXHLevel0 10" xfId="21194" xr:uid="{00000000-0005-0000-0000-0000907C0000}"/>
    <cellStyle name="SAPBEXHLevel0 11" xfId="21195" xr:uid="{00000000-0005-0000-0000-0000917C0000}"/>
    <cellStyle name="SAPBEXHLevel0 2" xfId="1732" xr:uid="{00000000-0005-0000-0000-0000927C0000}"/>
    <cellStyle name="SAPBEXHLevel0 2 2" xfId="3820" xr:uid="{00000000-0005-0000-0000-0000937C0000}"/>
    <cellStyle name="SAPBEXHLevel0 3" xfId="1731" xr:uid="{00000000-0005-0000-0000-0000947C0000}"/>
    <cellStyle name="SAPBEXHLevel0 3 2" xfId="3821" xr:uid="{00000000-0005-0000-0000-0000957C0000}"/>
    <cellStyle name="SAPBEXHLevel0 4" xfId="3822" xr:uid="{00000000-0005-0000-0000-0000967C0000}"/>
    <cellStyle name="SAPBEXHLevel0 5" xfId="3823" xr:uid="{00000000-0005-0000-0000-0000977C0000}"/>
    <cellStyle name="SAPBEXHLevel0 6" xfId="3824" xr:uid="{00000000-0005-0000-0000-0000987C0000}"/>
    <cellStyle name="SAPBEXHLevel0 7" xfId="3825" xr:uid="{00000000-0005-0000-0000-0000997C0000}"/>
    <cellStyle name="SAPBEXHLevel0 8" xfId="3826" xr:uid="{00000000-0005-0000-0000-00009A7C0000}"/>
    <cellStyle name="SAPBEXHLevel0 9" xfId="21196" xr:uid="{00000000-0005-0000-0000-00009B7C0000}"/>
    <cellStyle name="SAPBEXHLevel0_pl20110605" xfId="6412" xr:uid="{00000000-0005-0000-0000-00009C7C0000}"/>
    <cellStyle name="SAPBEXHLevel0X" xfId="205" xr:uid="{00000000-0005-0000-0000-00009D7C0000}"/>
    <cellStyle name="SAPBEXHLevel0X 10" xfId="21197" xr:uid="{00000000-0005-0000-0000-00009E7C0000}"/>
    <cellStyle name="SAPBEXHLevel0X 11" xfId="21198" xr:uid="{00000000-0005-0000-0000-00009F7C0000}"/>
    <cellStyle name="SAPBEXHLevel0X 2" xfId="1734" xr:uid="{00000000-0005-0000-0000-0000A07C0000}"/>
    <cellStyle name="SAPBEXHLevel0X 2 2" xfId="3827" xr:uid="{00000000-0005-0000-0000-0000A17C0000}"/>
    <cellStyle name="SAPBEXHLevel0X 3" xfId="1733" xr:uid="{00000000-0005-0000-0000-0000A27C0000}"/>
    <cellStyle name="SAPBEXHLevel0X 3 2" xfId="3828" xr:uid="{00000000-0005-0000-0000-0000A37C0000}"/>
    <cellStyle name="SAPBEXHLevel0X 4" xfId="3829" xr:uid="{00000000-0005-0000-0000-0000A47C0000}"/>
    <cellStyle name="SAPBEXHLevel0X 5" xfId="3830" xr:uid="{00000000-0005-0000-0000-0000A57C0000}"/>
    <cellStyle name="SAPBEXHLevel0X 6" xfId="3831" xr:uid="{00000000-0005-0000-0000-0000A67C0000}"/>
    <cellStyle name="SAPBEXHLevel0X 7" xfId="3832" xr:uid="{00000000-0005-0000-0000-0000A77C0000}"/>
    <cellStyle name="SAPBEXHLevel0X 8" xfId="3833" xr:uid="{00000000-0005-0000-0000-0000A87C0000}"/>
    <cellStyle name="SAPBEXHLevel0X 9" xfId="21199" xr:uid="{00000000-0005-0000-0000-0000A97C0000}"/>
    <cellStyle name="SAPBEXHLevel0X_pl20110605" xfId="6413" xr:uid="{00000000-0005-0000-0000-0000AA7C0000}"/>
    <cellStyle name="SAPBEXHLevel1" xfId="206" xr:uid="{00000000-0005-0000-0000-0000AB7C0000}"/>
    <cellStyle name="SAPBEXHLevel1 10" xfId="21200" xr:uid="{00000000-0005-0000-0000-0000AC7C0000}"/>
    <cellStyle name="SAPBEXHLevel1 11" xfId="21201" xr:uid="{00000000-0005-0000-0000-0000AD7C0000}"/>
    <cellStyle name="SAPBEXHLevel1 2" xfId="1736" xr:uid="{00000000-0005-0000-0000-0000AE7C0000}"/>
    <cellStyle name="SAPBEXHLevel1 2 2" xfId="3834" xr:uid="{00000000-0005-0000-0000-0000AF7C0000}"/>
    <cellStyle name="SAPBEXHLevel1 3" xfId="1735" xr:uid="{00000000-0005-0000-0000-0000B07C0000}"/>
    <cellStyle name="SAPBEXHLevel1 3 2" xfId="3835" xr:uid="{00000000-0005-0000-0000-0000B17C0000}"/>
    <cellStyle name="SAPBEXHLevel1 4" xfId="3836" xr:uid="{00000000-0005-0000-0000-0000B27C0000}"/>
    <cellStyle name="SAPBEXHLevel1 5" xfId="3837" xr:uid="{00000000-0005-0000-0000-0000B37C0000}"/>
    <cellStyle name="SAPBEXHLevel1 6" xfId="3838" xr:uid="{00000000-0005-0000-0000-0000B47C0000}"/>
    <cellStyle name="SAPBEXHLevel1 7" xfId="3839" xr:uid="{00000000-0005-0000-0000-0000B57C0000}"/>
    <cellStyle name="SAPBEXHLevel1 8" xfId="3840" xr:uid="{00000000-0005-0000-0000-0000B67C0000}"/>
    <cellStyle name="SAPBEXHLevel1 9" xfId="21202" xr:uid="{00000000-0005-0000-0000-0000B77C0000}"/>
    <cellStyle name="SAPBEXHLevel1_pl20110605" xfId="6414" xr:uid="{00000000-0005-0000-0000-0000B87C0000}"/>
    <cellStyle name="SAPBEXHLevel1X" xfId="207" xr:uid="{00000000-0005-0000-0000-0000B97C0000}"/>
    <cellStyle name="SAPBEXHLevel1X 10" xfId="21203" xr:uid="{00000000-0005-0000-0000-0000BA7C0000}"/>
    <cellStyle name="SAPBEXHLevel1X 11" xfId="21204" xr:uid="{00000000-0005-0000-0000-0000BB7C0000}"/>
    <cellStyle name="SAPBEXHLevel1X 2" xfId="1738" xr:uid="{00000000-0005-0000-0000-0000BC7C0000}"/>
    <cellStyle name="SAPBEXHLevel1X 2 2" xfId="3841" xr:uid="{00000000-0005-0000-0000-0000BD7C0000}"/>
    <cellStyle name="SAPBEXHLevel1X 3" xfId="1737" xr:uid="{00000000-0005-0000-0000-0000BE7C0000}"/>
    <cellStyle name="SAPBEXHLevel1X 3 2" xfId="3842" xr:uid="{00000000-0005-0000-0000-0000BF7C0000}"/>
    <cellStyle name="SAPBEXHLevel1X 4" xfId="3843" xr:uid="{00000000-0005-0000-0000-0000C07C0000}"/>
    <cellStyle name="SAPBEXHLevel1X 5" xfId="3844" xr:uid="{00000000-0005-0000-0000-0000C17C0000}"/>
    <cellStyle name="SAPBEXHLevel1X 6" xfId="3845" xr:uid="{00000000-0005-0000-0000-0000C27C0000}"/>
    <cellStyle name="SAPBEXHLevel1X 7" xfId="3846" xr:uid="{00000000-0005-0000-0000-0000C37C0000}"/>
    <cellStyle name="SAPBEXHLevel1X 8" xfId="3847" xr:uid="{00000000-0005-0000-0000-0000C47C0000}"/>
    <cellStyle name="SAPBEXHLevel1X 9" xfId="21205" xr:uid="{00000000-0005-0000-0000-0000C57C0000}"/>
    <cellStyle name="SAPBEXHLevel1X_pl20110605" xfId="6415" xr:uid="{00000000-0005-0000-0000-0000C67C0000}"/>
    <cellStyle name="SAPBEXHLevel2" xfId="208" xr:uid="{00000000-0005-0000-0000-0000C77C0000}"/>
    <cellStyle name="SAPBEXHLevel2 10" xfId="21206" xr:uid="{00000000-0005-0000-0000-0000C87C0000}"/>
    <cellStyle name="SAPBEXHLevel2 11" xfId="21207" xr:uid="{00000000-0005-0000-0000-0000C97C0000}"/>
    <cellStyle name="SAPBEXHLevel2 2" xfId="1740" xr:uid="{00000000-0005-0000-0000-0000CA7C0000}"/>
    <cellStyle name="SAPBEXHLevel2 2 2" xfId="3848" xr:uid="{00000000-0005-0000-0000-0000CB7C0000}"/>
    <cellStyle name="SAPBEXHLevel2 3" xfId="1739" xr:uid="{00000000-0005-0000-0000-0000CC7C0000}"/>
    <cellStyle name="SAPBEXHLevel2 3 2" xfId="3849" xr:uid="{00000000-0005-0000-0000-0000CD7C0000}"/>
    <cellStyle name="SAPBEXHLevel2 4" xfId="3850" xr:uid="{00000000-0005-0000-0000-0000CE7C0000}"/>
    <cellStyle name="SAPBEXHLevel2 5" xfId="3851" xr:uid="{00000000-0005-0000-0000-0000CF7C0000}"/>
    <cellStyle name="SAPBEXHLevel2 6" xfId="3852" xr:uid="{00000000-0005-0000-0000-0000D07C0000}"/>
    <cellStyle name="SAPBEXHLevel2 7" xfId="3853" xr:uid="{00000000-0005-0000-0000-0000D17C0000}"/>
    <cellStyle name="SAPBEXHLevel2 8" xfId="3854" xr:uid="{00000000-0005-0000-0000-0000D27C0000}"/>
    <cellStyle name="SAPBEXHLevel2 9" xfId="21208" xr:uid="{00000000-0005-0000-0000-0000D37C0000}"/>
    <cellStyle name="SAPBEXHLevel2_pl20110605" xfId="6416" xr:uid="{00000000-0005-0000-0000-0000D47C0000}"/>
    <cellStyle name="SAPBEXHLevel2X" xfId="209" xr:uid="{00000000-0005-0000-0000-0000D57C0000}"/>
    <cellStyle name="SAPBEXHLevel2X 10" xfId="21209" xr:uid="{00000000-0005-0000-0000-0000D67C0000}"/>
    <cellStyle name="SAPBEXHLevel2X 11" xfId="21210" xr:uid="{00000000-0005-0000-0000-0000D77C0000}"/>
    <cellStyle name="SAPBEXHLevel2X 2" xfId="1742" xr:uid="{00000000-0005-0000-0000-0000D87C0000}"/>
    <cellStyle name="SAPBEXHLevel2X 2 2" xfId="3855" xr:uid="{00000000-0005-0000-0000-0000D97C0000}"/>
    <cellStyle name="SAPBEXHLevel2X 3" xfId="1741" xr:uid="{00000000-0005-0000-0000-0000DA7C0000}"/>
    <cellStyle name="SAPBEXHLevel2X 3 2" xfId="3856" xr:uid="{00000000-0005-0000-0000-0000DB7C0000}"/>
    <cellStyle name="SAPBEXHLevel2X 4" xfId="3857" xr:uid="{00000000-0005-0000-0000-0000DC7C0000}"/>
    <cellStyle name="SAPBEXHLevel2X 5" xfId="3858" xr:uid="{00000000-0005-0000-0000-0000DD7C0000}"/>
    <cellStyle name="SAPBEXHLevel2X 6" xfId="3859" xr:uid="{00000000-0005-0000-0000-0000DE7C0000}"/>
    <cellStyle name="SAPBEXHLevel2X 7" xfId="3860" xr:uid="{00000000-0005-0000-0000-0000DF7C0000}"/>
    <cellStyle name="SAPBEXHLevel2X 8" xfId="3861" xr:uid="{00000000-0005-0000-0000-0000E07C0000}"/>
    <cellStyle name="SAPBEXHLevel2X 9" xfId="21211" xr:uid="{00000000-0005-0000-0000-0000E17C0000}"/>
    <cellStyle name="SAPBEXHLevel2X_pl20110605" xfId="6417" xr:uid="{00000000-0005-0000-0000-0000E27C0000}"/>
    <cellStyle name="SAPBEXHLevel3" xfId="210" xr:uid="{00000000-0005-0000-0000-0000E37C0000}"/>
    <cellStyle name="SAPBEXHLevel3 10" xfId="21212" xr:uid="{00000000-0005-0000-0000-0000E47C0000}"/>
    <cellStyle name="SAPBEXHLevel3 11" xfId="21213" xr:uid="{00000000-0005-0000-0000-0000E57C0000}"/>
    <cellStyle name="SAPBEXHLevel3 2" xfId="1744" xr:uid="{00000000-0005-0000-0000-0000E67C0000}"/>
    <cellStyle name="SAPBEXHLevel3 2 2" xfId="3862" xr:uid="{00000000-0005-0000-0000-0000E77C0000}"/>
    <cellStyle name="SAPBEXHLevel3 3" xfId="1743" xr:uid="{00000000-0005-0000-0000-0000E87C0000}"/>
    <cellStyle name="SAPBEXHLevel3 3 2" xfId="3863" xr:uid="{00000000-0005-0000-0000-0000E97C0000}"/>
    <cellStyle name="SAPBEXHLevel3 4" xfId="3864" xr:uid="{00000000-0005-0000-0000-0000EA7C0000}"/>
    <cellStyle name="SAPBEXHLevel3 5" xfId="3865" xr:uid="{00000000-0005-0000-0000-0000EB7C0000}"/>
    <cellStyle name="SAPBEXHLevel3 6" xfId="3866" xr:uid="{00000000-0005-0000-0000-0000EC7C0000}"/>
    <cellStyle name="SAPBEXHLevel3 7" xfId="3867" xr:uid="{00000000-0005-0000-0000-0000ED7C0000}"/>
    <cellStyle name="SAPBEXHLevel3 8" xfId="3868" xr:uid="{00000000-0005-0000-0000-0000EE7C0000}"/>
    <cellStyle name="SAPBEXHLevel3 9" xfId="21214" xr:uid="{00000000-0005-0000-0000-0000EF7C0000}"/>
    <cellStyle name="SAPBEXHLevel3_pl20110605" xfId="6418" xr:uid="{00000000-0005-0000-0000-0000F07C0000}"/>
    <cellStyle name="SAPBEXHLevel3X" xfId="211" xr:uid="{00000000-0005-0000-0000-0000F17C0000}"/>
    <cellStyle name="SAPBEXHLevel3X 10" xfId="21215" xr:uid="{00000000-0005-0000-0000-0000F27C0000}"/>
    <cellStyle name="SAPBEXHLevel3X 11" xfId="21216" xr:uid="{00000000-0005-0000-0000-0000F37C0000}"/>
    <cellStyle name="SAPBEXHLevel3X 2" xfId="1746" xr:uid="{00000000-0005-0000-0000-0000F47C0000}"/>
    <cellStyle name="SAPBEXHLevel3X 2 2" xfId="3869" xr:uid="{00000000-0005-0000-0000-0000F57C0000}"/>
    <cellStyle name="SAPBEXHLevel3X 3" xfId="1745" xr:uid="{00000000-0005-0000-0000-0000F67C0000}"/>
    <cellStyle name="SAPBEXHLevel3X 3 2" xfId="3870" xr:uid="{00000000-0005-0000-0000-0000F77C0000}"/>
    <cellStyle name="SAPBEXHLevel3X 4" xfId="3871" xr:uid="{00000000-0005-0000-0000-0000F87C0000}"/>
    <cellStyle name="SAPBEXHLevel3X 5" xfId="3872" xr:uid="{00000000-0005-0000-0000-0000F97C0000}"/>
    <cellStyle name="SAPBEXHLevel3X 6" xfId="3873" xr:uid="{00000000-0005-0000-0000-0000FA7C0000}"/>
    <cellStyle name="SAPBEXHLevel3X 7" xfId="3874" xr:uid="{00000000-0005-0000-0000-0000FB7C0000}"/>
    <cellStyle name="SAPBEXHLevel3X 8" xfId="3875" xr:uid="{00000000-0005-0000-0000-0000FC7C0000}"/>
    <cellStyle name="SAPBEXHLevel3X 9" xfId="21217" xr:uid="{00000000-0005-0000-0000-0000FD7C0000}"/>
    <cellStyle name="SAPBEXHLevel3X_pl20110605" xfId="6419" xr:uid="{00000000-0005-0000-0000-0000FE7C0000}"/>
    <cellStyle name="SAPBEXinputData" xfId="1747" xr:uid="{00000000-0005-0000-0000-0000FF7C0000}"/>
    <cellStyle name="SAPBEXItemHeader" xfId="1748" xr:uid="{00000000-0005-0000-0000-0000007D0000}"/>
    <cellStyle name="SAPBEXresData" xfId="212" xr:uid="{00000000-0005-0000-0000-0000017D0000}"/>
    <cellStyle name="SAPBEXresData 2" xfId="1750" xr:uid="{00000000-0005-0000-0000-0000027D0000}"/>
    <cellStyle name="SAPBEXresData 3" xfId="1749" xr:uid="{00000000-0005-0000-0000-0000037D0000}"/>
    <cellStyle name="SAPBEXresDataEmph" xfId="213" xr:uid="{00000000-0005-0000-0000-0000047D0000}"/>
    <cellStyle name="SAPBEXresDataEmph 2" xfId="1752" xr:uid="{00000000-0005-0000-0000-0000057D0000}"/>
    <cellStyle name="SAPBEXresDataEmph 3" xfId="1751" xr:uid="{00000000-0005-0000-0000-0000067D0000}"/>
    <cellStyle name="SAPBEXresItem" xfId="214" xr:uid="{00000000-0005-0000-0000-0000077D0000}"/>
    <cellStyle name="SAPBEXresItem 2" xfId="1754" xr:uid="{00000000-0005-0000-0000-0000087D0000}"/>
    <cellStyle name="SAPBEXresItem 3" xfId="1753" xr:uid="{00000000-0005-0000-0000-0000097D0000}"/>
    <cellStyle name="SAPBEXresItemX" xfId="215" xr:uid="{00000000-0005-0000-0000-00000A7D0000}"/>
    <cellStyle name="SAPBEXresItemX 2" xfId="1756" xr:uid="{00000000-0005-0000-0000-00000B7D0000}"/>
    <cellStyle name="SAPBEXresItemX 3" xfId="1755" xr:uid="{00000000-0005-0000-0000-00000C7D0000}"/>
    <cellStyle name="SAPBEXstdData" xfId="154" xr:uid="{00000000-0005-0000-0000-00000D7D0000}"/>
    <cellStyle name="SAPBEXstdData 2" xfId="216" xr:uid="{00000000-0005-0000-0000-00000E7D0000}"/>
    <cellStyle name="SAPBEXstdData 2 2" xfId="441" xr:uid="{00000000-0005-0000-0000-00000F7D0000}"/>
    <cellStyle name="SAPBEXstdData 3" xfId="1759" xr:uid="{00000000-0005-0000-0000-0000107D0000}"/>
    <cellStyle name="SAPBEXstdDataEmph" xfId="217" xr:uid="{00000000-0005-0000-0000-0000117D0000}"/>
    <cellStyle name="SAPBEXstdDataEmph 2" xfId="1761" xr:uid="{00000000-0005-0000-0000-0000127D0000}"/>
    <cellStyle name="SAPBEXstdDataEmph 3" xfId="1760" xr:uid="{00000000-0005-0000-0000-0000137D0000}"/>
    <cellStyle name="SAPBEXstdItem" xfId="155" xr:uid="{00000000-0005-0000-0000-0000147D0000}"/>
    <cellStyle name="SAPBEXstdItem 10" xfId="21218" xr:uid="{00000000-0005-0000-0000-0000157D0000}"/>
    <cellStyle name="SAPBEXstdItem 11" xfId="21219" xr:uid="{00000000-0005-0000-0000-0000167D0000}"/>
    <cellStyle name="SAPBEXstdItem 12" xfId="21220" xr:uid="{00000000-0005-0000-0000-0000177D0000}"/>
    <cellStyle name="SAPBEXstdItem 2" xfId="218" xr:uid="{00000000-0005-0000-0000-0000187D0000}"/>
    <cellStyle name="SAPBEXstdItem 2 2" xfId="442" xr:uid="{00000000-0005-0000-0000-0000197D0000}"/>
    <cellStyle name="SAPBEXstdItem 3" xfId="1764" xr:uid="{00000000-0005-0000-0000-00001A7D0000}"/>
    <cellStyle name="SAPBEXstdItem 3 2" xfId="3876" xr:uid="{00000000-0005-0000-0000-00001B7D0000}"/>
    <cellStyle name="SAPBEXstdItem 4" xfId="3877" xr:uid="{00000000-0005-0000-0000-00001C7D0000}"/>
    <cellStyle name="SAPBEXstdItem 5" xfId="3878" xr:uid="{00000000-0005-0000-0000-00001D7D0000}"/>
    <cellStyle name="SAPBEXstdItem 6" xfId="3879" xr:uid="{00000000-0005-0000-0000-00001E7D0000}"/>
    <cellStyle name="SAPBEXstdItem 7" xfId="3880" xr:uid="{00000000-0005-0000-0000-00001F7D0000}"/>
    <cellStyle name="SAPBEXstdItem 8" xfId="3881" xr:uid="{00000000-0005-0000-0000-0000207D0000}"/>
    <cellStyle name="SAPBEXstdItem 9" xfId="21221" xr:uid="{00000000-0005-0000-0000-0000217D0000}"/>
    <cellStyle name="SAPBEXstdItem_pl20110605" xfId="6420" xr:uid="{00000000-0005-0000-0000-0000227D0000}"/>
    <cellStyle name="SAPBEXstdItemX" xfId="219" xr:uid="{00000000-0005-0000-0000-0000237D0000}"/>
    <cellStyle name="SAPBEXstdItemX 10" xfId="21222" xr:uid="{00000000-0005-0000-0000-0000247D0000}"/>
    <cellStyle name="SAPBEXstdItemX 11" xfId="21223" xr:uid="{00000000-0005-0000-0000-0000257D0000}"/>
    <cellStyle name="SAPBEXstdItemX 2" xfId="443" xr:uid="{00000000-0005-0000-0000-0000267D0000}"/>
    <cellStyle name="SAPBEXstdItemX 2 2" xfId="1766" xr:uid="{00000000-0005-0000-0000-0000277D0000}"/>
    <cellStyle name="SAPBEXstdItemX 3" xfId="1767" xr:uid="{00000000-0005-0000-0000-0000287D0000}"/>
    <cellStyle name="SAPBEXstdItemX 3 2" xfId="3882" xr:uid="{00000000-0005-0000-0000-0000297D0000}"/>
    <cellStyle name="SAPBEXstdItemX 4" xfId="3883" xr:uid="{00000000-0005-0000-0000-00002A7D0000}"/>
    <cellStyle name="SAPBEXstdItemX 5" xfId="3884" xr:uid="{00000000-0005-0000-0000-00002B7D0000}"/>
    <cellStyle name="SAPBEXstdItemX 6" xfId="3885" xr:uid="{00000000-0005-0000-0000-00002C7D0000}"/>
    <cellStyle name="SAPBEXstdItemX 7" xfId="3886" xr:uid="{00000000-0005-0000-0000-00002D7D0000}"/>
    <cellStyle name="SAPBEXstdItemX 8" xfId="3887" xr:uid="{00000000-0005-0000-0000-00002E7D0000}"/>
    <cellStyle name="SAPBEXstdItemX 9" xfId="21224" xr:uid="{00000000-0005-0000-0000-00002F7D0000}"/>
    <cellStyle name="SAPBEXstdItemX_pl20110605" xfId="6421" xr:uid="{00000000-0005-0000-0000-0000307D0000}"/>
    <cellStyle name="SAPBEXtitle" xfId="220" xr:uid="{00000000-0005-0000-0000-0000317D0000}"/>
    <cellStyle name="SAPBEXtitle 2" xfId="444" xr:uid="{00000000-0005-0000-0000-0000327D0000}"/>
    <cellStyle name="SAPBEXtitle 2 2" xfId="1769" xr:uid="{00000000-0005-0000-0000-0000337D0000}"/>
    <cellStyle name="SAPBEXtitle 3" xfId="1770" xr:uid="{00000000-0005-0000-0000-0000347D0000}"/>
    <cellStyle name="SAPBEXtitle 3 2" xfId="3888" xr:uid="{00000000-0005-0000-0000-0000357D0000}"/>
    <cellStyle name="SAPBEXtitle 4" xfId="3889" xr:uid="{00000000-0005-0000-0000-0000367D0000}"/>
    <cellStyle name="SAPBEXunassignedItem" xfId="1771" xr:uid="{00000000-0005-0000-0000-0000377D0000}"/>
    <cellStyle name="SAPBEXundefined" xfId="221" xr:uid="{00000000-0005-0000-0000-0000387D0000}"/>
    <cellStyle name="SAPBEXundefined 2" xfId="1773" xr:uid="{00000000-0005-0000-0000-0000397D0000}"/>
    <cellStyle name="SAPBEXundefined 2 2" xfId="21225" xr:uid="{00000000-0005-0000-0000-00003A7D0000}"/>
    <cellStyle name="SAPBEXundefined 3" xfId="1772" xr:uid="{00000000-0005-0000-0000-00003B7D0000}"/>
    <cellStyle name="ScratchPad" xfId="21226" xr:uid="{00000000-0005-0000-0000-00003C7D0000}"/>
    <cellStyle name="Sheet Title" xfId="1774" xr:uid="{00000000-0005-0000-0000-00003D7D0000}"/>
    <cellStyle name="SSComma0" xfId="21227" xr:uid="{00000000-0005-0000-0000-00003E7D0000}"/>
    <cellStyle name="SSComma2" xfId="21228" xr:uid="{00000000-0005-0000-0000-00003F7D0000}"/>
    <cellStyle name="SSDecs3" xfId="21229" xr:uid="{00000000-0005-0000-0000-0000407D0000}"/>
    <cellStyle name="SSDflt" xfId="21230" xr:uid="{00000000-0005-0000-0000-0000417D0000}"/>
    <cellStyle name="SSDfltPct" xfId="21231" xr:uid="{00000000-0005-0000-0000-0000427D0000}"/>
    <cellStyle name="SSDfltPct0" xfId="21232" xr:uid="{00000000-0005-0000-0000-0000437D0000}"/>
    <cellStyle name="SSFixed2" xfId="21233" xr:uid="{00000000-0005-0000-0000-0000447D0000}"/>
    <cellStyle name="Standaard_Blad1" xfId="266" xr:uid="{00000000-0005-0000-0000-0000457D0000}"/>
    <cellStyle name="Text" xfId="21234" xr:uid="{00000000-0005-0000-0000-0000467D0000}"/>
    <cellStyle name="Title 10" xfId="3890" xr:uid="{00000000-0005-0000-0000-0000477D0000}"/>
    <cellStyle name="Title 10 10" xfId="21235" xr:uid="{00000000-0005-0000-0000-0000487D0000}"/>
    <cellStyle name="Title 10 11" xfId="21236" xr:uid="{00000000-0005-0000-0000-0000497D0000}"/>
    <cellStyle name="Title 10 2" xfId="21237" xr:uid="{00000000-0005-0000-0000-00004A7D0000}"/>
    <cellStyle name="Title 10 3" xfId="21238" xr:uid="{00000000-0005-0000-0000-00004B7D0000}"/>
    <cellStyle name="Title 10 4" xfId="21239" xr:uid="{00000000-0005-0000-0000-00004C7D0000}"/>
    <cellStyle name="Title 10 5" xfId="21240" xr:uid="{00000000-0005-0000-0000-00004D7D0000}"/>
    <cellStyle name="Title 10 6" xfId="21241" xr:uid="{00000000-0005-0000-0000-00004E7D0000}"/>
    <cellStyle name="Title 10 7" xfId="21242" xr:uid="{00000000-0005-0000-0000-00004F7D0000}"/>
    <cellStyle name="Title 10 8" xfId="21243" xr:uid="{00000000-0005-0000-0000-0000507D0000}"/>
    <cellStyle name="Title 10 9" xfId="21244" xr:uid="{00000000-0005-0000-0000-0000517D0000}"/>
    <cellStyle name="Title 11" xfId="3891" xr:uid="{00000000-0005-0000-0000-0000527D0000}"/>
    <cellStyle name="Title 11 10" xfId="21245" xr:uid="{00000000-0005-0000-0000-0000537D0000}"/>
    <cellStyle name="Title 11 11" xfId="21246" xr:uid="{00000000-0005-0000-0000-0000547D0000}"/>
    <cellStyle name="Title 11 2" xfId="21247" xr:uid="{00000000-0005-0000-0000-0000557D0000}"/>
    <cellStyle name="Title 11 3" xfId="21248" xr:uid="{00000000-0005-0000-0000-0000567D0000}"/>
    <cellStyle name="Title 11 4" xfId="21249" xr:uid="{00000000-0005-0000-0000-0000577D0000}"/>
    <cellStyle name="Title 11 5" xfId="21250" xr:uid="{00000000-0005-0000-0000-0000587D0000}"/>
    <cellStyle name="Title 11 6" xfId="21251" xr:uid="{00000000-0005-0000-0000-0000597D0000}"/>
    <cellStyle name="Title 11 7" xfId="21252" xr:uid="{00000000-0005-0000-0000-00005A7D0000}"/>
    <cellStyle name="Title 11 8" xfId="21253" xr:uid="{00000000-0005-0000-0000-00005B7D0000}"/>
    <cellStyle name="Title 11 9" xfId="21254" xr:uid="{00000000-0005-0000-0000-00005C7D0000}"/>
    <cellStyle name="Title 12" xfId="3892" xr:uid="{00000000-0005-0000-0000-00005D7D0000}"/>
    <cellStyle name="Title 12 10" xfId="21255" xr:uid="{00000000-0005-0000-0000-00005E7D0000}"/>
    <cellStyle name="Title 12 11" xfId="21256" xr:uid="{00000000-0005-0000-0000-00005F7D0000}"/>
    <cellStyle name="Title 12 2" xfId="21257" xr:uid="{00000000-0005-0000-0000-0000607D0000}"/>
    <cellStyle name="Title 12 3" xfId="21258" xr:uid="{00000000-0005-0000-0000-0000617D0000}"/>
    <cellStyle name="Title 12 4" xfId="21259" xr:uid="{00000000-0005-0000-0000-0000627D0000}"/>
    <cellStyle name="Title 12 5" xfId="21260" xr:uid="{00000000-0005-0000-0000-0000637D0000}"/>
    <cellStyle name="Title 12 6" xfId="21261" xr:uid="{00000000-0005-0000-0000-0000647D0000}"/>
    <cellStyle name="Title 12 7" xfId="21262" xr:uid="{00000000-0005-0000-0000-0000657D0000}"/>
    <cellStyle name="Title 12 8" xfId="21263" xr:uid="{00000000-0005-0000-0000-0000667D0000}"/>
    <cellStyle name="Title 12 9" xfId="21264" xr:uid="{00000000-0005-0000-0000-0000677D0000}"/>
    <cellStyle name="Title 13" xfId="3893" xr:uid="{00000000-0005-0000-0000-0000687D0000}"/>
    <cellStyle name="Title 13 10" xfId="21265" xr:uid="{00000000-0005-0000-0000-0000697D0000}"/>
    <cellStyle name="Title 13 11" xfId="21266" xr:uid="{00000000-0005-0000-0000-00006A7D0000}"/>
    <cellStyle name="Title 13 2" xfId="21267" xr:uid="{00000000-0005-0000-0000-00006B7D0000}"/>
    <cellStyle name="Title 13 3" xfId="21268" xr:uid="{00000000-0005-0000-0000-00006C7D0000}"/>
    <cellStyle name="Title 13 4" xfId="21269" xr:uid="{00000000-0005-0000-0000-00006D7D0000}"/>
    <cellStyle name="Title 13 5" xfId="21270" xr:uid="{00000000-0005-0000-0000-00006E7D0000}"/>
    <cellStyle name="Title 13 6" xfId="21271" xr:uid="{00000000-0005-0000-0000-00006F7D0000}"/>
    <cellStyle name="Title 13 7" xfId="21272" xr:uid="{00000000-0005-0000-0000-0000707D0000}"/>
    <cellStyle name="Title 13 8" xfId="21273" xr:uid="{00000000-0005-0000-0000-0000717D0000}"/>
    <cellStyle name="Title 13 9" xfId="21274" xr:uid="{00000000-0005-0000-0000-0000727D0000}"/>
    <cellStyle name="Title 14" xfId="3894" xr:uid="{00000000-0005-0000-0000-0000737D0000}"/>
    <cellStyle name="Title 14 10" xfId="21275" xr:uid="{00000000-0005-0000-0000-0000747D0000}"/>
    <cellStyle name="Title 14 11" xfId="21276" xr:uid="{00000000-0005-0000-0000-0000757D0000}"/>
    <cellStyle name="Title 14 2" xfId="21277" xr:uid="{00000000-0005-0000-0000-0000767D0000}"/>
    <cellStyle name="Title 14 3" xfId="21278" xr:uid="{00000000-0005-0000-0000-0000777D0000}"/>
    <cellStyle name="Title 14 4" xfId="21279" xr:uid="{00000000-0005-0000-0000-0000787D0000}"/>
    <cellStyle name="Title 14 5" xfId="21280" xr:uid="{00000000-0005-0000-0000-0000797D0000}"/>
    <cellStyle name="Title 14 6" xfId="21281" xr:uid="{00000000-0005-0000-0000-00007A7D0000}"/>
    <cellStyle name="Title 14 7" xfId="21282" xr:uid="{00000000-0005-0000-0000-00007B7D0000}"/>
    <cellStyle name="Title 14 8" xfId="21283" xr:uid="{00000000-0005-0000-0000-00007C7D0000}"/>
    <cellStyle name="Title 14 9" xfId="21284" xr:uid="{00000000-0005-0000-0000-00007D7D0000}"/>
    <cellStyle name="Title 15" xfId="3895" xr:uid="{00000000-0005-0000-0000-00007E7D0000}"/>
    <cellStyle name="Title 15 10" xfId="21285" xr:uid="{00000000-0005-0000-0000-00007F7D0000}"/>
    <cellStyle name="Title 15 11" xfId="21286" xr:uid="{00000000-0005-0000-0000-0000807D0000}"/>
    <cellStyle name="Title 15 2" xfId="21287" xr:uid="{00000000-0005-0000-0000-0000817D0000}"/>
    <cellStyle name="Title 15 3" xfId="21288" xr:uid="{00000000-0005-0000-0000-0000827D0000}"/>
    <cellStyle name="Title 15 4" xfId="21289" xr:uid="{00000000-0005-0000-0000-0000837D0000}"/>
    <cellStyle name="Title 15 5" xfId="21290" xr:uid="{00000000-0005-0000-0000-0000847D0000}"/>
    <cellStyle name="Title 15 6" xfId="21291" xr:uid="{00000000-0005-0000-0000-0000857D0000}"/>
    <cellStyle name="Title 15 7" xfId="21292" xr:uid="{00000000-0005-0000-0000-0000867D0000}"/>
    <cellStyle name="Title 15 8" xfId="21293" xr:uid="{00000000-0005-0000-0000-0000877D0000}"/>
    <cellStyle name="Title 15 9" xfId="21294" xr:uid="{00000000-0005-0000-0000-0000887D0000}"/>
    <cellStyle name="Title 16" xfId="21295" xr:uid="{00000000-0005-0000-0000-0000897D0000}"/>
    <cellStyle name="Title 16 10" xfId="21296" xr:uid="{00000000-0005-0000-0000-00008A7D0000}"/>
    <cellStyle name="Title 16 11" xfId="21297" xr:uid="{00000000-0005-0000-0000-00008B7D0000}"/>
    <cellStyle name="Title 16 2" xfId="21298" xr:uid="{00000000-0005-0000-0000-00008C7D0000}"/>
    <cellStyle name="Title 16 3" xfId="21299" xr:uid="{00000000-0005-0000-0000-00008D7D0000}"/>
    <cellStyle name="Title 16 4" xfId="21300" xr:uid="{00000000-0005-0000-0000-00008E7D0000}"/>
    <cellStyle name="Title 16 5" xfId="21301" xr:uid="{00000000-0005-0000-0000-00008F7D0000}"/>
    <cellStyle name="Title 16 6" xfId="21302" xr:uid="{00000000-0005-0000-0000-0000907D0000}"/>
    <cellStyle name="Title 16 7" xfId="21303" xr:uid="{00000000-0005-0000-0000-0000917D0000}"/>
    <cellStyle name="Title 16 8" xfId="21304" xr:uid="{00000000-0005-0000-0000-0000927D0000}"/>
    <cellStyle name="Title 16 9" xfId="21305" xr:uid="{00000000-0005-0000-0000-0000937D0000}"/>
    <cellStyle name="Title 17" xfId="21306" xr:uid="{00000000-0005-0000-0000-0000947D0000}"/>
    <cellStyle name="Title 17 10" xfId="21307" xr:uid="{00000000-0005-0000-0000-0000957D0000}"/>
    <cellStyle name="Title 17 11" xfId="21308" xr:uid="{00000000-0005-0000-0000-0000967D0000}"/>
    <cellStyle name="Title 17 2" xfId="21309" xr:uid="{00000000-0005-0000-0000-0000977D0000}"/>
    <cellStyle name="Title 17 3" xfId="21310" xr:uid="{00000000-0005-0000-0000-0000987D0000}"/>
    <cellStyle name="Title 17 4" xfId="21311" xr:uid="{00000000-0005-0000-0000-0000997D0000}"/>
    <cellStyle name="Title 17 5" xfId="21312" xr:uid="{00000000-0005-0000-0000-00009A7D0000}"/>
    <cellStyle name="Title 17 6" xfId="21313" xr:uid="{00000000-0005-0000-0000-00009B7D0000}"/>
    <cellStyle name="Title 17 7" xfId="21314" xr:uid="{00000000-0005-0000-0000-00009C7D0000}"/>
    <cellStyle name="Title 17 8" xfId="21315" xr:uid="{00000000-0005-0000-0000-00009D7D0000}"/>
    <cellStyle name="Title 17 9" xfId="21316" xr:uid="{00000000-0005-0000-0000-00009E7D0000}"/>
    <cellStyle name="Title 18" xfId="21317" xr:uid="{00000000-0005-0000-0000-00009F7D0000}"/>
    <cellStyle name="Title 18 10" xfId="21318" xr:uid="{00000000-0005-0000-0000-0000A07D0000}"/>
    <cellStyle name="Title 18 11" xfId="21319" xr:uid="{00000000-0005-0000-0000-0000A17D0000}"/>
    <cellStyle name="Title 18 2" xfId="21320" xr:uid="{00000000-0005-0000-0000-0000A27D0000}"/>
    <cellStyle name="Title 18 3" xfId="21321" xr:uid="{00000000-0005-0000-0000-0000A37D0000}"/>
    <cellStyle name="Title 18 4" xfId="21322" xr:uid="{00000000-0005-0000-0000-0000A47D0000}"/>
    <cellStyle name="Title 18 5" xfId="21323" xr:uid="{00000000-0005-0000-0000-0000A57D0000}"/>
    <cellStyle name="Title 18 6" xfId="21324" xr:uid="{00000000-0005-0000-0000-0000A67D0000}"/>
    <cellStyle name="Title 18 7" xfId="21325" xr:uid="{00000000-0005-0000-0000-0000A77D0000}"/>
    <cellStyle name="Title 18 8" xfId="21326" xr:uid="{00000000-0005-0000-0000-0000A87D0000}"/>
    <cellStyle name="Title 18 9" xfId="21327" xr:uid="{00000000-0005-0000-0000-0000A97D0000}"/>
    <cellStyle name="Title 19" xfId="21328" xr:uid="{00000000-0005-0000-0000-0000AA7D0000}"/>
    <cellStyle name="Title 19 10" xfId="21329" xr:uid="{00000000-0005-0000-0000-0000AB7D0000}"/>
    <cellStyle name="Title 19 11" xfId="21330" xr:uid="{00000000-0005-0000-0000-0000AC7D0000}"/>
    <cellStyle name="Title 19 2" xfId="21331" xr:uid="{00000000-0005-0000-0000-0000AD7D0000}"/>
    <cellStyle name="Title 19 3" xfId="21332" xr:uid="{00000000-0005-0000-0000-0000AE7D0000}"/>
    <cellStyle name="Title 19 4" xfId="21333" xr:uid="{00000000-0005-0000-0000-0000AF7D0000}"/>
    <cellStyle name="Title 19 5" xfId="21334" xr:uid="{00000000-0005-0000-0000-0000B07D0000}"/>
    <cellStyle name="Title 19 6" xfId="21335" xr:uid="{00000000-0005-0000-0000-0000B17D0000}"/>
    <cellStyle name="Title 19 7" xfId="21336" xr:uid="{00000000-0005-0000-0000-0000B27D0000}"/>
    <cellStyle name="Title 19 8" xfId="21337" xr:uid="{00000000-0005-0000-0000-0000B37D0000}"/>
    <cellStyle name="Title 19 9" xfId="21338" xr:uid="{00000000-0005-0000-0000-0000B47D0000}"/>
    <cellStyle name="Title 2" xfId="157" xr:uid="{00000000-0005-0000-0000-0000B57D0000}"/>
    <cellStyle name="Title 2 10" xfId="3897" xr:uid="{00000000-0005-0000-0000-0000B67D0000}"/>
    <cellStyle name="Title 2 11" xfId="3898" xr:uid="{00000000-0005-0000-0000-0000B77D0000}"/>
    <cellStyle name="Title 2 12" xfId="3896" xr:uid="{00000000-0005-0000-0000-0000B87D0000}"/>
    <cellStyle name="Title 2 2" xfId="1775" xr:uid="{00000000-0005-0000-0000-0000B97D0000}"/>
    <cellStyle name="Title 2 2 2" xfId="3899" xr:uid="{00000000-0005-0000-0000-0000BA7D0000}"/>
    <cellStyle name="Title 2 3" xfId="3900" xr:uid="{00000000-0005-0000-0000-0000BB7D0000}"/>
    <cellStyle name="Title 2 4" xfId="3901" xr:uid="{00000000-0005-0000-0000-0000BC7D0000}"/>
    <cellStyle name="Title 2 5" xfId="3902" xr:uid="{00000000-0005-0000-0000-0000BD7D0000}"/>
    <cellStyle name="Title 2 6" xfId="3903" xr:uid="{00000000-0005-0000-0000-0000BE7D0000}"/>
    <cellStyle name="Title 2 7" xfId="3904" xr:uid="{00000000-0005-0000-0000-0000BF7D0000}"/>
    <cellStyle name="Title 2 8" xfId="3905" xr:uid="{00000000-0005-0000-0000-0000C07D0000}"/>
    <cellStyle name="Title 2 9" xfId="3906" xr:uid="{00000000-0005-0000-0000-0000C17D0000}"/>
    <cellStyle name="Title 20" xfId="21339" xr:uid="{00000000-0005-0000-0000-0000C27D0000}"/>
    <cellStyle name="Title 20 10" xfId="21340" xr:uid="{00000000-0005-0000-0000-0000C37D0000}"/>
    <cellStyle name="Title 20 11" xfId="21341" xr:uid="{00000000-0005-0000-0000-0000C47D0000}"/>
    <cellStyle name="Title 20 2" xfId="21342" xr:uid="{00000000-0005-0000-0000-0000C57D0000}"/>
    <cellStyle name="Title 20 3" xfId="21343" xr:uid="{00000000-0005-0000-0000-0000C67D0000}"/>
    <cellStyle name="Title 20 4" xfId="21344" xr:uid="{00000000-0005-0000-0000-0000C77D0000}"/>
    <cellStyle name="Title 20 5" xfId="21345" xr:uid="{00000000-0005-0000-0000-0000C87D0000}"/>
    <cellStyle name="Title 20 6" xfId="21346" xr:uid="{00000000-0005-0000-0000-0000C97D0000}"/>
    <cellStyle name="Title 20 7" xfId="21347" xr:uid="{00000000-0005-0000-0000-0000CA7D0000}"/>
    <cellStyle name="Title 20 8" xfId="21348" xr:uid="{00000000-0005-0000-0000-0000CB7D0000}"/>
    <cellStyle name="Title 20 9" xfId="21349" xr:uid="{00000000-0005-0000-0000-0000CC7D0000}"/>
    <cellStyle name="Title 21" xfId="21350" xr:uid="{00000000-0005-0000-0000-0000CD7D0000}"/>
    <cellStyle name="Title 21 10" xfId="21351" xr:uid="{00000000-0005-0000-0000-0000CE7D0000}"/>
    <cellStyle name="Title 21 11" xfId="21352" xr:uid="{00000000-0005-0000-0000-0000CF7D0000}"/>
    <cellStyle name="Title 21 2" xfId="21353" xr:uid="{00000000-0005-0000-0000-0000D07D0000}"/>
    <cellStyle name="Title 21 3" xfId="21354" xr:uid="{00000000-0005-0000-0000-0000D17D0000}"/>
    <cellStyle name="Title 21 4" xfId="21355" xr:uid="{00000000-0005-0000-0000-0000D27D0000}"/>
    <cellStyle name="Title 21 5" xfId="21356" xr:uid="{00000000-0005-0000-0000-0000D37D0000}"/>
    <cellStyle name="Title 21 6" xfId="21357" xr:uid="{00000000-0005-0000-0000-0000D47D0000}"/>
    <cellStyle name="Title 21 7" xfId="21358" xr:uid="{00000000-0005-0000-0000-0000D57D0000}"/>
    <cellStyle name="Title 21 8" xfId="21359" xr:uid="{00000000-0005-0000-0000-0000D67D0000}"/>
    <cellStyle name="Title 21 9" xfId="21360" xr:uid="{00000000-0005-0000-0000-0000D77D0000}"/>
    <cellStyle name="Title 22" xfId="21361" xr:uid="{00000000-0005-0000-0000-0000D87D0000}"/>
    <cellStyle name="Title 22 10" xfId="21362" xr:uid="{00000000-0005-0000-0000-0000D97D0000}"/>
    <cellStyle name="Title 22 11" xfId="21363" xr:uid="{00000000-0005-0000-0000-0000DA7D0000}"/>
    <cellStyle name="Title 22 2" xfId="21364" xr:uid="{00000000-0005-0000-0000-0000DB7D0000}"/>
    <cellStyle name="Title 22 3" xfId="21365" xr:uid="{00000000-0005-0000-0000-0000DC7D0000}"/>
    <cellStyle name="Title 22 4" xfId="21366" xr:uid="{00000000-0005-0000-0000-0000DD7D0000}"/>
    <cellStyle name="Title 22 5" xfId="21367" xr:uid="{00000000-0005-0000-0000-0000DE7D0000}"/>
    <cellStyle name="Title 22 6" xfId="21368" xr:uid="{00000000-0005-0000-0000-0000DF7D0000}"/>
    <cellStyle name="Title 22 7" xfId="21369" xr:uid="{00000000-0005-0000-0000-0000E07D0000}"/>
    <cellStyle name="Title 22 8" xfId="21370" xr:uid="{00000000-0005-0000-0000-0000E17D0000}"/>
    <cellStyle name="Title 22 9" xfId="21371" xr:uid="{00000000-0005-0000-0000-0000E27D0000}"/>
    <cellStyle name="Title 23" xfId="21372" xr:uid="{00000000-0005-0000-0000-0000E37D0000}"/>
    <cellStyle name="Title 23 10" xfId="21373" xr:uid="{00000000-0005-0000-0000-0000E47D0000}"/>
    <cellStyle name="Title 23 11" xfId="21374" xr:uid="{00000000-0005-0000-0000-0000E57D0000}"/>
    <cellStyle name="Title 23 2" xfId="21375" xr:uid="{00000000-0005-0000-0000-0000E67D0000}"/>
    <cellStyle name="Title 23 3" xfId="21376" xr:uid="{00000000-0005-0000-0000-0000E77D0000}"/>
    <cellStyle name="Title 23 4" xfId="21377" xr:uid="{00000000-0005-0000-0000-0000E87D0000}"/>
    <cellStyle name="Title 23 5" xfId="21378" xr:uid="{00000000-0005-0000-0000-0000E97D0000}"/>
    <cellStyle name="Title 23 6" xfId="21379" xr:uid="{00000000-0005-0000-0000-0000EA7D0000}"/>
    <cellStyle name="Title 23 7" xfId="21380" xr:uid="{00000000-0005-0000-0000-0000EB7D0000}"/>
    <cellStyle name="Title 23 8" xfId="21381" xr:uid="{00000000-0005-0000-0000-0000EC7D0000}"/>
    <cellStyle name="Title 23 9" xfId="21382" xr:uid="{00000000-0005-0000-0000-0000ED7D0000}"/>
    <cellStyle name="Title 24" xfId="21383" xr:uid="{00000000-0005-0000-0000-0000EE7D0000}"/>
    <cellStyle name="Title 24 10" xfId="21384" xr:uid="{00000000-0005-0000-0000-0000EF7D0000}"/>
    <cellStyle name="Title 24 11" xfId="21385" xr:uid="{00000000-0005-0000-0000-0000F07D0000}"/>
    <cellStyle name="Title 24 2" xfId="21386" xr:uid="{00000000-0005-0000-0000-0000F17D0000}"/>
    <cellStyle name="Title 24 3" xfId="21387" xr:uid="{00000000-0005-0000-0000-0000F27D0000}"/>
    <cellStyle name="Title 24 4" xfId="21388" xr:uid="{00000000-0005-0000-0000-0000F37D0000}"/>
    <cellStyle name="Title 24 5" xfId="21389" xr:uid="{00000000-0005-0000-0000-0000F47D0000}"/>
    <cellStyle name="Title 24 6" xfId="21390" xr:uid="{00000000-0005-0000-0000-0000F57D0000}"/>
    <cellStyle name="Title 24 7" xfId="21391" xr:uid="{00000000-0005-0000-0000-0000F67D0000}"/>
    <cellStyle name="Title 24 8" xfId="21392" xr:uid="{00000000-0005-0000-0000-0000F77D0000}"/>
    <cellStyle name="Title 24 9" xfId="21393" xr:uid="{00000000-0005-0000-0000-0000F87D0000}"/>
    <cellStyle name="Title 25" xfId="21394" xr:uid="{00000000-0005-0000-0000-0000F97D0000}"/>
    <cellStyle name="Title 25 10" xfId="21395" xr:uid="{00000000-0005-0000-0000-0000FA7D0000}"/>
    <cellStyle name="Title 25 11" xfId="21396" xr:uid="{00000000-0005-0000-0000-0000FB7D0000}"/>
    <cellStyle name="Title 25 2" xfId="21397" xr:uid="{00000000-0005-0000-0000-0000FC7D0000}"/>
    <cellStyle name="Title 25 3" xfId="21398" xr:uid="{00000000-0005-0000-0000-0000FD7D0000}"/>
    <cellStyle name="Title 25 4" xfId="21399" xr:uid="{00000000-0005-0000-0000-0000FE7D0000}"/>
    <cellStyle name="Title 25 5" xfId="21400" xr:uid="{00000000-0005-0000-0000-0000FF7D0000}"/>
    <cellStyle name="Title 25 6" xfId="21401" xr:uid="{00000000-0005-0000-0000-0000007E0000}"/>
    <cellStyle name="Title 25 7" xfId="21402" xr:uid="{00000000-0005-0000-0000-0000017E0000}"/>
    <cellStyle name="Title 25 8" xfId="21403" xr:uid="{00000000-0005-0000-0000-0000027E0000}"/>
    <cellStyle name="Title 25 9" xfId="21404" xr:uid="{00000000-0005-0000-0000-0000037E0000}"/>
    <cellStyle name="Title 26" xfId="21405" xr:uid="{00000000-0005-0000-0000-0000047E0000}"/>
    <cellStyle name="Title 26 10" xfId="21406" xr:uid="{00000000-0005-0000-0000-0000057E0000}"/>
    <cellStyle name="Title 26 11" xfId="21407" xr:uid="{00000000-0005-0000-0000-0000067E0000}"/>
    <cellStyle name="Title 26 2" xfId="21408" xr:uid="{00000000-0005-0000-0000-0000077E0000}"/>
    <cellStyle name="Title 26 3" xfId="21409" xr:uid="{00000000-0005-0000-0000-0000087E0000}"/>
    <cellStyle name="Title 26 4" xfId="21410" xr:uid="{00000000-0005-0000-0000-0000097E0000}"/>
    <cellStyle name="Title 26 5" xfId="21411" xr:uid="{00000000-0005-0000-0000-00000A7E0000}"/>
    <cellStyle name="Title 26 6" xfId="21412" xr:uid="{00000000-0005-0000-0000-00000B7E0000}"/>
    <cellStyle name="Title 26 7" xfId="21413" xr:uid="{00000000-0005-0000-0000-00000C7E0000}"/>
    <cellStyle name="Title 26 8" xfId="21414" xr:uid="{00000000-0005-0000-0000-00000D7E0000}"/>
    <cellStyle name="Title 26 9" xfId="21415" xr:uid="{00000000-0005-0000-0000-00000E7E0000}"/>
    <cellStyle name="Title 27" xfId="21416" xr:uid="{00000000-0005-0000-0000-00000F7E0000}"/>
    <cellStyle name="Title 27 10" xfId="21417" xr:uid="{00000000-0005-0000-0000-0000107E0000}"/>
    <cellStyle name="Title 27 11" xfId="21418" xr:uid="{00000000-0005-0000-0000-0000117E0000}"/>
    <cellStyle name="Title 27 2" xfId="21419" xr:uid="{00000000-0005-0000-0000-0000127E0000}"/>
    <cellStyle name="Title 27 3" xfId="21420" xr:uid="{00000000-0005-0000-0000-0000137E0000}"/>
    <cellStyle name="Title 27 4" xfId="21421" xr:uid="{00000000-0005-0000-0000-0000147E0000}"/>
    <cellStyle name="Title 27 5" xfId="21422" xr:uid="{00000000-0005-0000-0000-0000157E0000}"/>
    <cellStyle name="Title 27 6" xfId="21423" xr:uid="{00000000-0005-0000-0000-0000167E0000}"/>
    <cellStyle name="Title 27 7" xfId="21424" xr:uid="{00000000-0005-0000-0000-0000177E0000}"/>
    <cellStyle name="Title 27 8" xfId="21425" xr:uid="{00000000-0005-0000-0000-0000187E0000}"/>
    <cellStyle name="Title 27 9" xfId="21426" xr:uid="{00000000-0005-0000-0000-0000197E0000}"/>
    <cellStyle name="Title 28" xfId="21427" xr:uid="{00000000-0005-0000-0000-00001A7E0000}"/>
    <cellStyle name="Title 28 10" xfId="21428" xr:uid="{00000000-0005-0000-0000-00001B7E0000}"/>
    <cellStyle name="Title 28 11" xfId="21429" xr:uid="{00000000-0005-0000-0000-00001C7E0000}"/>
    <cellStyle name="Title 28 2" xfId="21430" xr:uid="{00000000-0005-0000-0000-00001D7E0000}"/>
    <cellStyle name="Title 28 3" xfId="21431" xr:uid="{00000000-0005-0000-0000-00001E7E0000}"/>
    <cellStyle name="Title 28 4" xfId="21432" xr:uid="{00000000-0005-0000-0000-00001F7E0000}"/>
    <cellStyle name="Title 28 5" xfId="21433" xr:uid="{00000000-0005-0000-0000-0000207E0000}"/>
    <cellStyle name="Title 28 6" xfId="21434" xr:uid="{00000000-0005-0000-0000-0000217E0000}"/>
    <cellStyle name="Title 28 7" xfId="21435" xr:uid="{00000000-0005-0000-0000-0000227E0000}"/>
    <cellStyle name="Title 28 8" xfId="21436" xr:uid="{00000000-0005-0000-0000-0000237E0000}"/>
    <cellStyle name="Title 28 9" xfId="21437" xr:uid="{00000000-0005-0000-0000-0000247E0000}"/>
    <cellStyle name="Title 29" xfId="21438" xr:uid="{00000000-0005-0000-0000-0000257E0000}"/>
    <cellStyle name="Title 29 10" xfId="21439" xr:uid="{00000000-0005-0000-0000-0000267E0000}"/>
    <cellStyle name="Title 29 11" xfId="21440" xr:uid="{00000000-0005-0000-0000-0000277E0000}"/>
    <cellStyle name="Title 29 2" xfId="21441" xr:uid="{00000000-0005-0000-0000-0000287E0000}"/>
    <cellStyle name="Title 29 3" xfId="21442" xr:uid="{00000000-0005-0000-0000-0000297E0000}"/>
    <cellStyle name="Title 29 4" xfId="21443" xr:uid="{00000000-0005-0000-0000-00002A7E0000}"/>
    <cellStyle name="Title 29 5" xfId="21444" xr:uid="{00000000-0005-0000-0000-00002B7E0000}"/>
    <cellStyle name="Title 29 6" xfId="21445" xr:uid="{00000000-0005-0000-0000-00002C7E0000}"/>
    <cellStyle name="Title 29 7" xfId="21446" xr:uid="{00000000-0005-0000-0000-00002D7E0000}"/>
    <cellStyle name="Title 29 8" xfId="21447" xr:uid="{00000000-0005-0000-0000-00002E7E0000}"/>
    <cellStyle name="Title 29 9" xfId="21448" xr:uid="{00000000-0005-0000-0000-00002F7E0000}"/>
    <cellStyle name="Title 3" xfId="158" xr:uid="{00000000-0005-0000-0000-0000307E0000}"/>
    <cellStyle name="Title 3 10" xfId="3908" xr:uid="{00000000-0005-0000-0000-0000317E0000}"/>
    <cellStyle name="Title 3 11" xfId="3909" xr:uid="{00000000-0005-0000-0000-0000327E0000}"/>
    <cellStyle name="Title 3 12" xfId="3907" xr:uid="{00000000-0005-0000-0000-0000337E0000}"/>
    <cellStyle name="Title 3 2" xfId="3910" xr:uid="{00000000-0005-0000-0000-0000347E0000}"/>
    <cellStyle name="Title 3 3" xfId="3911" xr:uid="{00000000-0005-0000-0000-0000357E0000}"/>
    <cellStyle name="Title 3 4" xfId="3912" xr:uid="{00000000-0005-0000-0000-0000367E0000}"/>
    <cellStyle name="Title 3 5" xfId="3913" xr:uid="{00000000-0005-0000-0000-0000377E0000}"/>
    <cellStyle name="Title 3 6" xfId="3914" xr:uid="{00000000-0005-0000-0000-0000387E0000}"/>
    <cellStyle name="Title 3 7" xfId="3915" xr:uid="{00000000-0005-0000-0000-0000397E0000}"/>
    <cellStyle name="Title 3 8" xfId="3916" xr:uid="{00000000-0005-0000-0000-00003A7E0000}"/>
    <cellStyle name="Title 3 9" xfId="3917" xr:uid="{00000000-0005-0000-0000-00003B7E0000}"/>
    <cellStyle name="Title 30" xfId="21449" xr:uid="{00000000-0005-0000-0000-00003C7E0000}"/>
    <cellStyle name="Title 30 10" xfId="21450" xr:uid="{00000000-0005-0000-0000-00003D7E0000}"/>
    <cellStyle name="Title 30 11" xfId="21451" xr:uid="{00000000-0005-0000-0000-00003E7E0000}"/>
    <cellStyle name="Title 30 2" xfId="21452" xr:uid="{00000000-0005-0000-0000-00003F7E0000}"/>
    <cellStyle name="Title 30 3" xfId="21453" xr:uid="{00000000-0005-0000-0000-0000407E0000}"/>
    <cellStyle name="Title 30 4" xfId="21454" xr:uid="{00000000-0005-0000-0000-0000417E0000}"/>
    <cellStyle name="Title 30 5" xfId="21455" xr:uid="{00000000-0005-0000-0000-0000427E0000}"/>
    <cellStyle name="Title 30 6" xfId="21456" xr:uid="{00000000-0005-0000-0000-0000437E0000}"/>
    <cellStyle name="Title 30 7" xfId="21457" xr:uid="{00000000-0005-0000-0000-0000447E0000}"/>
    <cellStyle name="Title 30 8" xfId="21458" xr:uid="{00000000-0005-0000-0000-0000457E0000}"/>
    <cellStyle name="Title 30 9" xfId="21459" xr:uid="{00000000-0005-0000-0000-0000467E0000}"/>
    <cellStyle name="Title 31" xfId="21460" xr:uid="{00000000-0005-0000-0000-0000477E0000}"/>
    <cellStyle name="Title 31 10" xfId="21461" xr:uid="{00000000-0005-0000-0000-0000487E0000}"/>
    <cellStyle name="Title 31 11" xfId="21462" xr:uid="{00000000-0005-0000-0000-0000497E0000}"/>
    <cellStyle name="Title 31 2" xfId="21463" xr:uid="{00000000-0005-0000-0000-00004A7E0000}"/>
    <cellStyle name="Title 31 3" xfId="21464" xr:uid="{00000000-0005-0000-0000-00004B7E0000}"/>
    <cellStyle name="Title 31 4" xfId="21465" xr:uid="{00000000-0005-0000-0000-00004C7E0000}"/>
    <cellStyle name="Title 31 5" xfId="21466" xr:uid="{00000000-0005-0000-0000-00004D7E0000}"/>
    <cellStyle name="Title 31 6" xfId="21467" xr:uid="{00000000-0005-0000-0000-00004E7E0000}"/>
    <cellStyle name="Title 31 7" xfId="21468" xr:uid="{00000000-0005-0000-0000-00004F7E0000}"/>
    <cellStyle name="Title 31 8" xfId="21469" xr:uid="{00000000-0005-0000-0000-0000507E0000}"/>
    <cellStyle name="Title 31 9" xfId="21470" xr:uid="{00000000-0005-0000-0000-0000517E0000}"/>
    <cellStyle name="Title 32" xfId="21471" xr:uid="{00000000-0005-0000-0000-0000527E0000}"/>
    <cellStyle name="Title 32 10" xfId="21472" xr:uid="{00000000-0005-0000-0000-0000537E0000}"/>
    <cellStyle name="Title 32 11" xfId="21473" xr:uid="{00000000-0005-0000-0000-0000547E0000}"/>
    <cellStyle name="Title 32 2" xfId="21474" xr:uid="{00000000-0005-0000-0000-0000557E0000}"/>
    <cellStyle name="Title 32 3" xfId="21475" xr:uid="{00000000-0005-0000-0000-0000567E0000}"/>
    <cellStyle name="Title 32 4" xfId="21476" xr:uid="{00000000-0005-0000-0000-0000577E0000}"/>
    <cellStyle name="Title 32 5" xfId="21477" xr:uid="{00000000-0005-0000-0000-0000587E0000}"/>
    <cellStyle name="Title 32 6" xfId="21478" xr:uid="{00000000-0005-0000-0000-0000597E0000}"/>
    <cellStyle name="Title 32 7" xfId="21479" xr:uid="{00000000-0005-0000-0000-00005A7E0000}"/>
    <cellStyle name="Title 32 8" xfId="21480" xr:uid="{00000000-0005-0000-0000-00005B7E0000}"/>
    <cellStyle name="Title 32 9" xfId="21481" xr:uid="{00000000-0005-0000-0000-00005C7E0000}"/>
    <cellStyle name="Title 33" xfId="21482" xr:uid="{00000000-0005-0000-0000-00005D7E0000}"/>
    <cellStyle name="Title 33 10" xfId="21483" xr:uid="{00000000-0005-0000-0000-00005E7E0000}"/>
    <cellStyle name="Title 33 11" xfId="21484" xr:uid="{00000000-0005-0000-0000-00005F7E0000}"/>
    <cellStyle name="Title 33 2" xfId="21485" xr:uid="{00000000-0005-0000-0000-0000607E0000}"/>
    <cellStyle name="Title 33 3" xfId="21486" xr:uid="{00000000-0005-0000-0000-0000617E0000}"/>
    <cellStyle name="Title 33 4" xfId="21487" xr:uid="{00000000-0005-0000-0000-0000627E0000}"/>
    <cellStyle name="Title 33 5" xfId="21488" xr:uid="{00000000-0005-0000-0000-0000637E0000}"/>
    <cellStyle name="Title 33 6" xfId="21489" xr:uid="{00000000-0005-0000-0000-0000647E0000}"/>
    <cellStyle name="Title 33 7" xfId="21490" xr:uid="{00000000-0005-0000-0000-0000657E0000}"/>
    <cellStyle name="Title 33 8" xfId="21491" xr:uid="{00000000-0005-0000-0000-0000667E0000}"/>
    <cellStyle name="Title 33 9" xfId="21492" xr:uid="{00000000-0005-0000-0000-0000677E0000}"/>
    <cellStyle name="Title 34" xfId="21493" xr:uid="{00000000-0005-0000-0000-0000687E0000}"/>
    <cellStyle name="Title 34 10" xfId="21494" xr:uid="{00000000-0005-0000-0000-0000697E0000}"/>
    <cellStyle name="Title 34 11" xfId="21495" xr:uid="{00000000-0005-0000-0000-00006A7E0000}"/>
    <cellStyle name="Title 34 2" xfId="21496" xr:uid="{00000000-0005-0000-0000-00006B7E0000}"/>
    <cellStyle name="Title 34 3" xfId="21497" xr:uid="{00000000-0005-0000-0000-00006C7E0000}"/>
    <cellStyle name="Title 34 4" xfId="21498" xr:uid="{00000000-0005-0000-0000-00006D7E0000}"/>
    <cellStyle name="Title 34 5" xfId="21499" xr:uid="{00000000-0005-0000-0000-00006E7E0000}"/>
    <cellStyle name="Title 34 6" xfId="21500" xr:uid="{00000000-0005-0000-0000-00006F7E0000}"/>
    <cellStyle name="Title 34 7" xfId="21501" xr:uid="{00000000-0005-0000-0000-0000707E0000}"/>
    <cellStyle name="Title 34 8" xfId="21502" xr:uid="{00000000-0005-0000-0000-0000717E0000}"/>
    <cellStyle name="Title 34 9" xfId="21503" xr:uid="{00000000-0005-0000-0000-0000727E0000}"/>
    <cellStyle name="Title 35" xfId="21504" xr:uid="{00000000-0005-0000-0000-0000737E0000}"/>
    <cellStyle name="Title 35 10" xfId="21505" xr:uid="{00000000-0005-0000-0000-0000747E0000}"/>
    <cellStyle name="Title 35 11" xfId="21506" xr:uid="{00000000-0005-0000-0000-0000757E0000}"/>
    <cellStyle name="Title 35 2" xfId="21507" xr:uid="{00000000-0005-0000-0000-0000767E0000}"/>
    <cellStyle name="Title 35 3" xfId="21508" xr:uid="{00000000-0005-0000-0000-0000777E0000}"/>
    <cellStyle name="Title 35 4" xfId="21509" xr:uid="{00000000-0005-0000-0000-0000787E0000}"/>
    <cellStyle name="Title 35 5" xfId="21510" xr:uid="{00000000-0005-0000-0000-0000797E0000}"/>
    <cellStyle name="Title 35 6" xfId="21511" xr:uid="{00000000-0005-0000-0000-00007A7E0000}"/>
    <cellStyle name="Title 35 7" xfId="21512" xr:uid="{00000000-0005-0000-0000-00007B7E0000}"/>
    <cellStyle name="Title 35 8" xfId="21513" xr:uid="{00000000-0005-0000-0000-00007C7E0000}"/>
    <cellStyle name="Title 35 9" xfId="21514" xr:uid="{00000000-0005-0000-0000-00007D7E0000}"/>
    <cellStyle name="Title 36" xfId="21515" xr:uid="{00000000-0005-0000-0000-00007E7E0000}"/>
    <cellStyle name="Title 36 10" xfId="21516" xr:uid="{00000000-0005-0000-0000-00007F7E0000}"/>
    <cellStyle name="Title 36 11" xfId="21517" xr:uid="{00000000-0005-0000-0000-0000807E0000}"/>
    <cellStyle name="Title 36 2" xfId="21518" xr:uid="{00000000-0005-0000-0000-0000817E0000}"/>
    <cellStyle name="Title 36 3" xfId="21519" xr:uid="{00000000-0005-0000-0000-0000827E0000}"/>
    <cellStyle name="Title 36 4" xfId="21520" xr:uid="{00000000-0005-0000-0000-0000837E0000}"/>
    <cellStyle name="Title 36 5" xfId="21521" xr:uid="{00000000-0005-0000-0000-0000847E0000}"/>
    <cellStyle name="Title 36 6" xfId="21522" xr:uid="{00000000-0005-0000-0000-0000857E0000}"/>
    <cellStyle name="Title 36 7" xfId="21523" xr:uid="{00000000-0005-0000-0000-0000867E0000}"/>
    <cellStyle name="Title 36 8" xfId="21524" xr:uid="{00000000-0005-0000-0000-0000877E0000}"/>
    <cellStyle name="Title 36 9" xfId="21525" xr:uid="{00000000-0005-0000-0000-0000887E0000}"/>
    <cellStyle name="Title 37" xfId="21526" xr:uid="{00000000-0005-0000-0000-0000897E0000}"/>
    <cellStyle name="Title 37 10" xfId="21527" xr:uid="{00000000-0005-0000-0000-00008A7E0000}"/>
    <cellStyle name="Title 37 11" xfId="21528" xr:uid="{00000000-0005-0000-0000-00008B7E0000}"/>
    <cellStyle name="Title 37 2" xfId="21529" xr:uid="{00000000-0005-0000-0000-00008C7E0000}"/>
    <cellStyle name="Title 37 3" xfId="21530" xr:uid="{00000000-0005-0000-0000-00008D7E0000}"/>
    <cellStyle name="Title 37 4" xfId="21531" xr:uid="{00000000-0005-0000-0000-00008E7E0000}"/>
    <cellStyle name="Title 37 5" xfId="21532" xr:uid="{00000000-0005-0000-0000-00008F7E0000}"/>
    <cellStyle name="Title 37 6" xfId="21533" xr:uid="{00000000-0005-0000-0000-0000907E0000}"/>
    <cellStyle name="Title 37 7" xfId="21534" xr:uid="{00000000-0005-0000-0000-0000917E0000}"/>
    <cellStyle name="Title 37 8" xfId="21535" xr:uid="{00000000-0005-0000-0000-0000927E0000}"/>
    <cellStyle name="Title 37 9" xfId="21536" xr:uid="{00000000-0005-0000-0000-0000937E0000}"/>
    <cellStyle name="Title 38" xfId="21537" xr:uid="{00000000-0005-0000-0000-0000947E0000}"/>
    <cellStyle name="Title 38 10" xfId="21538" xr:uid="{00000000-0005-0000-0000-0000957E0000}"/>
    <cellStyle name="Title 38 11" xfId="21539" xr:uid="{00000000-0005-0000-0000-0000967E0000}"/>
    <cellStyle name="Title 38 2" xfId="21540" xr:uid="{00000000-0005-0000-0000-0000977E0000}"/>
    <cellStyle name="Title 38 3" xfId="21541" xr:uid="{00000000-0005-0000-0000-0000987E0000}"/>
    <cellStyle name="Title 38 4" xfId="21542" xr:uid="{00000000-0005-0000-0000-0000997E0000}"/>
    <cellStyle name="Title 38 5" xfId="21543" xr:uid="{00000000-0005-0000-0000-00009A7E0000}"/>
    <cellStyle name="Title 38 6" xfId="21544" xr:uid="{00000000-0005-0000-0000-00009B7E0000}"/>
    <cellStyle name="Title 38 7" xfId="21545" xr:uid="{00000000-0005-0000-0000-00009C7E0000}"/>
    <cellStyle name="Title 38 8" xfId="21546" xr:uid="{00000000-0005-0000-0000-00009D7E0000}"/>
    <cellStyle name="Title 38 9" xfId="21547" xr:uid="{00000000-0005-0000-0000-00009E7E0000}"/>
    <cellStyle name="Title 39" xfId="21548" xr:uid="{00000000-0005-0000-0000-00009F7E0000}"/>
    <cellStyle name="Title 39 10" xfId="21549" xr:uid="{00000000-0005-0000-0000-0000A07E0000}"/>
    <cellStyle name="Title 39 11" xfId="21550" xr:uid="{00000000-0005-0000-0000-0000A17E0000}"/>
    <cellStyle name="Title 39 2" xfId="21551" xr:uid="{00000000-0005-0000-0000-0000A27E0000}"/>
    <cellStyle name="Title 39 3" xfId="21552" xr:uid="{00000000-0005-0000-0000-0000A37E0000}"/>
    <cellStyle name="Title 39 4" xfId="21553" xr:uid="{00000000-0005-0000-0000-0000A47E0000}"/>
    <cellStyle name="Title 39 5" xfId="21554" xr:uid="{00000000-0005-0000-0000-0000A57E0000}"/>
    <cellStyle name="Title 39 6" xfId="21555" xr:uid="{00000000-0005-0000-0000-0000A67E0000}"/>
    <cellStyle name="Title 39 7" xfId="21556" xr:uid="{00000000-0005-0000-0000-0000A77E0000}"/>
    <cellStyle name="Title 39 8" xfId="21557" xr:uid="{00000000-0005-0000-0000-0000A87E0000}"/>
    <cellStyle name="Title 39 9" xfId="21558" xr:uid="{00000000-0005-0000-0000-0000A97E0000}"/>
    <cellStyle name="Title 4" xfId="3918" xr:uid="{00000000-0005-0000-0000-0000AA7E0000}"/>
    <cellStyle name="Title 4 10" xfId="3919" xr:uid="{00000000-0005-0000-0000-0000AB7E0000}"/>
    <cellStyle name="Title 4 11" xfId="3920" xr:uid="{00000000-0005-0000-0000-0000AC7E0000}"/>
    <cellStyle name="Title 4 2" xfId="3921" xr:uid="{00000000-0005-0000-0000-0000AD7E0000}"/>
    <cellStyle name="Title 4 3" xfId="3922" xr:uid="{00000000-0005-0000-0000-0000AE7E0000}"/>
    <cellStyle name="Title 4 4" xfId="3923" xr:uid="{00000000-0005-0000-0000-0000AF7E0000}"/>
    <cellStyle name="Title 4 5" xfId="3924" xr:uid="{00000000-0005-0000-0000-0000B07E0000}"/>
    <cellStyle name="Title 4 6" xfId="3925" xr:uid="{00000000-0005-0000-0000-0000B17E0000}"/>
    <cellStyle name="Title 4 7" xfId="3926" xr:uid="{00000000-0005-0000-0000-0000B27E0000}"/>
    <cellStyle name="Title 4 8" xfId="3927" xr:uid="{00000000-0005-0000-0000-0000B37E0000}"/>
    <cellStyle name="Title 4 9" xfId="3928" xr:uid="{00000000-0005-0000-0000-0000B47E0000}"/>
    <cellStyle name="Title 40" xfId="21559" xr:uid="{00000000-0005-0000-0000-0000B57E0000}"/>
    <cellStyle name="Title 40 10" xfId="21560" xr:uid="{00000000-0005-0000-0000-0000B67E0000}"/>
    <cellStyle name="Title 40 2" xfId="21561" xr:uid="{00000000-0005-0000-0000-0000B77E0000}"/>
    <cellStyle name="Title 40 3" xfId="21562" xr:uid="{00000000-0005-0000-0000-0000B87E0000}"/>
    <cellStyle name="Title 40 4" xfId="21563" xr:uid="{00000000-0005-0000-0000-0000B97E0000}"/>
    <cellStyle name="Title 40 5" xfId="21564" xr:uid="{00000000-0005-0000-0000-0000BA7E0000}"/>
    <cellStyle name="Title 40 6" xfId="21565" xr:uid="{00000000-0005-0000-0000-0000BB7E0000}"/>
    <cellStyle name="Title 40 7" xfId="21566" xr:uid="{00000000-0005-0000-0000-0000BC7E0000}"/>
    <cellStyle name="Title 40 8" xfId="21567" xr:uid="{00000000-0005-0000-0000-0000BD7E0000}"/>
    <cellStyle name="Title 40 9" xfId="21568" xr:uid="{00000000-0005-0000-0000-0000BE7E0000}"/>
    <cellStyle name="Title 41" xfId="21569" xr:uid="{00000000-0005-0000-0000-0000BF7E0000}"/>
    <cellStyle name="Title 42" xfId="21570" xr:uid="{00000000-0005-0000-0000-0000C07E0000}"/>
    <cellStyle name="Title 43" xfId="21571" xr:uid="{00000000-0005-0000-0000-0000C17E0000}"/>
    <cellStyle name="Title 44" xfId="21572" xr:uid="{00000000-0005-0000-0000-0000C27E0000}"/>
    <cellStyle name="Title 45" xfId="21573" xr:uid="{00000000-0005-0000-0000-0000C37E0000}"/>
    <cellStyle name="Title 46" xfId="21574" xr:uid="{00000000-0005-0000-0000-0000C47E0000}"/>
    <cellStyle name="Title 47" xfId="21575" xr:uid="{00000000-0005-0000-0000-0000C57E0000}"/>
    <cellStyle name="Title 48" xfId="21576" xr:uid="{00000000-0005-0000-0000-0000C67E0000}"/>
    <cellStyle name="Title 49" xfId="21577" xr:uid="{00000000-0005-0000-0000-0000C77E0000}"/>
    <cellStyle name="Title 5" xfId="3929" xr:uid="{00000000-0005-0000-0000-0000C87E0000}"/>
    <cellStyle name="Title 5 10" xfId="3930" xr:uid="{00000000-0005-0000-0000-0000C97E0000}"/>
    <cellStyle name="Title 5 11" xfId="3931" xr:uid="{00000000-0005-0000-0000-0000CA7E0000}"/>
    <cellStyle name="Title 5 2" xfId="3932" xr:uid="{00000000-0005-0000-0000-0000CB7E0000}"/>
    <cellStyle name="Title 5 3" xfId="3933" xr:uid="{00000000-0005-0000-0000-0000CC7E0000}"/>
    <cellStyle name="Title 5 4" xfId="3934" xr:uid="{00000000-0005-0000-0000-0000CD7E0000}"/>
    <cellStyle name="Title 5 5" xfId="3935" xr:uid="{00000000-0005-0000-0000-0000CE7E0000}"/>
    <cellStyle name="Title 5 6" xfId="3936" xr:uid="{00000000-0005-0000-0000-0000CF7E0000}"/>
    <cellStyle name="Title 5 7" xfId="3937" xr:uid="{00000000-0005-0000-0000-0000D07E0000}"/>
    <cellStyle name="Title 5 8" xfId="3938" xr:uid="{00000000-0005-0000-0000-0000D17E0000}"/>
    <cellStyle name="Title 5 9" xfId="3939" xr:uid="{00000000-0005-0000-0000-0000D27E0000}"/>
    <cellStyle name="Title 50" xfId="156" xr:uid="{00000000-0005-0000-0000-0000D37E0000}"/>
    <cellStyle name="Title 6" xfId="3940" xr:uid="{00000000-0005-0000-0000-0000D47E0000}"/>
    <cellStyle name="Title 6 10" xfId="21578" xr:uid="{00000000-0005-0000-0000-0000D57E0000}"/>
    <cellStyle name="Title 6 11" xfId="21579" xr:uid="{00000000-0005-0000-0000-0000D67E0000}"/>
    <cellStyle name="Title 6 2" xfId="21580" xr:uid="{00000000-0005-0000-0000-0000D77E0000}"/>
    <cellStyle name="Title 6 3" xfId="21581" xr:uid="{00000000-0005-0000-0000-0000D87E0000}"/>
    <cellStyle name="Title 6 4" xfId="21582" xr:uid="{00000000-0005-0000-0000-0000D97E0000}"/>
    <cellStyle name="Title 6 5" xfId="21583" xr:uid="{00000000-0005-0000-0000-0000DA7E0000}"/>
    <cellStyle name="Title 6 6" xfId="21584" xr:uid="{00000000-0005-0000-0000-0000DB7E0000}"/>
    <cellStyle name="Title 6 7" xfId="21585" xr:uid="{00000000-0005-0000-0000-0000DC7E0000}"/>
    <cellStyle name="Title 6 8" xfId="21586" xr:uid="{00000000-0005-0000-0000-0000DD7E0000}"/>
    <cellStyle name="Title 6 9" xfId="21587" xr:uid="{00000000-0005-0000-0000-0000DE7E0000}"/>
    <cellStyle name="Title 7" xfId="3941" xr:uid="{00000000-0005-0000-0000-0000DF7E0000}"/>
    <cellStyle name="Title 7 10" xfId="21588" xr:uid="{00000000-0005-0000-0000-0000E07E0000}"/>
    <cellStyle name="Title 7 11" xfId="21589" xr:uid="{00000000-0005-0000-0000-0000E17E0000}"/>
    <cellStyle name="Title 7 2" xfId="21590" xr:uid="{00000000-0005-0000-0000-0000E27E0000}"/>
    <cellStyle name="Title 7 3" xfId="21591" xr:uid="{00000000-0005-0000-0000-0000E37E0000}"/>
    <cellStyle name="Title 7 4" xfId="21592" xr:uid="{00000000-0005-0000-0000-0000E47E0000}"/>
    <cellStyle name="Title 7 5" xfId="21593" xr:uid="{00000000-0005-0000-0000-0000E57E0000}"/>
    <cellStyle name="Title 7 6" xfId="21594" xr:uid="{00000000-0005-0000-0000-0000E67E0000}"/>
    <cellStyle name="Title 7 7" xfId="21595" xr:uid="{00000000-0005-0000-0000-0000E77E0000}"/>
    <cellStyle name="Title 7 8" xfId="21596" xr:uid="{00000000-0005-0000-0000-0000E87E0000}"/>
    <cellStyle name="Title 7 9" xfId="21597" xr:uid="{00000000-0005-0000-0000-0000E97E0000}"/>
    <cellStyle name="Title 8" xfId="3942" xr:uid="{00000000-0005-0000-0000-0000EA7E0000}"/>
    <cellStyle name="Title 8 10" xfId="21598" xr:uid="{00000000-0005-0000-0000-0000EB7E0000}"/>
    <cellStyle name="Title 8 11" xfId="21599" xr:uid="{00000000-0005-0000-0000-0000EC7E0000}"/>
    <cellStyle name="Title 8 2" xfId="21600" xr:uid="{00000000-0005-0000-0000-0000ED7E0000}"/>
    <cellStyle name="Title 8 3" xfId="21601" xr:uid="{00000000-0005-0000-0000-0000EE7E0000}"/>
    <cellStyle name="Title 8 4" xfId="21602" xr:uid="{00000000-0005-0000-0000-0000EF7E0000}"/>
    <cellStyle name="Title 8 5" xfId="21603" xr:uid="{00000000-0005-0000-0000-0000F07E0000}"/>
    <cellStyle name="Title 8 6" xfId="21604" xr:uid="{00000000-0005-0000-0000-0000F17E0000}"/>
    <cellStyle name="Title 8 7" xfId="21605" xr:uid="{00000000-0005-0000-0000-0000F27E0000}"/>
    <cellStyle name="Title 8 8" xfId="21606" xr:uid="{00000000-0005-0000-0000-0000F37E0000}"/>
    <cellStyle name="Title 8 9" xfId="21607" xr:uid="{00000000-0005-0000-0000-0000F47E0000}"/>
    <cellStyle name="Title 9" xfId="3943" xr:uid="{00000000-0005-0000-0000-0000F57E0000}"/>
    <cellStyle name="Title 9 10" xfId="21608" xr:uid="{00000000-0005-0000-0000-0000F67E0000}"/>
    <cellStyle name="Title 9 11" xfId="21609" xr:uid="{00000000-0005-0000-0000-0000F77E0000}"/>
    <cellStyle name="Title 9 2" xfId="21610" xr:uid="{00000000-0005-0000-0000-0000F87E0000}"/>
    <cellStyle name="Title 9 3" xfId="21611" xr:uid="{00000000-0005-0000-0000-0000F97E0000}"/>
    <cellStyle name="Title 9 4" xfId="21612" xr:uid="{00000000-0005-0000-0000-0000FA7E0000}"/>
    <cellStyle name="Title 9 5" xfId="21613" xr:uid="{00000000-0005-0000-0000-0000FB7E0000}"/>
    <cellStyle name="Title 9 6" xfId="21614" xr:uid="{00000000-0005-0000-0000-0000FC7E0000}"/>
    <cellStyle name="Title 9 7" xfId="21615" xr:uid="{00000000-0005-0000-0000-0000FD7E0000}"/>
    <cellStyle name="Title 9 8" xfId="21616" xr:uid="{00000000-0005-0000-0000-0000FE7E0000}"/>
    <cellStyle name="Title 9 9" xfId="21617" xr:uid="{00000000-0005-0000-0000-0000FF7E0000}"/>
    <cellStyle name="Total 10" xfId="3944" xr:uid="{00000000-0005-0000-0000-0000007F0000}"/>
    <cellStyle name="Total 10 10" xfId="21618" xr:uid="{00000000-0005-0000-0000-0000017F0000}"/>
    <cellStyle name="Total 10 11" xfId="21619" xr:uid="{00000000-0005-0000-0000-0000027F0000}"/>
    <cellStyle name="Total 10 2" xfId="21620" xr:uid="{00000000-0005-0000-0000-0000037F0000}"/>
    <cellStyle name="Total 10 3" xfId="21621" xr:uid="{00000000-0005-0000-0000-0000047F0000}"/>
    <cellStyle name="Total 10 4" xfId="21622" xr:uid="{00000000-0005-0000-0000-0000057F0000}"/>
    <cellStyle name="Total 10 5" xfId="21623" xr:uid="{00000000-0005-0000-0000-0000067F0000}"/>
    <cellStyle name="Total 10 6" xfId="21624" xr:uid="{00000000-0005-0000-0000-0000077F0000}"/>
    <cellStyle name="Total 10 7" xfId="21625" xr:uid="{00000000-0005-0000-0000-0000087F0000}"/>
    <cellStyle name="Total 10 8" xfId="21626" xr:uid="{00000000-0005-0000-0000-0000097F0000}"/>
    <cellStyle name="Total 10 9" xfId="21627" xr:uid="{00000000-0005-0000-0000-00000A7F0000}"/>
    <cellStyle name="Total 11" xfId="3945" xr:uid="{00000000-0005-0000-0000-00000B7F0000}"/>
    <cellStyle name="Total 11 10" xfId="21628" xr:uid="{00000000-0005-0000-0000-00000C7F0000}"/>
    <cellStyle name="Total 11 11" xfId="21629" xr:uid="{00000000-0005-0000-0000-00000D7F0000}"/>
    <cellStyle name="Total 11 2" xfId="21630" xr:uid="{00000000-0005-0000-0000-00000E7F0000}"/>
    <cellStyle name="Total 11 3" xfId="21631" xr:uid="{00000000-0005-0000-0000-00000F7F0000}"/>
    <cellStyle name="Total 11 4" xfId="21632" xr:uid="{00000000-0005-0000-0000-0000107F0000}"/>
    <cellStyle name="Total 11 5" xfId="21633" xr:uid="{00000000-0005-0000-0000-0000117F0000}"/>
    <cellStyle name="Total 11 6" xfId="21634" xr:uid="{00000000-0005-0000-0000-0000127F0000}"/>
    <cellStyle name="Total 11 7" xfId="21635" xr:uid="{00000000-0005-0000-0000-0000137F0000}"/>
    <cellStyle name="Total 11 8" xfId="21636" xr:uid="{00000000-0005-0000-0000-0000147F0000}"/>
    <cellStyle name="Total 11 9" xfId="21637" xr:uid="{00000000-0005-0000-0000-0000157F0000}"/>
    <cellStyle name="Total 12" xfId="3946" xr:uid="{00000000-0005-0000-0000-0000167F0000}"/>
    <cellStyle name="Total 12 10" xfId="21638" xr:uid="{00000000-0005-0000-0000-0000177F0000}"/>
    <cellStyle name="Total 12 11" xfId="21639" xr:uid="{00000000-0005-0000-0000-0000187F0000}"/>
    <cellStyle name="Total 12 2" xfId="21640" xr:uid="{00000000-0005-0000-0000-0000197F0000}"/>
    <cellStyle name="Total 12 3" xfId="21641" xr:uid="{00000000-0005-0000-0000-00001A7F0000}"/>
    <cellStyle name="Total 12 4" xfId="21642" xr:uid="{00000000-0005-0000-0000-00001B7F0000}"/>
    <cellStyle name="Total 12 5" xfId="21643" xr:uid="{00000000-0005-0000-0000-00001C7F0000}"/>
    <cellStyle name="Total 12 6" xfId="21644" xr:uid="{00000000-0005-0000-0000-00001D7F0000}"/>
    <cellStyle name="Total 12 7" xfId="21645" xr:uid="{00000000-0005-0000-0000-00001E7F0000}"/>
    <cellStyle name="Total 12 8" xfId="21646" xr:uid="{00000000-0005-0000-0000-00001F7F0000}"/>
    <cellStyle name="Total 12 9" xfId="21647" xr:uid="{00000000-0005-0000-0000-0000207F0000}"/>
    <cellStyle name="Total 13" xfId="3947" xr:uid="{00000000-0005-0000-0000-0000217F0000}"/>
    <cellStyle name="Total 13 10" xfId="21648" xr:uid="{00000000-0005-0000-0000-0000227F0000}"/>
    <cellStyle name="Total 13 11" xfId="21649" xr:uid="{00000000-0005-0000-0000-0000237F0000}"/>
    <cellStyle name="Total 13 2" xfId="21650" xr:uid="{00000000-0005-0000-0000-0000247F0000}"/>
    <cellStyle name="Total 13 3" xfId="21651" xr:uid="{00000000-0005-0000-0000-0000257F0000}"/>
    <cellStyle name="Total 13 4" xfId="21652" xr:uid="{00000000-0005-0000-0000-0000267F0000}"/>
    <cellStyle name="Total 13 5" xfId="21653" xr:uid="{00000000-0005-0000-0000-0000277F0000}"/>
    <cellStyle name="Total 13 6" xfId="21654" xr:uid="{00000000-0005-0000-0000-0000287F0000}"/>
    <cellStyle name="Total 13 7" xfId="21655" xr:uid="{00000000-0005-0000-0000-0000297F0000}"/>
    <cellStyle name="Total 13 8" xfId="21656" xr:uid="{00000000-0005-0000-0000-00002A7F0000}"/>
    <cellStyle name="Total 13 9" xfId="21657" xr:uid="{00000000-0005-0000-0000-00002B7F0000}"/>
    <cellStyle name="Total 14" xfId="3948" xr:uid="{00000000-0005-0000-0000-00002C7F0000}"/>
    <cellStyle name="Total 14 10" xfId="21658" xr:uid="{00000000-0005-0000-0000-00002D7F0000}"/>
    <cellStyle name="Total 14 11" xfId="21659" xr:uid="{00000000-0005-0000-0000-00002E7F0000}"/>
    <cellStyle name="Total 14 2" xfId="21660" xr:uid="{00000000-0005-0000-0000-00002F7F0000}"/>
    <cellStyle name="Total 14 3" xfId="21661" xr:uid="{00000000-0005-0000-0000-0000307F0000}"/>
    <cellStyle name="Total 14 4" xfId="21662" xr:uid="{00000000-0005-0000-0000-0000317F0000}"/>
    <cellStyle name="Total 14 5" xfId="21663" xr:uid="{00000000-0005-0000-0000-0000327F0000}"/>
    <cellStyle name="Total 14 6" xfId="21664" xr:uid="{00000000-0005-0000-0000-0000337F0000}"/>
    <cellStyle name="Total 14 7" xfId="21665" xr:uid="{00000000-0005-0000-0000-0000347F0000}"/>
    <cellStyle name="Total 14 8" xfId="21666" xr:uid="{00000000-0005-0000-0000-0000357F0000}"/>
    <cellStyle name="Total 14 9" xfId="21667" xr:uid="{00000000-0005-0000-0000-0000367F0000}"/>
    <cellStyle name="Total 15" xfId="3949" xr:uid="{00000000-0005-0000-0000-0000377F0000}"/>
    <cellStyle name="Total 15 10" xfId="21668" xr:uid="{00000000-0005-0000-0000-0000387F0000}"/>
    <cellStyle name="Total 15 11" xfId="21669" xr:uid="{00000000-0005-0000-0000-0000397F0000}"/>
    <cellStyle name="Total 15 2" xfId="21670" xr:uid="{00000000-0005-0000-0000-00003A7F0000}"/>
    <cellStyle name="Total 15 3" xfId="21671" xr:uid="{00000000-0005-0000-0000-00003B7F0000}"/>
    <cellStyle name="Total 15 4" xfId="21672" xr:uid="{00000000-0005-0000-0000-00003C7F0000}"/>
    <cellStyle name="Total 15 5" xfId="21673" xr:uid="{00000000-0005-0000-0000-00003D7F0000}"/>
    <cellStyle name="Total 15 6" xfId="21674" xr:uid="{00000000-0005-0000-0000-00003E7F0000}"/>
    <cellStyle name="Total 15 7" xfId="21675" xr:uid="{00000000-0005-0000-0000-00003F7F0000}"/>
    <cellStyle name="Total 15 8" xfId="21676" xr:uid="{00000000-0005-0000-0000-0000407F0000}"/>
    <cellStyle name="Total 15 9" xfId="21677" xr:uid="{00000000-0005-0000-0000-0000417F0000}"/>
    <cellStyle name="Total 16" xfId="21678" xr:uid="{00000000-0005-0000-0000-0000427F0000}"/>
    <cellStyle name="Total 16 10" xfId="21679" xr:uid="{00000000-0005-0000-0000-0000437F0000}"/>
    <cellStyle name="Total 16 11" xfId="21680" xr:uid="{00000000-0005-0000-0000-0000447F0000}"/>
    <cellStyle name="Total 16 2" xfId="21681" xr:uid="{00000000-0005-0000-0000-0000457F0000}"/>
    <cellStyle name="Total 16 3" xfId="21682" xr:uid="{00000000-0005-0000-0000-0000467F0000}"/>
    <cellStyle name="Total 16 4" xfId="21683" xr:uid="{00000000-0005-0000-0000-0000477F0000}"/>
    <cellStyle name="Total 16 5" xfId="21684" xr:uid="{00000000-0005-0000-0000-0000487F0000}"/>
    <cellStyle name="Total 16 6" xfId="21685" xr:uid="{00000000-0005-0000-0000-0000497F0000}"/>
    <cellStyle name="Total 16 7" xfId="21686" xr:uid="{00000000-0005-0000-0000-00004A7F0000}"/>
    <cellStyle name="Total 16 8" xfId="21687" xr:uid="{00000000-0005-0000-0000-00004B7F0000}"/>
    <cellStyle name="Total 16 9" xfId="21688" xr:uid="{00000000-0005-0000-0000-00004C7F0000}"/>
    <cellStyle name="Total 17" xfId="21689" xr:uid="{00000000-0005-0000-0000-00004D7F0000}"/>
    <cellStyle name="Total 17 10" xfId="21690" xr:uid="{00000000-0005-0000-0000-00004E7F0000}"/>
    <cellStyle name="Total 17 11" xfId="21691" xr:uid="{00000000-0005-0000-0000-00004F7F0000}"/>
    <cellStyle name="Total 17 2" xfId="21692" xr:uid="{00000000-0005-0000-0000-0000507F0000}"/>
    <cellStyle name="Total 17 3" xfId="21693" xr:uid="{00000000-0005-0000-0000-0000517F0000}"/>
    <cellStyle name="Total 17 4" xfId="21694" xr:uid="{00000000-0005-0000-0000-0000527F0000}"/>
    <cellStyle name="Total 17 5" xfId="21695" xr:uid="{00000000-0005-0000-0000-0000537F0000}"/>
    <cellStyle name="Total 17 6" xfId="21696" xr:uid="{00000000-0005-0000-0000-0000547F0000}"/>
    <cellStyle name="Total 17 7" xfId="21697" xr:uid="{00000000-0005-0000-0000-0000557F0000}"/>
    <cellStyle name="Total 17 8" xfId="21698" xr:uid="{00000000-0005-0000-0000-0000567F0000}"/>
    <cellStyle name="Total 17 9" xfId="21699" xr:uid="{00000000-0005-0000-0000-0000577F0000}"/>
    <cellStyle name="Total 18" xfId="21700" xr:uid="{00000000-0005-0000-0000-0000587F0000}"/>
    <cellStyle name="Total 18 10" xfId="21701" xr:uid="{00000000-0005-0000-0000-0000597F0000}"/>
    <cellStyle name="Total 18 11" xfId="21702" xr:uid="{00000000-0005-0000-0000-00005A7F0000}"/>
    <cellStyle name="Total 18 2" xfId="21703" xr:uid="{00000000-0005-0000-0000-00005B7F0000}"/>
    <cellStyle name="Total 18 3" xfId="21704" xr:uid="{00000000-0005-0000-0000-00005C7F0000}"/>
    <cellStyle name="Total 18 4" xfId="21705" xr:uid="{00000000-0005-0000-0000-00005D7F0000}"/>
    <cellStyle name="Total 18 5" xfId="21706" xr:uid="{00000000-0005-0000-0000-00005E7F0000}"/>
    <cellStyle name="Total 18 6" xfId="21707" xr:uid="{00000000-0005-0000-0000-00005F7F0000}"/>
    <cellStyle name="Total 18 7" xfId="21708" xr:uid="{00000000-0005-0000-0000-0000607F0000}"/>
    <cellStyle name="Total 18 8" xfId="21709" xr:uid="{00000000-0005-0000-0000-0000617F0000}"/>
    <cellStyle name="Total 18 9" xfId="21710" xr:uid="{00000000-0005-0000-0000-0000627F0000}"/>
    <cellStyle name="Total 19" xfId="21711" xr:uid="{00000000-0005-0000-0000-0000637F0000}"/>
    <cellStyle name="Total 19 10" xfId="21712" xr:uid="{00000000-0005-0000-0000-0000647F0000}"/>
    <cellStyle name="Total 19 11" xfId="21713" xr:uid="{00000000-0005-0000-0000-0000657F0000}"/>
    <cellStyle name="Total 19 2" xfId="21714" xr:uid="{00000000-0005-0000-0000-0000667F0000}"/>
    <cellStyle name="Total 19 3" xfId="21715" xr:uid="{00000000-0005-0000-0000-0000677F0000}"/>
    <cellStyle name="Total 19 4" xfId="21716" xr:uid="{00000000-0005-0000-0000-0000687F0000}"/>
    <cellStyle name="Total 19 5" xfId="21717" xr:uid="{00000000-0005-0000-0000-0000697F0000}"/>
    <cellStyle name="Total 19 6" xfId="21718" xr:uid="{00000000-0005-0000-0000-00006A7F0000}"/>
    <cellStyle name="Total 19 7" xfId="21719" xr:uid="{00000000-0005-0000-0000-00006B7F0000}"/>
    <cellStyle name="Total 19 8" xfId="21720" xr:uid="{00000000-0005-0000-0000-00006C7F0000}"/>
    <cellStyle name="Total 19 9" xfId="21721" xr:uid="{00000000-0005-0000-0000-00006D7F0000}"/>
    <cellStyle name="Total 2" xfId="160" xr:uid="{00000000-0005-0000-0000-00006E7F0000}"/>
    <cellStyle name="Total 2 10" xfId="3951" xr:uid="{00000000-0005-0000-0000-00006F7F0000}"/>
    <cellStyle name="Total 2 11" xfId="3952" xr:uid="{00000000-0005-0000-0000-0000707F0000}"/>
    <cellStyle name="Total 2 12" xfId="3950" xr:uid="{00000000-0005-0000-0000-0000717F0000}"/>
    <cellStyle name="Total 2 2" xfId="1777" xr:uid="{00000000-0005-0000-0000-0000727F0000}"/>
    <cellStyle name="Total 2 2 2" xfId="3953" xr:uid="{00000000-0005-0000-0000-0000737F0000}"/>
    <cellStyle name="Total 2 3" xfId="3954" xr:uid="{00000000-0005-0000-0000-0000747F0000}"/>
    <cellStyle name="Total 2 4" xfId="3955" xr:uid="{00000000-0005-0000-0000-0000757F0000}"/>
    <cellStyle name="Total 2 5" xfId="3956" xr:uid="{00000000-0005-0000-0000-0000767F0000}"/>
    <cellStyle name="Total 2 6" xfId="3957" xr:uid="{00000000-0005-0000-0000-0000777F0000}"/>
    <cellStyle name="Total 2 7" xfId="3958" xr:uid="{00000000-0005-0000-0000-0000787F0000}"/>
    <cellStyle name="Total 2 8" xfId="3959" xr:uid="{00000000-0005-0000-0000-0000797F0000}"/>
    <cellStyle name="Total 2 9" xfId="3960" xr:uid="{00000000-0005-0000-0000-00007A7F0000}"/>
    <cellStyle name="Total 20" xfId="21722" xr:uid="{00000000-0005-0000-0000-00007B7F0000}"/>
    <cellStyle name="Total 20 10" xfId="21723" xr:uid="{00000000-0005-0000-0000-00007C7F0000}"/>
    <cellStyle name="Total 20 11" xfId="21724" xr:uid="{00000000-0005-0000-0000-00007D7F0000}"/>
    <cellStyle name="Total 20 2" xfId="21725" xr:uid="{00000000-0005-0000-0000-00007E7F0000}"/>
    <cellStyle name="Total 20 3" xfId="21726" xr:uid="{00000000-0005-0000-0000-00007F7F0000}"/>
    <cellStyle name="Total 20 4" xfId="21727" xr:uid="{00000000-0005-0000-0000-0000807F0000}"/>
    <cellStyle name="Total 20 5" xfId="21728" xr:uid="{00000000-0005-0000-0000-0000817F0000}"/>
    <cellStyle name="Total 20 6" xfId="21729" xr:uid="{00000000-0005-0000-0000-0000827F0000}"/>
    <cellStyle name="Total 20 7" xfId="21730" xr:uid="{00000000-0005-0000-0000-0000837F0000}"/>
    <cellStyle name="Total 20 8" xfId="21731" xr:uid="{00000000-0005-0000-0000-0000847F0000}"/>
    <cellStyle name="Total 20 9" xfId="21732" xr:uid="{00000000-0005-0000-0000-0000857F0000}"/>
    <cellStyle name="Total 21" xfId="21733" xr:uid="{00000000-0005-0000-0000-0000867F0000}"/>
    <cellStyle name="Total 21 10" xfId="21734" xr:uid="{00000000-0005-0000-0000-0000877F0000}"/>
    <cellStyle name="Total 21 11" xfId="21735" xr:uid="{00000000-0005-0000-0000-0000887F0000}"/>
    <cellStyle name="Total 21 2" xfId="21736" xr:uid="{00000000-0005-0000-0000-0000897F0000}"/>
    <cellStyle name="Total 21 3" xfId="21737" xr:uid="{00000000-0005-0000-0000-00008A7F0000}"/>
    <cellStyle name="Total 21 4" xfId="21738" xr:uid="{00000000-0005-0000-0000-00008B7F0000}"/>
    <cellStyle name="Total 21 5" xfId="21739" xr:uid="{00000000-0005-0000-0000-00008C7F0000}"/>
    <cellStyle name="Total 21 6" xfId="21740" xr:uid="{00000000-0005-0000-0000-00008D7F0000}"/>
    <cellStyle name="Total 21 7" xfId="21741" xr:uid="{00000000-0005-0000-0000-00008E7F0000}"/>
    <cellStyle name="Total 21 8" xfId="21742" xr:uid="{00000000-0005-0000-0000-00008F7F0000}"/>
    <cellStyle name="Total 21 9" xfId="21743" xr:uid="{00000000-0005-0000-0000-0000907F0000}"/>
    <cellStyle name="Total 22" xfId="21744" xr:uid="{00000000-0005-0000-0000-0000917F0000}"/>
    <cellStyle name="Total 22 10" xfId="21745" xr:uid="{00000000-0005-0000-0000-0000927F0000}"/>
    <cellStyle name="Total 22 11" xfId="21746" xr:uid="{00000000-0005-0000-0000-0000937F0000}"/>
    <cellStyle name="Total 22 2" xfId="21747" xr:uid="{00000000-0005-0000-0000-0000947F0000}"/>
    <cellStyle name="Total 22 3" xfId="21748" xr:uid="{00000000-0005-0000-0000-0000957F0000}"/>
    <cellStyle name="Total 22 4" xfId="21749" xr:uid="{00000000-0005-0000-0000-0000967F0000}"/>
    <cellStyle name="Total 22 5" xfId="21750" xr:uid="{00000000-0005-0000-0000-0000977F0000}"/>
    <cellStyle name="Total 22 6" xfId="21751" xr:uid="{00000000-0005-0000-0000-0000987F0000}"/>
    <cellStyle name="Total 22 7" xfId="21752" xr:uid="{00000000-0005-0000-0000-0000997F0000}"/>
    <cellStyle name="Total 22 8" xfId="21753" xr:uid="{00000000-0005-0000-0000-00009A7F0000}"/>
    <cellStyle name="Total 22 9" xfId="21754" xr:uid="{00000000-0005-0000-0000-00009B7F0000}"/>
    <cellStyle name="Total 23" xfId="21755" xr:uid="{00000000-0005-0000-0000-00009C7F0000}"/>
    <cellStyle name="Total 23 10" xfId="21756" xr:uid="{00000000-0005-0000-0000-00009D7F0000}"/>
    <cellStyle name="Total 23 11" xfId="21757" xr:uid="{00000000-0005-0000-0000-00009E7F0000}"/>
    <cellStyle name="Total 23 2" xfId="21758" xr:uid="{00000000-0005-0000-0000-00009F7F0000}"/>
    <cellStyle name="Total 23 3" xfId="21759" xr:uid="{00000000-0005-0000-0000-0000A07F0000}"/>
    <cellStyle name="Total 23 4" xfId="21760" xr:uid="{00000000-0005-0000-0000-0000A17F0000}"/>
    <cellStyle name="Total 23 5" xfId="21761" xr:uid="{00000000-0005-0000-0000-0000A27F0000}"/>
    <cellStyle name="Total 23 6" xfId="21762" xr:uid="{00000000-0005-0000-0000-0000A37F0000}"/>
    <cellStyle name="Total 23 7" xfId="21763" xr:uid="{00000000-0005-0000-0000-0000A47F0000}"/>
    <cellStyle name="Total 23 8" xfId="21764" xr:uid="{00000000-0005-0000-0000-0000A57F0000}"/>
    <cellStyle name="Total 23 9" xfId="21765" xr:uid="{00000000-0005-0000-0000-0000A67F0000}"/>
    <cellStyle name="Total 24" xfId="21766" xr:uid="{00000000-0005-0000-0000-0000A77F0000}"/>
    <cellStyle name="Total 24 10" xfId="21767" xr:uid="{00000000-0005-0000-0000-0000A87F0000}"/>
    <cellStyle name="Total 24 11" xfId="21768" xr:uid="{00000000-0005-0000-0000-0000A97F0000}"/>
    <cellStyle name="Total 24 2" xfId="21769" xr:uid="{00000000-0005-0000-0000-0000AA7F0000}"/>
    <cellStyle name="Total 24 3" xfId="21770" xr:uid="{00000000-0005-0000-0000-0000AB7F0000}"/>
    <cellStyle name="Total 24 4" xfId="21771" xr:uid="{00000000-0005-0000-0000-0000AC7F0000}"/>
    <cellStyle name="Total 24 5" xfId="21772" xr:uid="{00000000-0005-0000-0000-0000AD7F0000}"/>
    <cellStyle name="Total 24 6" xfId="21773" xr:uid="{00000000-0005-0000-0000-0000AE7F0000}"/>
    <cellStyle name="Total 24 7" xfId="21774" xr:uid="{00000000-0005-0000-0000-0000AF7F0000}"/>
    <cellStyle name="Total 24 8" xfId="21775" xr:uid="{00000000-0005-0000-0000-0000B07F0000}"/>
    <cellStyle name="Total 24 9" xfId="21776" xr:uid="{00000000-0005-0000-0000-0000B17F0000}"/>
    <cellStyle name="Total 25" xfId="21777" xr:uid="{00000000-0005-0000-0000-0000B27F0000}"/>
    <cellStyle name="Total 25 10" xfId="21778" xr:uid="{00000000-0005-0000-0000-0000B37F0000}"/>
    <cellStyle name="Total 25 11" xfId="21779" xr:uid="{00000000-0005-0000-0000-0000B47F0000}"/>
    <cellStyle name="Total 25 2" xfId="21780" xr:uid="{00000000-0005-0000-0000-0000B57F0000}"/>
    <cellStyle name="Total 25 3" xfId="21781" xr:uid="{00000000-0005-0000-0000-0000B67F0000}"/>
    <cellStyle name="Total 25 4" xfId="21782" xr:uid="{00000000-0005-0000-0000-0000B77F0000}"/>
    <cellStyle name="Total 25 5" xfId="21783" xr:uid="{00000000-0005-0000-0000-0000B87F0000}"/>
    <cellStyle name="Total 25 6" xfId="21784" xr:uid="{00000000-0005-0000-0000-0000B97F0000}"/>
    <cellStyle name="Total 25 7" xfId="21785" xr:uid="{00000000-0005-0000-0000-0000BA7F0000}"/>
    <cellStyle name="Total 25 8" xfId="21786" xr:uid="{00000000-0005-0000-0000-0000BB7F0000}"/>
    <cellStyle name="Total 25 9" xfId="21787" xr:uid="{00000000-0005-0000-0000-0000BC7F0000}"/>
    <cellStyle name="Total 26" xfId="21788" xr:uid="{00000000-0005-0000-0000-0000BD7F0000}"/>
    <cellStyle name="Total 26 10" xfId="21789" xr:uid="{00000000-0005-0000-0000-0000BE7F0000}"/>
    <cellStyle name="Total 26 11" xfId="21790" xr:uid="{00000000-0005-0000-0000-0000BF7F0000}"/>
    <cellStyle name="Total 26 2" xfId="21791" xr:uid="{00000000-0005-0000-0000-0000C07F0000}"/>
    <cellStyle name="Total 26 3" xfId="21792" xr:uid="{00000000-0005-0000-0000-0000C17F0000}"/>
    <cellStyle name="Total 26 4" xfId="21793" xr:uid="{00000000-0005-0000-0000-0000C27F0000}"/>
    <cellStyle name="Total 26 5" xfId="21794" xr:uid="{00000000-0005-0000-0000-0000C37F0000}"/>
    <cellStyle name="Total 26 6" xfId="21795" xr:uid="{00000000-0005-0000-0000-0000C47F0000}"/>
    <cellStyle name="Total 26 7" xfId="21796" xr:uid="{00000000-0005-0000-0000-0000C57F0000}"/>
    <cellStyle name="Total 26 8" xfId="21797" xr:uid="{00000000-0005-0000-0000-0000C67F0000}"/>
    <cellStyle name="Total 26 9" xfId="21798" xr:uid="{00000000-0005-0000-0000-0000C77F0000}"/>
    <cellStyle name="Total 27" xfId="21799" xr:uid="{00000000-0005-0000-0000-0000C87F0000}"/>
    <cellStyle name="Total 27 10" xfId="21800" xr:uid="{00000000-0005-0000-0000-0000C97F0000}"/>
    <cellStyle name="Total 27 11" xfId="21801" xr:uid="{00000000-0005-0000-0000-0000CA7F0000}"/>
    <cellStyle name="Total 27 2" xfId="21802" xr:uid="{00000000-0005-0000-0000-0000CB7F0000}"/>
    <cellStyle name="Total 27 3" xfId="21803" xr:uid="{00000000-0005-0000-0000-0000CC7F0000}"/>
    <cellStyle name="Total 27 4" xfId="21804" xr:uid="{00000000-0005-0000-0000-0000CD7F0000}"/>
    <cellStyle name="Total 27 5" xfId="21805" xr:uid="{00000000-0005-0000-0000-0000CE7F0000}"/>
    <cellStyle name="Total 27 6" xfId="21806" xr:uid="{00000000-0005-0000-0000-0000CF7F0000}"/>
    <cellStyle name="Total 27 7" xfId="21807" xr:uid="{00000000-0005-0000-0000-0000D07F0000}"/>
    <cellStyle name="Total 27 8" xfId="21808" xr:uid="{00000000-0005-0000-0000-0000D17F0000}"/>
    <cellStyle name="Total 27 9" xfId="21809" xr:uid="{00000000-0005-0000-0000-0000D27F0000}"/>
    <cellStyle name="Total 28" xfId="21810" xr:uid="{00000000-0005-0000-0000-0000D37F0000}"/>
    <cellStyle name="Total 28 10" xfId="21811" xr:uid="{00000000-0005-0000-0000-0000D47F0000}"/>
    <cellStyle name="Total 28 11" xfId="21812" xr:uid="{00000000-0005-0000-0000-0000D57F0000}"/>
    <cellStyle name="Total 28 2" xfId="21813" xr:uid="{00000000-0005-0000-0000-0000D67F0000}"/>
    <cellStyle name="Total 28 3" xfId="21814" xr:uid="{00000000-0005-0000-0000-0000D77F0000}"/>
    <cellStyle name="Total 28 4" xfId="21815" xr:uid="{00000000-0005-0000-0000-0000D87F0000}"/>
    <cellStyle name="Total 28 5" xfId="21816" xr:uid="{00000000-0005-0000-0000-0000D97F0000}"/>
    <cellStyle name="Total 28 6" xfId="21817" xr:uid="{00000000-0005-0000-0000-0000DA7F0000}"/>
    <cellStyle name="Total 28 7" xfId="21818" xr:uid="{00000000-0005-0000-0000-0000DB7F0000}"/>
    <cellStyle name="Total 28 8" xfId="21819" xr:uid="{00000000-0005-0000-0000-0000DC7F0000}"/>
    <cellStyle name="Total 28 9" xfId="21820" xr:uid="{00000000-0005-0000-0000-0000DD7F0000}"/>
    <cellStyle name="Total 29" xfId="21821" xr:uid="{00000000-0005-0000-0000-0000DE7F0000}"/>
    <cellStyle name="Total 29 10" xfId="21822" xr:uid="{00000000-0005-0000-0000-0000DF7F0000}"/>
    <cellStyle name="Total 29 11" xfId="21823" xr:uid="{00000000-0005-0000-0000-0000E07F0000}"/>
    <cellStyle name="Total 29 2" xfId="21824" xr:uid="{00000000-0005-0000-0000-0000E17F0000}"/>
    <cellStyle name="Total 29 3" xfId="21825" xr:uid="{00000000-0005-0000-0000-0000E27F0000}"/>
    <cellStyle name="Total 29 4" xfId="21826" xr:uid="{00000000-0005-0000-0000-0000E37F0000}"/>
    <cellStyle name="Total 29 5" xfId="21827" xr:uid="{00000000-0005-0000-0000-0000E47F0000}"/>
    <cellStyle name="Total 29 6" xfId="21828" xr:uid="{00000000-0005-0000-0000-0000E57F0000}"/>
    <cellStyle name="Total 29 7" xfId="21829" xr:uid="{00000000-0005-0000-0000-0000E67F0000}"/>
    <cellStyle name="Total 29 8" xfId="21830" xr:uid="{00000000-0005-0000-0000-0000E77F0000}"/>
    <cellStyle name="Total 29 9" xfId="21831" xr:uid="{00000000-0005-0000-0000-0000E87F0000}"/>
    <cellStyle name="Total 3" xfId="161" xr:uid="{00000000-0005-0000-0000-0000E97F0000}"/>
    <cellStyle name="Total 3 10" xfId="3962" xr:uid="{00000000-0005-0000-0000-0000EA7F0000}"/>
    <cellStyle name="Total 3 11" xfId="3963" xr:uid="{00000000-0005-0000-0000-0000EB7F0000}"/>
    <cellStyle name="Total 3 12" xfId="3961" xr:uid="{00000000-0005-0000-0000-0000EC7F0000}"/>
    <cellStyle name="Total 3 2" xfId="1778" xr:uid="{00000000-0005-0000-0000-0000ED7F0000}"/>
    <cellStyle name="Total 3 2 2" xfId="3964" xr:uid="{00000000-0005-0000-0000-0000EE7F0000}"/>
    <cellStyle name="Total 3 3" xfId="3965" xr:uid="{00000000-0005-0000-0000-0000EF7F0000}"/>
    <cellStyle name="Total 3 4" xfId="3966" xr:uid="{00000000-0005-0000-0000-0000F07F0000}"/>
    <cellStyle name="Total 3 5" xfId="3967" xr:uid="{00000000-0005-0000-0000-0000F17F0000}"/>
    <cellStyle name="Total 3 6" xfId="3968" xr:uid="{00000000-0005-0000-0000-0000F27F0000}"/>
    <cellStyle name="Total 3 7" xfId="3969" xr:uid="{00000000-0005-0000-0000-0000F37F0000}"/>
    <cellStyle name="Total 3 8" xfId="3970" xr:uid="{00000000-0005-0000-0000-0000F47F0000}"/>
    <cellStyle name="Total 3 9" xfId="3971" xr:uid="{00000000-0005-0000-0000-0000F57F0000}"/>
    <cellStyle name="Total 30" xfId="21832" xr:uid="{00000000-0005-0000-0000-0000F67F0000}"/>
    <cellStyle name="Total 30 10" xfId="21833" xr:uid="{00000000-0005-0000-0000-0000F77F0000}"/>
    <cellStyle name="Total 30 11" xfId="21834" xr:uid="{00000000-0005-0000-0000-0000F87F0000}"/>
    <cellStyle name="Total 30 2" xfId="21835" xr:uid="{00000000-0005-0000-0000-0000F97F0000}"/>
    <cellStyle name="Total 30 3" xfId="21836" xr:uid="{00000000-0005-0000-0000-0000FA7F0000}"/>
    <cellStyle name="Total 30 4" xfId="21837" xr:uid="{00000000-0005-0000-0000-0000FB7F0000}"/>
    <cellStyle name="Total 30 5" xfId="21838" xr:uid="{00000000-0005-0000-0000-0000FC7F0000}"/>
    <cellStyle name="Total 30 6" xfId="21839" xr:uid="{00000000-0005-0000-0000-0000FD7F0000}"/>
    <cellStyle name="Total 30 7" xfId="21840" xr:uid="{00000000-0005-0000-0000-0000FE7F0000}"/>
    <cellStyle name="Total 30 8" xfId="21841" xr:uid="{00000000-0005-0000-0000-0000FF7F0000}"/>
    <cellStyle name="Total 30 9" xfId="21842" xr:uid="{00000000-0005-0000-0000-000000800000}"/>
    <cellStyle name="Total 31" xfId="21843" xr:uid="{00000000-0005-0000-0000-000001800000}"/>
    <cellStyle name="Total 31 10" xfId="21844" xr:uid="{00000000-0005-0000-0000-000002800000}"/>
    <cellStyle name="Total 31 11" xfId="21845" xr:uid="{00000000-0005-0000-0000-000003800000}"/>
    <cellStyle name="Total 31 2" xfId="21846" xr:uid="{00000000-0005-0000-0000-000004800000}"/>
    <cellStyle name="Total 31 3" xfId="21847" xr:uid="{00000000-0005-0000-0000-000005800000}"/>
    <cellStyle name="Total 31 4" xfId="21848" xr:uid="{00000000-0005-0000-0000-000006800000}"/>
    <cellStyle name="Total 31 5" xfId="21849" xr:uid="{00000000-0005-0000-0000-000007800000}"/>
    <cellStyle name="Total 31 6" xfId="21850" xr:uid="{00000000-0005-0000-0000-000008800000}"/>
    <cellStyle name="Total 31 7" xfId="21851" xr:uid="{00000000-0005-0000-0000-000009800000}"/>
    <cellStyle name="Total 31 8" xfId="21852" xr:uid="{00000000-0005-0000-0000-00000A800000}"/>
    <cellStyle name="Total 31 9" xfId="21853" xr:uid="{00000000-0005-0000-0000-00000B800000}"/>
    <cellStyle name="Total 32" xfId="21854" xr:uid="{00000000-0005-0000-0000-00000C800000}"/>
    <cellStyle name="Total 32 10" xfId="21855" xr:uid="{00000000-0005-0000-0000-00000D800000}"/>
    <cellStyle name="Total 32 11" xfId="21856" xr:uid="{00000000-0005-0000-0000-00000E800000}"/>
    <cellStyle name="Total 32 2" xfId="21857" xr:uid="{00000000-0005-0000-0000-00000F800000}"/>
    <cellStyle name="Total 32 3" xfId="21858" xr:uid="{00000000-0005-0000-0000-000010800000}"/>
    <cellStyle name="Total 32 4" xfId="21859" xr:uid="{00000000-0005-0000-0000-000011800000}"/>
    <cellStyle name="Total 32 5" xfId="21860" xr:uid="{00000000-0005-0000-0000-000012800000}"/>
    <cellStyle name="Total 32 6" xfId="21861" xr:uid="{00000000-0005-0000-0000-000013800000}"/>
    <cellStyle name="Total 32 7" xfId="21862" xr:uid="{00000000-0005-0000-0000-000014800000}"/>
    <cellStyle name="Total 32 8" xfId="21863" xr:uid="{00000000-0005-0000-0000-000015800000}"/>
    <cellStyle name="Total 32 9" xfId="21864" xr:uid="{00000000-0005-0000-0000-000016800000}"/>
    <cellStyle name="Total 33" xfId="21865" xr:uid="{00000000-0005-0000-0000-000017800000}"/>
    <cellStyle name="Total 33 10" xfId="21866" xr:uid="{00000000-0005-0000-0000-000018800000}"/>
    <cellStyle name="Total 33 11" xfId="21867" xr:uid="{00000000-0005-0000-0000-000019800000}"/>
    <cellStyle name="Total 33 2" xfId="21868" xr:uid="{00000000-0005-0000-0000-00001A800000}"/>
    <cellStyle name="Total 33 3" xfId="21869" xr:uid="{00000000-0005-0000-0000-00001B800000}"/>
    <cellStyle name="Total 33 4" xfId="21870" xr:uid="{00000000-0005-0000-0000-00001C800000}"/>
    <cellStyle name="Total 33 5" xfId="21871" xr:uid="{00000000-0005-0000-0000-00001D800000}"/>
    <cellStyle name="Total 33 6" xfId="21872" xr:uid="{00000000-0005-0000-0000-00001E800000}"/>
    <cellStyle name="Total 33 7" xfId="21873" xr:uid="{00000000-0005-0000-0000-00001F800000}"/>
    <cellStyle name="Total 33 8" xfId="21874" xr:uid="{00000000-0005-0000-0000-000020800000}"/>
    <cellStyle name="Total 33 9" xfId="21875" xr:uid="{00000000-0005-0000-0000-000021800000}"/>
    <cellStyle name="Total 34" xfId="21876" xr:uid="{00000000-0005-0000-0000-000022800000}"/>
    <cellStyle name="Total 34 10" xfId="21877" xr:uid="{00000000-0005-0000-0000-000023800000}"/>
    <cellStyle name="Total 34 11" xfId="21878" xr:uid="{00000000-0005-0000-0000-000024800000}"/>
    <cellStyle name="Total 34 2" xfId="21879" xr:uid="{00000000-0005-0000-0000-000025800000}"/>
    <cellStyle name="Total 34 3" xfId="21880" xr:uid="{00000000-0005-0000-0000-000026800000}"/>
    <cellStyle name="Total 34 4" xfId="21881" xr:uid="{00000000-0005-0000-0000-000027800000}"/>
    <cellStyle name="Total 34 5" xfId="21882" xr:uid="{00000000-0005-0000-0000-000028800000}"/>
    <cellStyle name="Total 34 6" xfId="21883" xr:uid="{00000000-0005-0000-0000-000029800000}"/>
    <cellStyle name="Total 34 7" xfId="21884" xr:uid="{00000000-0005-0000-0000-00002A800000}"/>
    <cellStyle name="Total 34 8" xfId="21885" xr:uid="{00000000-0005-0000-0000-00002B800000}"/>
    <cellStyle name="Total 34 9" xfId="21886" xr:uid="{00000000-0005-0000-0000-00002C800000}"/>
    <cellStyle name="Total 35" xfId="21887" xr:uid="{00000000-0005-0000-0000-00002D800000}"/>
    <cellStyle name="Total 35 10" xfId="21888" xr:uid="{00000000-0005-0000-0000-00002E800000}"/>
    <cellStyle name="Total 35 11" xfId="21889" xr:uid="{00000000-0005-0000-0000-00002F800000}"/>
    <cellStyle name="Total 35 2" xfId="21890" xr:uid="{00000000-0005-0000-0000-000030800000}"/>
    <cellStyle name="Total 35 3" xfId="21891" xr:uid="{00000000-0005-0000-0000-000031800000}"/>
    <cellStyle name="Total 35 4" xfId="21892" xr:uid="{00000000-0005-0000-0000-000032800000}"/>
    <cellStyle name="Total 35 5" xfId="21893" xr:uid="{00000000-0005-0000-0000-000033800000}"/>
    <cellStyle name="Total 35 6" xfId="21894" xr:uid="{00000000-0005-0000-0000-000034800000}"/>
    <cellStyle name="Total 35 7" xfId="21895" xr:uid="{00000000-0005-0000-0000-000035800000}"/>
    <cellStyle name="Total 35 8" xfId="21896" xr:uid="{00000000-0005-0000-0000-000036800000}"/>
    <cellStyle name="Total 35 9" xfId="21897" xr:uid="{00000000-0005-0000-0000-000037800000}"/>
    <cellStyle name="Total 36" xfId="21898" xr:uid="{00000000-0005-0000-0000-000038800000}"/>
    <cellStyle name="Total 36 10" xfId="21899" xr:uid="{00000000-0005-0000-0000-000039800000}"/>
    <cellStyle name="Total 36 11" xfId="21900" xr:uid="{00000000-0005-0000-0000-00003A800000}"/>
    <cellStyle name="Total 36 2" xfId="21901" xr:uid="{00000000-0005-0000-0000-00003B800000}"/>
    <cellStyle name="Total 36 3" xfId="21902" xr:uid="{00000000-0005-0000-0000-00003C800000}"/>
    <cellStyle name="Total 36 4" xfId="21903" xr:uid="{00000000-0005-0000-0000-00003D800000}"/>
    <cellStyle name="Total 36 5" xfId="21904" xr:uid="{00000000-0005-0000-0000-00003E800000}"/>
    <cellStyle name="Total 36 6" xfId="21905" xr:uid="{00000000-0005-0000-0000-00003F800000}"/>
    <cellStyle name="Total 36 7" xfId="21906" xr:uid="{00000000-0005-0000-0000-000040800000}"/>
    <cellStyle name="Total 36 8" xfId="21907" xr:uid="{00000000-0005-0000-0000-000041800000}"/>
    <cellStyle name="Total 36 9" xfId="21908" xr:uid="{00000000-0005-0000-0000-000042800000}"/>
    <cellStyle name="Total 37" xfId="21909" xr:uid="{00000000-0005-0000-0000-000043800000}"/>
    <cellStyle name="Total 37 10" xfId="21910" xr:uid="{00000000-0005-0000-0000-000044800000}"/>
    <cellStyle name="Total 37 11" xfId="21911" xr:uid="{00000000-0005-0000-0000-000045800000}"/>
    <cellStyle name="Total 37 2" xfId="21912" xr:uid="{00000000-0005-0000-0000-000046800000}"/>
    <cellStyle name="Total 37 3" xfId="21913" xr:uid="{00000000-0005-0000-0000-000047800000}"/>
    <cellStyle name="Total 37 4" xfId="21914" xr:uid="{00000000-0005-0000-0000-000048800000}"/>
    <cellStyle name="Total 37 5" xfId="21915" xr:uid="{00000000-0005-0000-0000-000049800000}"/>
    <cellStyle name="Total 37 6" xfId="21916" xr:uid="{00000000-0005-0000-0000-00004A800000}"/>
    <cellStyle name="Total 37 7" xfId="21917" xr:uid="{00000000-0005-0000-0000-00004B800000}"/>
    <cellStyle name="Total 37 8" xfId="21918" xr:uid="{00000000-0005-0000-0000-00004C800000}"/>
    <cellStyle name="Total 37 9" xfId="21919" xr:uid="{00000000-0005-0000-0000-00004D800000}"/>
    <cellStyle name="Total 38" xfId="21920" xr:uid="{00000000-0005-0000-0000-00004E800000}"/>
    <cellStyle name="Total 38 10" xfId="21921" xr:uid="{00000000-0005-0000-0000-00004F800000}"/>
    <cellStyle name="Total 38 11" xfId="21922" xr:uid="{00000000-0005-0000-0000-000050800000}"/>
    <cellStyle name="Total 38 2" xfId="21923" xr:uid="{00000000-0005-0000-0000-000051800000}"/>
    <cellStyle name="Total 38 3" xfId="21924" xr:uid="{00000000-0005-0000-0000-000052800000}"/>
    <cellStyle name="Total 38 4" xfId="21925" xr:uid="{00000000-0005-0000-0000-000053800000}"/>
    <cellStyle name="Total 38 5" xfId="21926" xr:uid="{00000000-0005-0000-0000-000054800000}"/>
    <cellStyle name="Total 38 6" xfId="21927" xr:uid="{00000000-0005-0000-0000-000055800000}"/>
    <cellStyle name="Total 38 7" xfId="21928" xr:uid="{00000000-0005-0000-0000-000056800000}"/>
    <cellStyle name="Total 38 8" xfId="21929" xr:uid="{00000000-0005-0000-0000-000057800000}"/>
    <cellStyle name="Total 38 9" xfId="21930" xr:uid="{00000000-0005-0000-0000-000058800000}"/>
    <cellStyle name="Total 39" xfId="21931" xr:uid="{00000000-0005-0000-0000-000059800000}"/>
    <cellStyle name="Total 39 10" xfId="21932" xr:uid="{00000000-0005-0000-0000-00005A800000}"/>
    <cellStyle name="Total 39 11" xfId="21933" xr:uid="{00000000-0005-0000-0000-00005B800000}"/>
    <cellStyle name="Total 39 2" xfId="21934" xr:uid="{00000000-0005-0000-0000-00005C800000}"/>
    <cellStyle name="Total 39 3" xfId="21935" xr:uid="{00000000-0005-0000-0000-00005D800000}"/>
    <cellStyle name="Total 39 4" xfId="21936" xr:uid="{00000000-0005-0000-0000-00005E800000}"/>
    <cellStyle name="Total 39 5" xfId="21937" xr:uid="{00000000-0005-0000-0000-00005F800000}"/>
    <cellStyle name="Total 39 6" xfId="21938" xr:uid="{00000000-0005-0000-0000-000060800000}"/>
    <cellStyle name="Total 39 7" xfId="21939" xr:uid="{00000000-0005-0000-0000-000061800000}"/>
    <cellStyle name="Total 39 8" xfId="21940" xr:uid="{00000000-0005-0000-0000-000062800000}"/>
    <cellStyle name="Total 39 9" xfId="21941" xr:uid="{00000000-0005-0000-0000-000063800000}"/>
    <cellStyle name="Total 4" xfId="1779" xr:uid="{00000000-0005-0000-0000-000064800000}"/>
    <cellStyle name="Total 4 10" xfId="3973" xr:uid="{00000000-0005-0000-0000-000065800000}"/>
    <cellStyle name="Total 4 11" xfId="3974" xr:uid="{00000000-0005-0000-0000-000066800000}"/>
    <cellStyle name="Total 4 12" xfId="3972" xr:uid="{00000000-0005-0000-0000-000067800000}"/>
    <cellStyle name="Total 4 2" xfId="3975" xr:uid="{00000000-0005-0000-0000-000068800000}"/>
    <cellStyle name="Total 4 3" xfId="3976" xr:uid="{00000000-0005-0000-0000-000069800000}"/>
    <cellStyle name="Total 4 4" xfId="3977" xr:uid="{00000000-0005-0000-0000-00006A800000}"/>
    <cellStyle name="Total 4 5" xfId="3978" xr:uid="{00000000-0005-0000-0000-00006B800000}"/>
    <cellStyle name="Total 4 6" xfId="3979" xr:uid="{00000000-0005-0000-0000-00006C800000}"/>
    <cellStyle name="Total 4 7" xfId="3980" xr:uid="{00000000-0005-0000-0000-00006D800000}"/>
    <cellStyle name="Total 4 8" xfId="3981" xr:uid="{00000000-0005-0000-0000-00006E800000}"/>
    <cellStyle name="Total 4 9" xfId="3982" xr:uid="{00000000-0005-0000-0000-00006F800000}"/>
    <cellStyle name="Total 40" xfId="21942" xr:uid="{00000000-0005-0000-0000-000070800000}"/>
    <cellStyle name="Total 40 10" xfId="21943" xr:uid="{00000000-0005-0000-0000-000071800000}"/>
    <cellStyle name="Total 40 2" xfId="21944" xr:uid="{00000000-0005-0000-0000-000072800000}"/>
    <cellStyle name="Total 40 3" xfId="21945" xr:uid="{00000000-0005-0000-0000-000073800000}"/>
    <cellStyle name="Total 40 4" xfId="21946" xr:uid="{00000000-0005-0000-0000-000074800000}"/>
    <cellStyle name="Total 40 5" xfId="21947" xr:uid="{00000000-0005-0000-0000-000075800000}"/>
    <cellStyle name="Total 40 6" xfId="21948" xr:uid="{00000000-0005-0000-0000-000076800000}"/>
    <cellStyle name="Total 40 7" xfId="21949" xr:uid="{00000000-0005-0000-0000-000077800000}"/>
    <cellStyle name="Total 40 8" xfId="21950" xr:uid="{00000000-0005-0000-0000-000078800000}"/>
    <cellStyle name="Total 40 9" xfId="21951" xr:uid="{00000000-0005-0000-0000-000079800000}"/>
    <cellStyle name="Total 41" xfId="21952" xr:uid="{00000000-0005-0000-0000-00007A800000}"/>
    <cellStyle name="Total 42" xfId="21953" xr:uid="{00000000-0005-0000-0000-00007B800000}"/>
    <cellStyle name="Total 43" xfId="21954" xr:uid="{00000000-0005-0000-0000-00007C800000}"/>
    <cellStyle name="Total 44" xfId="21955" xr:uid="{00000000-0005-0000-0000-00007D800000}"/>
    <cellStyle name="Total 45" xfId="21956" xr:uid="{00000000-0005-0000-0000-00007E800000}"/>
    <cellStyle name="Total 46" xfId="21957" xr:uid="{00000000-0005-0000-0000-00007F800000}"/>
    <cellStyle name="Total 47" xfId="21958" xr:uid="{00000000-0005-0000-0000-000080800000}"/>
    <cellStyle name="Total 48" xfId="21959" xr:uid="{00000000-0005-0000-0000-000081800000}"/>
    <cellStyle name="Total 49" xfId="21960" xr:uid="{00000000-0005-0000-0000-000082800000}"/>
    <cellStyle name="Total 5" xfId="3983" xr:uid="{00000000-0005-0000-0000-000083800000}"/>
    <cellStyle name="Total 5 10" xfId="3984" xr:uid="{00000000-0005-0000-0000-000084800000}"/>
    <cellStyle name="Total 5 11" xfId="3985" xr:uid="{00000000-0005-0000-0000-000085800000}"/>
    <cellStyle name="Total 5 2" xfId="3986" xr:uid="{00000000-0005-0000-0000-000086800000}"/>
    <cellStyle name="Total 5 3" xfId="3987" xr:uid="{00000000-0005-0000-0000-000087800000}"/>
    <cellStyle name="Total 5 4" xfId="3988" xr:uid="{00000000-0005-0000-0000-000088800000}"/>
    <cellStyle name="Total 5 5" xfId="3989" xr:uid="{00000000-0005-0000-0000-000089800000}"/>
    <cellStyle name="Total 5 6" xfId="3990" xr:uid="{00000000-0005-0000-0000-00008A800000}"/>
    <cellStyle name="Total 5 7" xfId="3991" xr:uid="{00000000-0005-0000-0000-00008B800000}"/>
    <cellStyle name="Total 5 8" xfId="3992" xr:uid="{00000000-0005-0000-0000-00008C800000}"/>
    <cellStyle name="Total 5 9" xfId="3993" xr:uid="{00000000-0005-0000-0000-00008D800000}"/>
    <cellStyle name="Total 50" xfId="159" xr:uid="{00000000-0005-0000-0000-00008E800000}"/>
    <cellStyle name="Total 6" xfId="3994" xr:uid="{00000000-0005-0000-0000-00008F800000}"/>
    <cellStyle name="Total 6 10" xfId="21961" xr:uid="{00000000-0005-0000-0000-000090800000}"/>
    <cellStyle name="Total 6 11" xfId="21962" xr:uid="{00000000-0005-0000-0000-000091800000}"/>
    <cellStyle name="Total 6 2" xfId="21963" xr:uid="{00000000-0005-0000-0000-000092800000}"/>
    <cellStyle name="Total 6 3" xfId="21964" xr:uid="{00000000-0005-0000-0000-000093800000}"/>
    <cellStyle name="Total 6 4" xfId="21965" xr:uid="{00000000-0005-0000-0000-000094800000}"/>
    <cellStyle name="Total 6 5" xfId="21966" xr:uid="{00000000-0005-0000-0000-000095800000}"/>
    <cellStyle name="Total 6 6" xfId="21967" xr:uid="{00000000-0005-0000-0000-000096800000}"/>
    <cellStyle name="Total 6 7" xfId="21968" xr:uid="{00000000-0005-0000-0000-000097800000}"/>
    <cellStyle name="Total 6 8" xfId="21969" xr:uid="{00000000-0005-0000-0000-000098800000}"/>
    <cellStyle name="Total 6 9" xfId="21970" xr:uid="{00000000-0005-0000-0000-000099800000}"/>
    <cellStyle name="Total 7" xfId="3995" xr:uid="{00000000-0005-0000-0000-00009A800000}"/>
    <cellStyle name="Total 7 10" xfId="21971" xr:uid="{00000000-0005-0000-0000-00009B800000}"/>
    <cellStyle name="Total 7 11" xfId="21972" xr:uid="{00000000-0005-0000-0000-00009C800000}"/>
    <cellStyle name="Total 7 2" xfId="21973" xr:uid="{00000000-0005-0000-0000-00009D800000}"/>
    <cellStyle name="Total 7 3" xfId="21974" xr:uid="{00000000-0005-0000-0000-00009E800000}"/>
    <cellStyle name="Total 7 4" xfId="21975" xr:uid="{00000000-0005-0000-0000-00009F800000}"/>
    <cellStyle name="Total 7 5" xfId="21976" xr:uid="{00000000-0005-0000-0000-0000A0800000}"/>
    <cellStyle name="Total 7 6" xfId="21977" xr:uid="{00000000-0005-0000-0000-0000A1800000}"/>
    <cellStyle name="Total 7 7" xfId="21978" xr:uid="{00000000-0005-0000-0000-0000A2800000}"/>
    <cellStyle name="Total 7 8" xfId="21979" xr:uid="{00000000-0005-0000-0000-0000A3800000}"/>
    <cellStyle name="Total 7 9" xfId="21980" xr:uid="{00000000-0005-0000-0000-0000A4800000}"/>
    <cellStyle name="Total 8" xfId="3996" xr:uid="{00000000-0005-0000-0000-0000A5800000}"/>
    <cellStyle name="Total 8 10" xfId="21981" xr:uid="{00000000-0005-0000-0000-0000A6800000}"/>
    <cellStyle name="Total 8 11" xfId="21982" xr:uid="{00000000-0005-0000-0000-0000A7800000}"/>
    <cellStyle name="Total 8 2" xfId="21983" xr:uid="{00000000-0005-0000-0000-0000A8800000}"/>
    <cellStyle name="Total 8 3" xfId="21984" xr:uid="{00000000-0005-0000-0000-0000A9800000}"/>
    <cellStyle name="Total 8 4" xfId="21985" xr:uid="{00000000-0005-0000-0000-0000AA800000}"/>
    <cellStyle name="Total 8 5" xfId="21986" xr:uid="{00000000-0005-0000-0000-0000AB800000}"/>
    <cellStyle name="Total 8 6" xfId="21987" xr:uid="{00000000-0005-0000-0000-0000AC800000}"/>
    <cellStyle name="Total 8 7" xfId="21988" xr:uid="{00000000-0005-0000-0000-0000AD800000}"/>
    <cellStyle name="Total 8 8" xfId="21989" xr:uid="{00000000-0005-0000-0000-0000AE800000}"/>
    <cellStyle name="Total 8 9" xfId="21990" xr:uid="{00000000-0005-0000-0000-0000AF800000}"/>
    <cellStyle name="Total 9" xfId="3997" xr:uid="{00000000-0005-0000-0000-0000B0800000}"/>
    <cellStyle name="Total 9 10" xfId="21991" xr:uid="{00000000-0005-0000-0000-0000B1800000}"/>
    <cellStyle name="Total 9 11" xfId="21992" xr:uid="{00000000-0005-0000-0000-0000B2800000}"/>
    <cellStyle name="Total 9 2" xfId="21993" xr:uid="{00000000-0005-0000-0000-0000B3800000}"/>
    <cellStyle name="Total 9 3" xfId="21994" xr:uid="{00000000-0005-0000-0000-0000B4800000}"/>
    <cellStyle name="Total 9 4" xfId="21995" xr:uid="{00000000-0005-0000-0000-0000B5800000}"/>
    <cellStyle name="Total 9 5" xfId="21996" xr:uid="{00000000-0005-0000-0000-0000B6800000}"/>
    <cellStyle name="Total 9 6" xfId="21997" xr:uid="{00000000-0005-0000-0000-0000B7800000}"/>
    <cellStyle name="Total 9 7" xfId="21998" xr:uid="{00000000-0005-0000-0000-0000B8800000}"/>
    <cellStyle name="Total 9 8" xfId="21999" xr:uid="{00000000-0005-0000-0000-0000B9800000}"/>
    <cellStyle name="Total 9 9" xfId="22000" xr:uid="{00000000-0005-0000-0000-0000BA800000}"/>
    <cellStyle name="UnderLine" xfId="22001" xr:uid="{00000000-0005-0000-0000-0000BB800000}"/>
    <cellStyle name="Valuta [0]_Blad1" xfId="267" xr:uid="{00000000-0005-0000-0000-0000BC800000}"/>
    <cellStyle name="Valuta_Blad1" xfId="268" xr:uid="{00000000-0005-0000-0000-0000BD800000}"/>
    <cellStyle name="Warning Text 10" xfId="3998" xr:uid="{00000000-0005-0000-0000-0000BE800000}"/>
    <cellStyle name="Warning Text 10 10" xfId="22002" xr:uid="{00000000-0005-0000-0000-0000BF800000}"/>
    <cellStyle name="Warning Text 10 11" xfId="22003" xr:uid="{00000000-0005-0000-0000-0000C0800000}"/>
    <cellStyle name="Warning Text 10 2" xfId="22004" xr:uid="{00000000-0005-0000-0000-0000C1800000}"/>
    <cellStyle name="Warning Text 10 3" xfId="22005" xr:uid="{00000000-0005-0000-0000-0000C2800000}"/>
    <cellStyle name="Warning Text 10 4" xfId="22006" xr:uid="{00000000-0005-0000-0000-0000C3800000}"/>
    <cellStyle name="Warning Text 10 5" xfId="22007" xr:uid="{00000000-0005-0000-0000-0000C4800000}"/>
    <cellStyle name="Warning Text 10 6" xfId="22008" xr:uid="{00000000-0005-0000-0000-0000C5800000}"/>
    <cellStyle name="Warning Text 10 7" xfId="22009" xr:uid="{00000000-0005-0000-0000-0000C6800000}"/>
    <cellStyle name="Warning Text 10 8" xfId="22010" xr:uid="{00000000-0005-0000-0000-0000C7800000}"/>
    <cellStyle name="Warning Text 10 9" xfId="22011" xr:uid="{00000000-0005-0000-0000-0000C8800000}"/>
    <cellStyle name="Warning Text 11" xfId="3999" xr:uid="{00000000-0005-0000-0000-0000C9800000}"/>
    <cellStyle name="Warning Text 11 10" xfId="22012" xr:uid="{00000000-0005-0000-0000-0000CA800000}"/>
    <cellStyle name="Warning Text 11 11" xfId="22013" xr:uid="{00000000-0005-0000-0000-0000CB800000}"/>
    <cellStyle name="Warning Text 11 2" xfId="22014" xr:uid="{00000000-0005-0000-0000-0000CC800000}"/>
    <cellStyle name="Warning Text 11 3" xfId="22015" xr:uid="{00000000-0005-0000-0000-0000CD800000}"/>
    <cellStyle name="Warning Text 11 4" xfId="22016" xr:uid="{00000000-0005-0000-0000-0000CE800000}"/>
    <cellStyle name="Warning Text 11 5" xfId="22017" xr:uid="{00000000-0005-0000-0000-0000CF800000}"/>
    <cellStyle name="Warning Text 11 6" xfId="22018" xr:uid="{00000000-0005-0000-0000-0000D0800000}"/>
    <cellStyle name="Warning Text 11 7" xfId="22019" xr:uid="{00000000-0005-0000-0000-0000D1800000}"/>
    <cellStyle name="Warning Text 11 8" xfId="22020" xr:uid="{00000000-0005-0000-0000-0000D2800000}"/>
    <cellStyle name="Warning Text 11 9" xfId="22021" xr:uid="{00000000-0005-0000-0000-0000D3800000}"/>
    <cellStyle name="Warning Text 12" xfId="4000" xr:uid="{00000000-0005-0000-0000-0000D4800000}"/>
    <cellStyle name="Warning Text 12 10" xfId="22022" xr:uid="{00000000-0005-0000-0000-0000D5800000}"/>
    <cellStyle name="Warning Text 12 11" xfId="22023" xr:uid="{00000000-0005-0000-0000-0000D6800000}"/>
    <cellStyle name="Warning Text 12 2" xfId="22024" xr:uid="{00000000-0005-0000-0000-0000D7800000}"/>
    <cellStyle name="Warning Text 12 3" xfId="22025" xr:uid="{00000000-0005-0000-0000-0000D8800000}"/>
    <cellStyle name="Warning Text 12 4" xfId="22026" xr:uid="{00000000-0005-0000-0000-0000D9800000}"/>
    <cellStyle name="Warning Text 12 5" xfId="22027" xr:uid="{00000000-0005-0000-0000-0000DA800000}"/>
    <cellStyle name="Warning Text 12 6" xfId="22028" xr:uid="{00000000-0005-0000-0000-0000DB800000}"/>
    <cellStyle name="Warning Text 12 7" xfId="22029" xr:uid="{00000000-0005-0000-0000-0000DC800000}"/>
    <cellStyle name="Warning Text 12 8" xfId="22030" xr:uid="{00000000-0005-0000-0000-0000DD800000}"/>
    <cellStyle name="Warning Text 12 9" xfId="22031" xr:uid="{00000000-0005-0000-0000-0000DE800000}"/>
    <cellStyle name="Warning Text 13" xfId="4001" xr:uid="{00000000-0005-0000-0000-0000DF800000}"/>
    <cellStyle name="Warning Text 13 10" xfId="22032" xr:uid="{00000000-0005-0000-0000-0000E0800000}"/>
    <cellStyle name="Warning Text 13 11" xfId="22033" xr:uid="{00000000-0005-0000-0000-0000E1800000}"/>
    <cellStyle name="Warning Text 13 2" xfId="22034" xr:uid="{00000000-0005-0000-0000-0000E2800000}"/>
    <cellStyle name="Warning Text 13 3" xfId="22035" xr:uid="{00000000-0005-0000-0000-0000E3800000}"/>
    <cellStyle name="Warning Text 13 4" xfId="22036" xr:uid="{00000000-0005-0000-0000-0000E4800000}"/>
    <cellStyle name="Warning Text 13 5" xfId="22037" xr:uid="{00000000-0005-0000-0000-0000E5800000}"/>
    <cellStyle name="Warning Text 13 6" xfId="22038" xr:uid="{00000000-0005-0000-0000-0000E6800000}"/>
    <cellStyle name="Warning Text 13 7" xfId="22039" xr:uid="{00000000-0005-0000-0000-0000E7800000}"/>
    <cellStyle name="Warning Text 13 8" xfId="22040" xr:uid="{00000000-0005-0000-0000-0000E8800000}"/>
    <cellStyle name="Warning Text 13 9" xfId="22041" xr:uid="{00000000-0005-0000-0000-0000E9800000}"/>
    <cellStyle name="Warning Text 14" xfId="4002" xr:uid="{00000000-0005-0000-0000-0000EA800000}"/>
    <cellStyle name="Warning Text 14 10" xfId="22042" xr:uid="{00000000-0005-0000-0000-0000EB800000}"/>
    <cellStyle name="Warning Text 14 11" xfId="22043" xr:uid="{00000000-0005-0000-0000-0000EC800000}"/>
    <cellStyle name="Warning Text 14 2" xfId="22044" xr:uid="{00000000-0005-0000-0000-0000ED800000}"/>
    <cellStyle name="Warning Text 14 3" xfId="22045" xr:uid="{00000000-0005-0000-0000-0000EE800000}"/>
    <cellStyle name="Warning Text 14 4" xfId="22046" xr:uid="{00000000-0005-0000-0000-0000EF800000}"/>
    <cellStyle name="Warning Text 14 5" xfId="22047" xr:uid="{00000000-0005-0000-0000-0000F0800000}"/>
    <cellStyle name="Warning Text 14 6" xfId="22048" xr:uid="{00000000-0005-0000-0000-0000F1800000}"/>
    <cellStyle name="Warning Text 14 7" xfId="22049" xr:uid="{00000000-0005-0000-0000-0000F2800000}"/>
    <cellStyle name="Warning Text 14 8" xfId="22050" xr:uid="{00000000-0005-0000-0000-0000F3800000}"/>
    <cellStyle name="Warning Text 14 9" xfId="22051" xr:uid="{00000000-0005-0000-0000-0000F4800000}"/>
    <cellStyle name="Warning Text 15" xfId="4003" xr:uid="{00000000-0005-0000-0000-0000F5800000}"/>
    <cellStyle name="Warning Text 15 10" xfId="22052" xr:uid="{00000000-0005-0000-0000-0000F6800000}"/>
    <cellStyle name="Warning Text 15 11" xfId="22053" xr:uid="{00000000-0005-0000-0000-0000F7800000}"/>
    <cellStyle name="Warning Text 15 2" xfId="22054" xr:uid="{00000000-0005-0000-0000-0000F8800000}"/>
    <cellStyle name="Warning Text 15 3" xfId="22055" xr:uid="{00000000-0005-0000-0000-0000F9800000}"/>
    <cellStyle name="Warning Text 15 4" xfId="22056" xr:uid="{00000000-0005-0000-0000-0000FA800000}"/>
    <cellStyle name="Warning Text 15 5" xfId="22057" xr:uid="{00000000-0005-0000-0000-0000FB800000}"/>
    <cellStyle name="Warning Text 15 6" xfId="22058" xr:uid="{00000000-0005-0000-0000-0000FC800000}"/>
    <cellStyle name="Warning Text 15 7" xfId="22059" xr:uid="{00000000-0005-0000-0000-0000FD800000}"/>
    <cellStyle name="Warning Text 15 8" xfId="22060" xr:uid="{00000000-0005-0000-0000-0000FE800000}"/>
    <cellStyle name="Warning Text 15 9" xfId="22061" xr:uid="{00000000-0005-0000-0000-0000FF800000}"/>
    <cellStyle name="Warning Text 16" xfId="22062" xr:uid="{00000000-0005-0000-0000-000000810000}"/>
    <cellStyle name="Warning Text 16 10" xfId="22063" xr:uid="{00000000-0005-0000-0000-000001810000}"/>
    <cellStyle name="Warning Text 16 11" xfId="22064" xr:uid="{00000000-0005-0000-0000-000002810000}"/>
    <cellStyle name="Warning Text 16 2" xfId="22065" xr:uid="{00000000-0005-0000-0000-000003810000}"/>
    <cellStyle name="Warning Text 16 3" xfId="22066" xr:uid="{00000000-0005-0000-0000-000004810000}"/>
    <cellStyle name="Warning Text 16 4" xfId="22067" xr:uid="{00000000-0005-0000-0000-000005810000}"/>
    <cellStyle name="Warning Text 16 5" xfId="22068" xr:uid="{00000000-0005-0000-0000-000006810000}"/>
    <cellStyle name="Warning Text 16 6" xfId="22069" xr:uid="{00000000-0005-0000-0000-000007810000}"/>
    <cellStyle name="Warning Text 16 7" xfId="22070" xr:uid="{00000000-0005-0000-0000-000008810000}"/>
    <cellStyle name="Warning Text 16 8" xfId="22071" xr:uid="{00000000-0005-0000-0000-000009810000}"/>
    <cellStyle name="Warning Text 16 9" xfId="22072" xr:uid="{00000000-0005-0000-0000-00000A810000}"/>
    <cellStyle name="Warning Text 17" xfId="22073" xr:uid="{00000000-0005-0000-0000-00000B810000}"/>
    <cellStyle name="Warning Text 17 10" xfId="22074" xr:uid="{00000000-0005-0000-0000-00000C810000}"/>
    <cellStyle name="Warning Text 17 11" xfId="22075" xr:uid="{00000000-0005-0000-0000-00000D810000}"/>
    <cellStyle name="Warning Text 17 2" xfId="22076" xr:uid="{00000000-0005-0000-0000-00000E810000}"/>
    <cellStyle name="Warning Text 17 3" xfId="22077" xr:uid="{00000000-0005-0000-0000-00000F810000}"/>
    <cellStyle name="Warning Text 17 4" xfId="22078" xr:uid="{00000000-0005-0000-0000-000010810000}"/>
    <cellStyle name="Warning Text 17 5" xfId="22079" xr:uid="{00000000-0005-0000-0000-000011810000}"/>
    <cellStyle name="Warning Text 17 6" xfId="22080" xr:uid="{00000000-0005-0000-0000-000012810000}"/>
    <cellStyle name="Warning Text 17 7" xfId="22081" xr:uid="{00000000-0005-0000-0000-000013810000}"/>
    <cellStyle name="Warning Text 17 8" xfId="22082" xr:uid="{00000000-0005-0000-0000-000014810000}"/>
    <cellStyle name="Warning Text 17 9" xfId="22083" xr:uid="{00000000-0005-0000-0000-000015810000}"/>
    <cellStyle name="Warning Text 18" xfId="22084" xr:uid="{00000000-0005-0000-0000-000016810000}"/>
    <cellStyle name="Warning Text 18 10" xfId="22085" xr:uid="{00000000-0005-0000-0000-000017810000}"/>
    <cellStyle name="Warning Text 18 11" xfId="22086" xr:uid="{00000000-0005-0000-0000-000018810000}"/>
    <cellStyle name="Warning Text 18 2" xfId="22087" xr:uid="{00000000-0005-0000-0000-000019810000}"/>
    <cellStyle name="Warning Text 18 3" xfId="22088" xr:uid="{00000000-0005-0000-0000-00001A810000}"/>
    <cellStyle name="Warning Text 18 4" xfId="22089" xr:uid="{00000000-0005-0000-0000-00001B810000}"/>
    <cellStyle name="Warning Text 18 5" xfId="22090" xr:uid="{00000000-0005-0000-0000-00001C810000}"/>
    <cellStyle name="Warning Text 18 6" xfId="22091" xr:uid="{00000000-0005-0000-0000-00001D810000}"/>
    <cellStyle name="Warning Text 18 7" xfId="22092" xr:uid="{00000000-0005-0000-0000-00001E810000}"/>
    <cellStyle name="Warning Text 18 8" xfId="22093" xr:uid="{00000000-0005-0000-0000-00001F810000}"/>
    <cellStyle name="Warning Text 18 9" xfId="22094" xr:uid="{00000000-0005-0000-0000-000020810000}"/>
    <cellStyle name="Warning Text 19" xfId="22095" xr:uid="{00000000-0005-0000-0000-000021810000}"/>
    <cellStyle name="Warning Text 19 10" xfId="22096" xr:uid="{00000000-0005-0000-0000-000022810000}"/>
    <cellStyle name="Warning Text 19 11" xfId="22097" xr:uid="{00000000-0005-0000-0000-000023810000}"/>
    <cellStyle name="Warning Text 19 2" xfId="22098" xr:uid="{00000000-0005-0000-0000-000024810000}"/>
    <cellStyle name="Warning Text 19 3" xfId="22099" xr:uid="{00000000-0005-0000-0000-000025810000}"/>
    <cellStyle name="Warning Text 19 4" xfId="22100" xr:uid="{00000000-0005-0000-0000-000026810000}"/>
    <cellStyle name="Warning Text 19 5" xfId="22101" xr:uid="{00000000-0005-0000-0000-000027810000}"/>
    <cellStyle name="Warning Text 19 6" xfId="22102" xr:uid="{00000000-0005-0000-0000-000028810000}"/>
    <cellStyle name="Warning Text 19 7" xfId="22103" xr:uid="{00000000-0005-0000-0000-000029810000}"/>
    <cellStyle name="Warning Text 19 8" xfId="22104" xr:uid="{00000000-0005-0000-0000-00002A810000}"/>
    <cellStyle name="Warning Text 19 9" xfId="22105" xr:uid="{00000000-0005-0000-0000-00002B810000}"/>
    <cellStyle name="Warning Text 2" xfId="163" xr:uid="{00000000-0005-0000-0000-00002C810000}"/>
    <cellStyle name="Warning Text 2 10" xfId="4005" xr:uid="{00000000-0005-0000-0000-00002D810000}"/>
    <cellStyle name="Warning Text 2 11" xfId="4006" xr:uid="{00000000-0005-0000-0000-00002E810000}"/>
    <cellStyle name="Warning Text 2 12" xfId="4004" xr:uid="{00000000-0005-0000-0000-00002F810000}"/>
    <cellStyle name="Warning Text 2 2" xfId="1780" xr:uid="{00000000-0005-0000-0000-000030810000}"/>
    <cellStyle name="Warning Text 2 2 2" xfId="4007" xr:uid="{00000000-0005-0000-0000-000031810000}"/>
    <cellStyle name="Warning Text 2 3" xfId="4008" xr:uid="{00000000-0005-0000-0000-000032810000}"/>
    <cellStyle name="Warning Text 2 4" xfId="4009" xr:uid="{00000000-0005-0000-0000-000033810000}"/>
    <cellStyle name="Warning Text 2 5" xfId="4010" xr:uid="{00000000-0005-0000-0000-000034810000}"/>
    <cellStyle name="Warning Text 2 6" xfId="4011" xr:uid="{00000000-0005-0000-0000-000035810000}"/>
    <cellStyle name="Warning Text 2 7" xfId="4012" xr:uid="{00000000-0005-0000-0000-000036810000}"/>
    <cellStyle name="Warning Text 2 8" xfId="4013" xr:uid="{00000000-0005-0000-0000-000037810000}"/>
    <cellStyle name="Warning Text 2 9" xfId="4014" xr:uid="{00000000-0005-0000-0000-000038810000}"/>
    <cellStyle name="Warning Text 20" xfId="22106" xr:uid="{00000000-0005-0000-0000-000039810000}"/>
    <cellStyle name="Warning Text 20 10" xfId="22107" xr:uid="{00000000-0005-0000-0000-00003A810000}"/>
    <cellStyle name="Warning Text 20 11" xfId="22108" xr:uid="{00000000-0005-0000-0000-00003B810000}"/>
    <cellStyle name="Warning Text 20 2" xfId="22109" xr:uid="{00000000-0005-0000-0000-00003C810000}"/>
    <cellStyle name="Warning Text 20 3" xfId="22110" xr:uid="{00000000-0005-0000-0000-00003D810000}"/>
    <cellStyle name="Warning Text 20 4" xfId="22111" xr:uid="{00000000-0005-0000-0000-00003E810000}"/>
    <cellStyle name="Warning Text 20 5" xfId="22112" xr:uid="{00000000-0005-0000-0000-00003F810000}"/>
    <cellStyle name="Warning Text 20 6" xfId="22113" xr:uid="{00000000-0005-0000-0000-000040810000}"/>
    <cellStyle name="Warning Text 20 7" xfId="22114" xr:uid="{00000000-0005-0000-0000-000041810000}"/>
    <cellStyle name="Warning Text 20 8" xfId="22115" xr:uid="{00000000-0005-0000-0000-000042810000}"/>
    <cellStyle name="Warning Text 20 9" xfId="22116" xr:uid="{00000000-0005-0000-0000-000043810000}"/>
    <cellStyle name="Warning Text 21" xfId="22117" xr:uid="{00000000-0005-0000-0000-000044810000}"/>
    <cellStyle name="Warning Text 21 10" xfId="22118" xr:uid="{00000000-0005-0000-0000-000045810000}"/>
    <cellStyle name="Warning Text 21 11" xfId="22119" xr:uid="{00000000-0005-0000-0000-000046810000}"/>
    <cellStyle name="Warning Text 21 2" xfId="22120" xr:uid="{00000000-0005-0000-0000-000047810000}"/>
    <cellStyle name="Warning Text 21 3" xfId="22121" xr:uid="{00000000-0005-0000-0000-000048810000}"/>
    <cellStyle name="Warning Text 21 4" xfId="22122" xr:uid="{00000000-0005-0000-0000-000049810000}"/>
    <cellStyle name="Warning Text 21 5" xfId="22123" xr:uid="{00000000-0005-0000-0000-00004A810000}"/>
    <cellStyle name="Warning Text 21 6" xfId="22124" xr:uid="{00000000-0005-0000-0000-00004B810000}"/>
    <cellStyle name="Warning Text 21 7" xfId="22125" xr:uid="{00000000-0005-0000-0000-00004C810000}"/>
    <cellStyle name="Warning Text 21 8" xfId="22126" xr:uid="{00000000-0005-0000-0000-00004D810000}"/>
    <cellStyle name="Warning Text 21 9" xfId="22127" xr:uid="{00000000-0005-0000-0000-00004E810000}"/>
    <cellStyle name="Warning Text 22" xfId="22128" xr:uid="{00000000-0005-0000-0000-00004F810000}"/>
    <cellStyle name="Warning Text 22 10" xfId="22129" xr:uid="{00000000-0005-0000-0000-000050810000}"/>
    <cellStyle name="Warning Text 22 11" xfId="22130" xr:uid="{00000000-0005-0000-0000-000051810000}"/>
    <cellStyle name="Warning Text 22 2" xfId="22131" xr:uid="{00000000-0005-0000-0000-000052810000}"/>
    <cellStyle name="Warning Text 22 3" xfId="22132" xr:uid="{00000000-0005-0000-0000-000053810000}"/>
    <cellStyle name="Warning Text 22 4" xfId="22133" xr:uid="{00000000-0005-0000-0000-000054810000}"/>
    <cellStyle name="Warning Text 22 5" xfId="22134" xr:uid="{00000000-0005-0000-0000-000055810000}"/>
    <cellStyle name="Warning Text 22 6" xfId="22135" xr:uid="{00000000-0005-0000-0000-000056810000}"/>
    <cellStyle name="Warning Text 22 7" xfId="22136" xr:uid="{00000000-0005-0000-0000-000057810000}"/>
    <cellStyle name="Warning Text 22 8" xfId="22137" xr:uid="{00000000-0005-0000-0000-000058810000}"/>
    <cellStyle name="Warning Text 22 9" xfId="22138" xr:uid="{00000000-0005-0000-0000-000059810000}"/>
    <cellStyle name="Warning Text 23" xfId="22139" xr:uid="{00000000-0005-0000-0000-00005A810000}"/>
    <cellStyle name="Warning Text 23 10" xfId="22140" xr:uid="{00000000-0005-0000-0000-00005B810000}"/>
    <cellStyle name="Warning Text 23 11" xfId="22141" xr:uid="{00000000-0005-0000-0000-00005C810000}"/>
    <cellStyle name="Warning Text 23 2" xfId="22142" xr:uid="{00000000-0005-0000-0000-00005D810000}"/>
    <cellStyle name="Warning Text 23 3" xfId="22143" xr:uid="{00000000-0005-0000-0000-00005E810000}"/>
    <cellStyle name="Warning Text 23 4" xfId="22144" xr:uid="{00000000-0005-0000-0000-00005F810000}"/>
    <cellStyle name="Warning Text 23 5" xfId="22145" xr:uid="{00000000-0005-0000-0000-000060810000}"/>
    <cellStyle name="Warning Text 23 6" xfId="22146" xr:uid="{00000000-0005-0000-0000-000061810000}"/>
    <cellStyle name="Warning Text 23 7" xfId="22147" xr:uid="{00000000-0005-0000-0000-000062810000}"/>
    <cellStyle name="Warning Text 23 8" xfId="22148" xr:uid="{00000000-0005-0000-0000-000063810000}"/>
    <cellStyle name="Warning Text 23 9" xfId="22149" xr:uid="{00000000-0005-0000-0000-000064810000}"/>
    <cellStyle name="Warning Text 24" xfId="22150" xr:uid="{00000000-0005-0000-0000-000065810000}"/>
    <cellStyle name="Warning Text 24 10" xfId="22151" xr:uid="{00000000-0005-0000-0000-000066810000}"/>
    <cellStyle name="Warning Text 24 11" xfId="22152" xr:uid="{00000000-0005-0000-0000-000067810000}"/>
    <cellStyle name="Warning Text 24 2" xfId="22153" xr:uid="{00000000-0005-0000-0000-000068810000}"/>
    <cellStyle name="Warning Text 24 3" xfId="22154" xr:uid="{00000000-0005-0000-0000-000069810000}"/>
    <cellStyle name="Warning Text 24 4" xfId="22155" xr:uid="{00000000-0005-0000-0000-00006A810000}"/>
    <cellStyle name="Warning Text 24 5" xfId="22156" xr:uid="{00000000-0005-0000-0000-00006B810000}"/>
    <cellStyle name="Warning Text 24 6" xfId="22157" xr:uid="{00000000-0005-0000-0000-00006C810000}"/>
    <cellStyle name="Warning Text 24 7" xfId="22158" xr:uid="{00000000-0005-0000-0000-00006D810000}"/>
    <cellStyle name="Warning Text 24 8" xfId="22159" xr:uid="{00000000-0005-0000-0000-00006E810000}"/>
    <cellStyle name="Warning Text 24 9" xfId="22160" xr:uid="{00000000-0005-0000-0000-00006F810000}"/>
    <cellStyle name="Warning Text 25" xfId="22161" xr:uid="{00000000-0005-0000-0000-000070810000}"/>
    <cellStyle name="Warning Text 25 10" xfId="22162" xr:uid="{00000000-0005-0000-0000-000071810000}"/>
    <cellStyle name="Warning Text 25 11" xfId="22163" xr:uid="{00000000-0005-0000-0000-000072810000}"/>
    <cellStyle name="Warning Text 25 2" xfId="22164" xr:uid="{00000000-0005-0000-0000-000073810000}"/>
    <cellStyle name="Warning Text 25 3" xfId="22165" xr:uid="{00000000-0005-0000-0000-000074810000}"/>
    <cellStyle name="Warning Text 25 4" xfId="22166" xr:uid="{00000000-0005-0000-0000-000075810000}"/>
    <cellStyle name="Warning Text 25 5" xfId="22167" xr:uid="{00000000-0005-0000-0000-000076810000}"/>
    <cellStyle name="Warning Text 25 6" xfId="22168" xr:uid="{00000000-0005-0000-0000-000077810000}"/>
    <cellStyle name="Warning Text 25 7" xfId="22169" xr:uid="{00000000-0005-0000-0000-000078810000}"/>
    <cellStyle name="Warning Text 25 8" xfId="22170" xr:uid="{00000000-0005-0000-0000-000079810000}"/>
    <cellStyle name="Warning Text 25 9" xfId="22171" xr:uid="{00000000-0005-0000-0000-00007A810000}"/>
    <cellStyle name="Warning Text 26" xfId="22172" xr:uid="{00000000-0005-0000-0000-00007B810000}"/>
    <cellStyle name="Warning Text 26 10" xfId="22173" xr:uid="{00000000-0005-0000-0000-00007C810000}"/>
    <cellStyle name="Warning Text 26 11" xfId="22174" xr:uid="{00000000-0005-0000-0000-00007D810000}"/>
    <cellStyle name="Warning Text 26 2" xfId="22175" xr:uid="{00000000-0005-0000-0000-00007E810000}"/>
    <cellStyle name="Warning Text 26 3" xfId="22176" xr:uid="{00000000-0005-0000-0000-00007F810000}"/>
    <cellStyle name="Warning Text 26 4" xfId="22177" xr:uid="{00000000-0005-0000-0000-000080810000}"/>
    <cellStyle name="Warning Text 26 5" xfId="22178" xr:uid="{00000000-0005-0000-0000-000081810000}"/>
    <cellStyle name="Warning Text 26 6" xfId="22179" xr:uid="{00000000-0005-0000-0000-000082810000}"/>
    <cellStyle name="Warning Text 26 7" xfId="22180" xr:uid="{00000000-0005-0000-0000-000083810000}"/>
    <cellStyle name="Warning Text 26 8" xfId="22181" xr:uid="{00000000-0005-0000-0000-000084810000}"/>
    <cellStyle name="Warning Text 26 9" xfId="22182" xr:uid="{00000000-0005-0000-0000-000085810000}"/>
    <cellStyle name="Warning Text 27" xfId="22183" xr:uid="{00000000-0005-0000-0000-000086810000}"/>
    <cellStyle name="Warning Text 27 10" xfId="22184" xr:uid="{00000000-0005-0000-0000-000087810000}"/>
    <cellStyle name="Warning Text 27 11" xfId="22185" xr:uid="{00000000-0005-0000-0000-000088810000}"/>
    <cellStyle name="Warning Text 27 2" xfId="22186" xr:uid="{00000000-0005-0000-0000-000089810000}"/>
    <cellStyle name="Warning Text 27 3" xfId="22187" xr:uid="{00000000-0005-0000-0000-00008A810000}"/>
    <cellStyle name="Warning Text 27 4" xfId="22188" xr:uid="{00000000-0005-0000-0000-00008B810000}"/>
    <cellStyle name="Warning Text 27 5" xfId="22189" xr:uid="{00000000-0005-0000-0000-00008C810000}"/>
    <cellStyle name="Warning Text 27 6" xfId="22190" xr:uid="{00000000-0005-0000-0000-00008D810000}"/>
    <cellStyle name="Warning Text 27 7" xfId="22191" xr:uid="{00000000-0005-0000-0000-00008E810000}"/>
    <cellStyle name="Warning Text 27 8" xfId="22192" xr:uid="{00000000-0005-0000-0000-00008F810000}"/>
    <cellStyle name="Warning Text 27 9" xfId="22193" xr:uid="{00000000-0005-0000-0000-000090810000}"/>
    <cellStyle name="Warning Text 28" xfId="22194" xr:uid="{00000000-0005-0000-0000-000091810000}"/>
    <cellStyle name="Warning Text 28 10" xfId="22195" xr:uid="{00000000-0005-0000-0000-000092810000}"/>
    <cellStyle name="Warning Text 28 11" xfId="22196" xr:uid="{00000000-0005-0000-0000-000093810000}"/>
    <cellStyle name="Warning Text 28 2" xfId="22197" xr:uid="{00000000-0005-0000-0000-000094810000}"/>
    <cellStyle name="Warning Text 28 3" xfId="22198" xr:uid="{00000000-0005-0000-0000-000095810000}"/>
    <cellStyle name="Warning Text 28 4" xfId="22199" xr:uid="{00000000-0005-0000-0000-000096810000}"/>
    <cellStyle name="Warning Text 28 5" xfId="22200" xr:uid="{00000000-0005-0000-0000-000097810000}"/>
    <cellStyle name="Warning Text 28 6" xfId="22201" xr:uid="{00000000-0005-0000-0000-000098810000}"/>
    <cellStyle name="Warning Text 28 7" xfId="22202" xr:uid="{00000000-0005-0000-0000-000099810000}"/>
    <cellStyle name="Warning Text 28 8" xfId="22203" xr:uid="{00000000-0005-0000-0000-00009A810000}"/>
    <cellStyle name="Warning Text 28 9" xfId="22204" xr:uid="{00000000-0005-0000-0000-00009B810000}"/>
    <cellStyle name="Warning Text 29" xfId="22205" xr:uid="{00000000-0005-0000-0000-00009C810000}"/>
    <cellStyle name="Warning Text 29 10" xfId="22206" xr:uid="{00000000-0005-0000-0000-00009D810000}"/>
    <cellStyle name="Warning Text 29 11" xfId="22207" xr:uid="{00000000-0005-0000-0000-00009E810000}"/>
    <cellStyle name="Warning Text 29 2" xfId="22208" xr:uid="{00000000-0005-0000-0000-00009F810000}"/>
    <cellStyle name="Warning Text 29 3" xfId="22209" xr:uid="{00000000-0005-0000-0000-0000A0810000}"/>
    <cellStyle name="Warning Text 29 4" xfId="22210" xr:uid="{00000000-0005-0000-0000-0000A1810000}"/>
    <cellStyle name="Warning Text 29 5" xfId="22211" xr:uid="{00000000-0005-0000-0000-0000A2810000}"/>
    <cellStyle name="Warning Text 29 6" xfId="22212" xr:uid="{00000000-0005-0000-0000-0000A3810000}"/>
    <cellStyle name="Warning Text 29 7" xfId="22213" xr:uid="{00000000-0005-0000-0000-0000A4810000}"/>
    <cellStyle name="Warning Text 29 8" xfId="22214" xr:uid="{00000000-0005-0000-0000-0000A5810000}"/>
    <cellStyle name="Warning Text 29 9" xfId="22215" xr:uid="{00000000-0005-0000-0000-0000A6810000}"/>
    <cellStyle name="Warning Text 3" xfId="164" xr:uid="{00000000-0005-0000-0000-0000A7810000}"/>
    <cellStyle name="Warning Text 3 10" xfId="4016" xr:uid="{00000000-0005-0000-0000-0000A8810000}"/>
    <cellStyle name="Warning Text 3 11" xfId="4017" xr:uid="{00000000-0005-0000-0000-0000A9810000}"/>
    <cellStyle name="Warning Text 3 12" xfId="4015" xr:uid="{00000000-0005-0000-0000-0000AA810000}"/>
    <cellStyle name="Warning Text 3 2" xfId="1781" xr:uid="{00000000-0005-0000-0000-0000AB810000}"/>
    <cellStyle name="Warning Text 3 2 2" xfId="4018" xr:uid="{00000000-0005-0000-0000-0000AC810000}"/>
    <cellStyle name="Warning Text 3 3" xfId="4019" xr:uid="{00000000-0005-0000-0000-0000AD810000}"/>
    <cellStyle name="Warning Text 3 4" xfId="4020" xr:uid="{00000000-0005-0000-0000-0000AE810000}"/>
    <cellStyle name="Warning Text 3 5" xfId="4021" xr:uid="{00000000-0005-0000-0000-0000AF810000}"/>
    <cellStyle name="Warning Text 3 6" xfId="4022" xr:uid="{00000000-0005-0000-0000-0000B0810000}"/>
    <cellStyle name="Warning Text 3 7" xfId="4023" xr:uid="{00000000-0005-0000-0000-0000B1810000}"/>
    <cellStyle name="Warning Text 3 8" xfId="4024" xr:uid="{00000000-0005-0000-0000-0000B2810000}"/>
    <cellStyle name="Warning Text 3 9" xfId="4025" xr:uid="{00000000-0005-0000-0000-0000B3810000}"/>
    <cellStyle name="Warning Text 30" xfId="22216" xr:uid="{00000000-0005-0000-0000-0000B4810000}"/>
    <cellStyle name="Warning Text 30 10" xfId="22217" xr:uid="{00000000-0005-0000-0000-0000B5810000}"/>
    <cellStyle name="Warning Text 30 11" xfId="22218" xr:uid="{00000000-0005-0000-0000-0000B6810000}"/>
    <cellStyle name="Warning Text 30 2" xfId="22219" xr:uid="{00000000-0005-0000-0000-0000B7810000}"/>
    <cellStyle name="Warning Text 30 3" xfId="22220" xr:uid="{00000000-0005-0000-0000-0000B8810000}"/>
    <cellStyle name="Warning Text 30 4" xfId="22221" xr:uid="{00000000-0005-0000-0000-0000B9810000}"/>
    <cellStyle name="Warning Text 30 5" xfId="22222" xr:uid="{00000000-0005-0000-0000-0000BA810000}"/>
    <cellStyle name="Warning Text 30 6" xfId="22223" xr:uid="{00000000-0005-0000-0000-0000BB810000}"/>
    <cellStyle name="Warning Text 30 7" xfId="22224" xr:uid="{00000000-0005-0000-0000-0000BC810000}"/>
    <cellStyle name="Warning Text 30 8" xfId="22225" xr:uid="{00000000-0005-0000-0000-0000BD810000}"/>
    <cellStyle name="Warning Text 30 9" xfId="22226" xr:uid="{00000000-0005-0000-0000-0000BE810000}"/>
    <cellStyle name="Warning Text 31" xfId="22227" xr:uid="{00000000-0005-0000-0000-0000BF810000}"/>
    <cellStyle name="Warning Text 31 10" xfId="22228" xr:uid="{00000000-0005-0000-0000-0000C0810000}"/>
    <cellStyle name="Warning Text 31 11" xfId="22229" xr:uid="{00000000-0005-0000-0000-0000C1810000}"/>
    <cellStyle name="Warning Text 31 2" xfId="22230" xr:uid="{00000000-0005-0000-0000-0000C2810000}"/>
    <cellStyle name="Warning Text 31 3" xfId="22231" xr:uid="{00000000-0005-0000-0000-0000C3810000}"/>
    <cellStyle name="Warning Text 31 4" xfId="22232" xr:uid="{00000000-0005-0000-0000-0000C4810000}"/>
    <cellStyle name="Warning Text 31 5" xfId="22233" xr:uid="{00000000-0005-0000-0000-0000C5810000}"/>
    <cellStyle name="Warning Text 31 6" xfId="22234" xr:uid="{00000000-0005-0000-0000-0000C6810000}"/>
    <cellStyle name="Warning Text 31 7" xfId="22235" xr:uid="{00000000-0005-0000-0000-0000C7810000}"/>
    <cellStyle name="Warning Text 31 8" xfId="22236" xr:uid="{00000000-0005-0000-0000-0000C8810000}"/>
    <cellStyle name="Warning Text 31 9" xfId="22237" xr:uid="{00000000-0005-0000-0000-0000C9810000}"/>
    <cellStyle name="Warning Text 32" xfId="22238" xr:uid="{00000000-0005-0000-0000-0000CA810000}"/>
    <cellStyle name="Warning Text 32 10" xfId="22239" xr:uid="{00000000-0005-0000-0000-0000CB810000}"/>
    <cellStyle name="Warning Text 32 11" xfId="22240" xr:uid="{00000000-0005-0000-0000-0000CC810000}"/>
    <cellStyle name="Warning Text 32 2" xfId="22241" xr:uid="{00000000-0005-0000-0000-0000CD810000}"/>
    <cellStyle name="Warning Text 32 3" xfId="22242" xr:uid="{00000000-0005-0000-0000-0000CE810000}"/>
    <cellStyle name="Warning Text 32 4" xfId="22243" xr:uid="{00000000-0005-0000-0000-0000CF810000}"/>
    <cellStyle name="Warning Text 32 5" xfId="22244" xr:uid="{00000000-0005-0000-0000-0000D0810000}"/>
    <cellStyle name="Warning Text 32 6" xfId="22245" xr:uid="{00000000-0005-0000-0000-0000D1810000}"/>
    <cellStyle name="Warning Text 32 7" xfId="22246" xr:uid="{00000000-0005-0000-0000-0000D2810000}"/>
    <cellStyle name="Warning Text 32 8" xfId="22247" xr:uid="{00000000-0005-0000-0000-0000D3810000}"/>
    <cellStyle name="Warning Text 32 9" xfId="22248" xr:uid="{00000000-0005-0000-0000-0000D4810000}"/>
    <cellStyle name="Warning Text 33" xfId="22249" xr:uid="{00000000-0005-0000-0000-0000D5810000}"/>
    <cellStyle name="Warning Text 33 10" xfId="22250" xr:uid="{00000000-0005-0000-0000-0000D6810000}"/>
    <cellStyle name="Warning Text 33 11" xfId="22251" xr:uid="{00000000-0005-0000-0000-0000D7810000}"/>
    <cellStyle name="Warning Text 33 2" xfId="22252" xr:uid="{00000000-0005-0000-0000-0000D8810000}"/>
    <cellStyle name="Warning Text 33 3" xfId="22253" xr:uid="{00000000-0005-0000-0000-0000D9810000}"/>
    <cellStyle name="Warning Text 33 4" xfId="22254" xr:uid="{00000000-0005-0000-0000-0000DA810000}"/>
    <cellStyle name="Warning Text 33 5" xfId="22255" xr:uid="{00000000-0005-0000-0000-0000DB810000}"/>
    <cellStyle name="Warning Text 33 6" xfId="22256" xr:uid="{00000000-0005-0000-0000-0000DC810000}"/>
    <cellStyle name="Warning Text 33 7" xfId="22257" xr:uid="{00000000-0005-0000-0000-0000DD810000}"/>
    <cellStyle name="Warning Text 33 8" xfId="22258" xr:uid="{00000000-0005-0000-0000-0000DE810000}"/>
    <cellStyle name="Warning Text 33 9" xfId="22259" xr:uid="{00000000-0005-0000-0000-0000DF810000}"/>
    <cellStyle name="Warning Text 34" xfId="22260" xr:uid="{00000000-0005-0000-0000-0000E0810000}"/>
    <cellStyle name="Warning Text 34 10" xfId="22261" xr:uid="{00000000-0005-0000-0000-0000E1810000}"/>
    <cellStyle name="Warning Text 34 11" xfId="22262" xr:uid="{00000000-0005-0000-0000-0000E2810000}"/>
    <cellStyle name="Warning Text 34 2" xfId="22263" xr:uid="{00000000-0005-0000-0000-0000E3810000}"/>
    <cellStyle name="Warning Text 34 3" xfId="22264" xr:uid="{00000000-0005-0000-0000-0000E4810000}"/>
    <cellStyle name="Warning Text 34 4" xfId="22265" xr:uid="{00000000-0005-0000-0000-0000E5810000}"/>
    <cellStyle name="Warning Text 34 5" xfId="22266" xr:uid="{00000000-0005-0000-0000-0000E6810000}"/>
    <cellStyle name="Warning Text 34 6" xfId="22267" xr:uid="{00000000-0005-0000-0000-0000E7810000}"/>
    <cellStyle name="Warning Text 34 7" xfId="22268" xr:uid="{00000000-0005-0000-0000-0000E8810000}"/>
    <cellStyle name="Warning Text 34 8" xfId="22269" xr:uid="{00000000-0005-0000-0000-0000E9810000}"/>
    <cellStyle name="Warning Text 34 9" xfId="22270" xr:uid="{00000000-0005-0000-0000-0000EA810000}"/>
    <cellStyle name="Warning Text 35" xfId="22271" xr:uid="{00000000-0005-0000-0000-0000EB810000}"/>
    <cellStyle name="Warning Text 35 10" xfId="22272" xr:uid="{00000000-0005-0000-0000-0000EC810000}"/>
    <cellStyle name="Warning Text 35 11" xfId="22273" xr:uid="{00000000-0005-0000-0000-0000ED810000}"/>
    <cellStyle name="Warning Text 35 2" xfId="22274" xr:uid="{00000000-0005-0000-0000-0000EE810000}"/>
    <cellStyle name="Warning Text 35 3" xfId="22275" xr:uid="{00000000-0005-0000-0000-0000EF810000}"/>
    <cellStyle name="Warning Text 35 4" xfId="22276" xr:uid="{00000000-0005-0000-0000-0000F0810000}"/>
    <cellStyle name="Warning Text 35 5" xfId="22277" xr:uid="{00000000-0005-0000-0000-0000F1810000}"/>
    <cellStyle name="Warning Text 35 6" xfId="22278" xr:uid="{00000000-0005-0000-0000-0000F2810000}"/>
    <cellStyle name="Warning Text 35 7" xfId="22279" xr:uid="{00000000-0005-0000-0000-0000F3810000}"/>
    <cellStyle name="Warning Text 35 8" xfId="22280" xr:uid="{00000000-0005-0000-0000-0000F4810000}"/>
    <cellStyle name="Warning Text 35 9" xfId="22281" xr:uid="{00000000-0005-0000-0000-0000F5810000}"/>
    <cellStyle name="Warning Text 36" xfId="22282" xr:uid="{00000000-0005-0000-0000-0000F6810000}"/>
    <cellStyle name="Warning Text 36 10" xfId="22283" xr:uid="{00000000-0005-0000-0000-0000F7810000}"/>
    <cellStyle name="Warning Text 36 11" xfId="22284" xr:uid="{00000000-0005-0000-0000-0000F8810000}"/>
    <cellStyle name="Warning Text 36 2" xfId="22285" xr:uid="{00000000-0005-0000-0000-0000F9810000}"/>
    <cellStyle name="Warning Text 36 3" xfId="22286" xr:uid="{00000000-0005-0000-0000-0000FA810000}"/>
    <cellStyle name="Warning Text 36 4" xfId="22287" xr:uid="{00000000-0005-0000-0000-0000FB810000}"/>
    <cellStyle name="Warning Text 36 5" xfId="22288" xr:uid="{00000000-0005-0000-0000-0000FC810000}"/>
    <cellStyle name="Warning Text 36 6" xfId="22289" xr:uid="{00000000-0005-0000-0000-0000FD810000}"/>
    <cellStyle name="Warning Text 36 7" xfId="22290" xr:uid="{00000000-0005-0000-0000-0000FE810000}"/>
    <cellStyle name="Warning Text 36 8" xfId="22291" xr:uid="{00000000-0005-0000-0000-0000FF810000}"/>
    <cellStyle name="Warning Text 36 9" xfId="22292" xr:uid="{00000000-0005-0000-0000-000000820000}"/>
    <cellStyle name="Warning Text 37" xfId="22293" xr:uid="{00000000-0005-0000-0000-000001820000}"/>
    <cellStyle name="Warning Text 37 10" xfId="22294" xr:uid="{00000000-0005-0000-0000-000002820000}"/>
    <cellStyle name="Warning Text 37 11" xfId="22295" xr:uid="{00000000-0005-0000-0000-000003820000}"/>
    <cellStyle name="Warning Text 37 2" xfId="22296" xr:uid="{00000000-0005-0000-0000-000004820000}"/>
    <cellStyle name="Warning Text 37 3" xfId="22297" xr:uid="{00000000-0005-0000-0000-000005820000}"/>
    <cellStyle name="Warning Text 37 4" xfId="22298" xr:uid="{00000000-0005-0000-0000-000006820000}"/>
    <cellStyle name="Warning Text 37 5" xfId="22299" xr:uid="{00000000-0005-0000-0000-000007820000}"/>
    <cellStyle name="Warning Text 37 6" xfId="22300" xr:uid="{00000000-0005-0000-0000-000008820000}"/>
    <cellStyle name="Warning Text 37 7" xfId="22301" xr:uid="{00000000-0005-0000-0000-000009820000}"/>
    <cellStyle name="Warning Text 37 8" xfId="22302" xr:uid="{00000000-0005-0000-0000-00000A820000}"/>
    <cellStyle name="Warning Text 37 9" xfId="22303" xr:uid="{00000000-0005-0000-0000-00000B820000}"/>
    <cellStyle name="Warning Text 38" xfId="22304" xr:uid="{00000000-0005-0000-0000-00000C820000}"/>
    <cellStyle name="Warning Text 38 10" xfId="22305" xr:uid="{00000000-0005-0000-0000-00000D820000}"/>
    <cellStyle name="Warning Text 38 11" xfId="22306" xr:uid="{00000000-0005-0000-0000-00000E820000}"/>
    <cellStyle name="Warning Text 38 2" xfId="22307" xr:uid="{00000000-0005-0000-0000-00000F820000}"/>
    <cellStyle name="Warning Text 38 3" xfId="22308" xr:uid="{00000000-0005-0000-0000-000010820000}"/>
    <cellStyle name="Warning Text 38 4" xfId="22309" xr:uid="{00000000-0005-0000-0000-000011820000}"/>
    <cellStyle name="Warning Text 38 5" xfId="22310" xr:uid="{00000000-0005-0000-0000-000012820000}"/>
    <cellStyle name="Warning Text 38 6" xfId="22311" xr:uid="{00000000-0005-0000-0000-000013820000}"/>
    <cellStyle name="Warning Text 38 7" xfId="22312" xr:uid="{00000000-0005-0000-0000-000014820000}"/>
    <cellStyle name="Warning Text 38 8" xfId="22313" xr:uid="{00000000-0005-0000-0000-000015820000}"/>
    <cellStyle name="Warning Text 38 9" xfId="22314" xr:uid="{00000000-0005-0000-0000-000016820000}"/>
    <cellStyle name="Warning Text 39" xfId="22315" xr:uid="{00000000-0005-0000-0000-000017820000}"/>
    <cellStyle name="Warning Text 39 10" xfId="22316" xr:uid="{00000000-0005-0000-0000-000018820000}"/>
    <cellStyle name="Warning Text 39 11" xfId="22317" xr:uid="{00000000-0005-0000-0000-000019820000}"/>
    <cellStyle name="Warning Text 39 2" xfId="22318" xr:uid="{00000000-0005-0000-0000-00001A820000}"/>
    <cellStyle name="Warning Text 39 3" xfId="22319" xr:uid="{00000000-0005-0000-0000-00001B820000}"/>
    <cellStyle name="Warning Text 39 4" xfId="22320" xr:uid="{00000000-0005-0000-0000-00001C820000}"/>
    <cellStyle name="Warning Text 39 5" xfId="22321" xr:uid="{00000000-0005-0000-0000-00001D820000}"/>
    <cellStyle name="Warning Text 39 6" xfId="22322" xr:uid="{00000000-0005-0000-0000-00001E820000}"/>
    <cellStyle name="Warning Text 39 7" xfId="22323" xr:uid="{00000000-0005-0000-0000-00001F820000}"/>
    <cellStyle name="Warning Text 39 8" xfId="22324" xr:uid="{00000000-0005-0000-0000-000020820000}"/>
    <cellStyle name="Warning Text 39 9" xfId="22325" xr:uid="{00000000-0005-0000-0000-000021820000}"/>
    <cellStyle name="Warning Text 4" xfId="1782" xr:uid="{00000000-0005-0000-0000-000022820000}"/>
    <cellStyle name="Warning Text 4 10" xfId="4027" xr:uid="{00000000-0005-0000-0000-000023820000}"/>
    <cellStyle name="Warning Text 4 11" xfId="4028" xr:uid="{00000000-0005-0000-0000-000024820000}"/>
    <cellStyle name="Warning Text 4 12" xfId="4026" xr:uid="{00000000-0005-0000-0000-000025820000}"/>
    <cellStyle name="Warning Text 4 2" xfId="4029" xr:uid="{00000000-0005-0000-0000-000026820000}"/>
    <cellStyle name="Warning Text 4 3" xfId="4030" xr:uid="{00000000-0005-0000-0000-000027820000}"/>
    <cellStyle name="Warning Text 4 4" xfId="4031" xr:uid="{00000000-0005-0000-0000-000028820000}"/>
    <cellStyle name="Warning Text 4 5" xfId="4032" xr:uid="{00000000-0005-0000-0000-000029820000}"/>
    <cellStyle name="Warning Text 4 6" xfId="4033" xr:uid="{00000000-0005-0000-0000-00002A820000}"/>
    <cellStyle name="Warning Text 4 7" xfId="4034" xr:uid="{00000000-0005-0000-0000-00002B820000}"/>
    <cellStyle name="Warning Text 4 8" xfId="4035" xr:uid="{00000000-0005-0000-0000-00002C820000}"/>
    <cellStyle name="Warning Text 4 9" xfId="4036" xr:uid="{00000000-0005-0000-0000-00002D820000}"/>
    <cellStyle name="Warning Text 40" xfId="22326" xr:uid="{00000000-0005-0000-0000-00002E820000}"/>
    <cellStyle name="Warning Text 40 10" xfId="22327" xr:uid="{00000000-0005-0000-0000-00002F820000}"/>
    <cellStyle name="Warning Text 40 2" xfId="22328" xr:uid="{00000000-0005-0000-0000-000030820000}"/>
    <cellStyle name="Warning Text 40 3" xfId="22329" xr:uid="{00000000-0005-0000-0000-000031820000}"/>
    <cellStyle name="Warning Text 40 4" xfId="22330" xr:uid="{00000000-0005-0000-0000-000032820000}"/>
    <cellStyle name="Warning Text 40 5" xfId="22331" xr:uid="{00000000-0005-0000-0000-000033820000}"/>
    <cellStyle name="Warning Text 40 6" xfId="22332" xr:uid="{00000000-0005-0000-0000-000034820000}"/>
    <cellStyle name="Warning Text 40 7" xfId="22333" xr:uid="{00000000-0005-0000-0000-000035820000}"/>
    <cellStyle name="Warning Text 40 8" xfId="22334" xr:uid="{00000000-0005-0000-0000-000036820000}"/>
    <cellStyle name="Warning Text 40 9" xfId="22335" xr:uid="{00000000-0005-0000-0000-000037820000}"/>
    <cellStyle name="Warning Text 41" xfId="22336" xr:uid="{00000000-0005-0000-0000-000038820000}"/>
    <cellStyle name="Warning Text 42" xfId="22337" xr:uid="{00000000-0005-0000-0000-000039820000}"/>
    <cellStyle name="Warning Text 43" xfId="22338" xr:uid="{00000000-0005-0000-0000-00003A820000}"/>
    <cellStyle name="Warning Text 44" xfId="22339" xr:uid="{00000000-0005-0000-0000-00003B820000}"/>
    <cellStyle name="Warning Text 45" xfId="22340" xr:uid="{00000000-0005-0000-0000-00003C820000}"/>
    <cellStyle name="Warning Text 46" xfId="22341" xr:uid="{00000000-0005-0000-0000-00003D820000}"/>
    <cellStyle name="Warning Text 47" xfId="22342" xr:uid="{00000000-0005-0000-0000-00003E820000}"/>
    <cellStyle name="Warning Text 48" xfId="22343" xr:uid="{00000000-0005-0000-0000-00003F820000}"/>
    <cellStyle name="Warning Text 49" xfId="22344" xr:uid="{00000000-0005-0000-0000-000040820000}"/>
    <cellStyle name="Warning Text 5" xfId="4037" xr:uid="{00000000-0005-0000-0000-000041820000}"/>
    <cellStyle name="Warning Text 5 10" xfId="4038" xr:uid="{00000000-0005-0000-0000-000042820000}"/>
    <cellStyle name="Warning Text 5 11" xfId="4039" xr:uid="{00000000-0005-0000-0000-000043820000}"/>
    <cellStyle name="Warning Text 5 2" xfId="4040" xr:uid="{00000000-0005-0000-0000-000044820000}"/>
    <cellStyle name="Warning Text 5 3" xfId="4041" xr:uid="{00000000-0005-0000-0000-000045820000}"/>
    <cellStyle name="Warning Text 5 4" xfId="4042" xr:uid="{00000000-0005-0000-0000-000046820000}"/>
    <cellStyle name="Warning Text 5 5" xfId="4043" xr:uid="{00000000-0005-0000-0000-000047820000}"/>
    <cellStyle name="Warning Text 5 6" xfId="4044" xr:uid="{00000000-0005-0000-0000-000048820000}"/>
    <cellStyle name="Warning Text 5 7" xfId="4045" xr:uid="{00000000-0005-0000-0000-000049820000}"/>
    <cellStyle name="Warning Text 5 8" xfId="4046" xr:uid="{00000000-0005-0000-0000-00004A820000}"/>
    <cellStyle name="Warning Text 5 9" xfId="4047" xr:uid="{00000000-0005-0000-0000-00004B820000}"/>
    <cellStyle name="Warning Text 50" xfId="162" xr:uid="{00000000-0005-0000-0000-00004C820000}"/>
    <cellStyle name="Warning Text 6" xfId="4048" xr:uid="{00000000-0005-0000-0000-00004D820000}"/>
    <cellStyle name="Warning Text 6 10" xfId="22345" xr:uid="{00000000-0005-0000-0000-00004E820000}"/>
    <cellStyle name="Warning Text 6 11" xfId="22346" xr:uid="{00000000-0005-0000-0000-00004F820000}"/>
    <cellStyle name="Warning Text 6 2" xfId="22347" xr:uid="{00000000-0005-0000-0000-000050820000}"/>
    <cellStyle name="Warning Text 6 3" xfId="22348" xr:uid="{00000000-0005-0000-0000-000051820000}"/>
    <cellStyle name="Warning Text 6 4" xfId="22349" xr:uid="{00000000-0005-0000-0000-000052820000}"/>
    <cellStyle name="Warning Text 6 5" xfId="22350" xr:uid="{00000000-0005-0000-0000-000053820000}"/>
    <cellStyle name="Warning Text 6 6" xfId="22351" xr:uid="{00000000-0005-0000-0000-000054820000}"/>
    <cellStyle name="Warning Text 6 7" xfId="22352" xr:uid="{00000000-0005-0000-0000-000055820000}"/>
    <cellStyle name="Warning Text 6 8" xfId="22353" xr:uid="{00000000-0005-0000-0000-000056820000}"/>
    <cellStyle name="Warning Text 6 9" xfId="22354" xr:uid="{00000000-0005-0000-0000-000057820000}"/>
    <cellStyle name="Warning Text 7" xfId="4049" xr:uid="{00000000-0005-0000-0000-000058820000}"/>
    <cellStyle name="Warning Text 7 10" xfId="22355" xr:uid="{00000000-0005-0000-0000-000059820000}"/>
    <cellStyle name="Warning Text 7 11" xfId="22356" xr:uid="{00000000-0005-0000-0000-00005A820000}"/>
    <cellStyle name="Warning Text 7 2" xfId="22357" xr:uid="{00000000-0005-0000-0000-00005B820000}"/>
    <cellStyle name="Warning Text 7 3" xfId="22358" xr:uid="{00000000-0005-0000-0000-00005C820000}"/>
    <cellStyle name="Warning Text 7 4" xfId="22359" xr:uid="{00000000-0005-0000-0000-00005D820000}"/>
    <cellStyle name="Warning Text 7 5" xfId="22360" xr:uid="{00000000-0005-0000-0000-00005E820000}"/>
    <cellStyle name="Warning Text 7 6" xfId="22361" xr:uid="{00000000-0005-0000-0000-00005F820000}"/>
    <cellStyle name="Warning Text 7 7" xfId="22362" xr:uid="{00000000-0005-0000-0000-000060820000}"/>
    <cellStyle name="Warning Text 7 8" xfId="22363" xr:uid="{00000000-0005-0000-0000-000061820000}"/>
    <cellStyle name="Warning Text 7 9" xfId="22364" xr:uid="{00000000-0005-0000-0000-000062820000}"/>
    <cellStyle name="Warning Text 8" xfId="4050" xr:uid="{00000000-0005-0000-0000-000063820000}"/>
    <cellStyle name="Warning Text 8 10" xfId="22365" xr:uid="{00000000-0005-0000-0000-000064820000}"/>
    <cellStyle name="Warning Text 8 11" xfId="22366" xr:uid="{00000000-0005-0000-0000-000065820000}"/>
    <cellStyle name="Warning Text 8 2" xfId="22367" xr:uid="{00000000-0005-0000-0000-000066820000}"/>
    <cellStyle name="Warning Text 8 3" xfId="22368" xr:uid="{00000000-0005-0000-0000-000067820000}"/>
    <cellStyle name="Warning Text 8 4" xfId="22369" xr:uid="{00000000-0005-0000-0000-000068820000}"/>
    <cellStyle name="Warning Text 8 5" xfId="22370" xr:uid="{00000000-0005-0000-0000-000069820000}"/>
    <cellStyle name="Warning Text 8 6" xfId="22371" xr:uid="{00000000-0005-0000-0000-00006A820000}"/>
    <cellStyle name="Warning Text 8 7" xfId="22372" xr:uid="{00000000-0005-0000-0000-00006B820000}"/>
    <cellStyle name="Warning Text 8 8" xfId="22373" xr:uid="{00000000-0005-0000-0000-00006C820000}"/>
    <cellStyle name="Warning Text 8 9" xfId="22374" xr:uid="{00000000-0005-0000-0000-00006D820000}"/>
    <cellStyle name="Warning Text 9" xfId="4051" xr:uid="{00000000-0005-0000-0000-00006E820000}"/>
    <cellStyle name="Warning Text 9 10" xfId="22375" xr:uid="{00000000-0005-0000-0000-00006F820000}"/>
    <cellStyle name="Warning Text 9 11" xfId="22376" xr:uid="{00000000-0005-0000-0000-000070820000}"/>
    <cellStyle name="Warning Text 9 2" xfId="22377" xr:uid="{00000000-0005-0000-0000-000071820000}"/>
    <cellStyle name="Warning Text 9 3" xfId="22378" xr:uid="{00000000-0005-0000-0000-000072820000}"/>
    <cellStyle name="Warning Text 9 4" xfId="22379" xr:uid="{00000000-0005-0000-0000-000073820000}"/>
    <cellStyle name="Warning Text 9 5" xfId="22380" xr:uid="{00000000-0005-0000-0000-000074820000}"/>
    <cellStyle name="Warning Text 9 6" xfId="22381" xr:uid="{00000000-0005-0000-0000-000075820000}"/>
    <cellStyle name="Warning Text 9 7" xfId="22382" xr:uid="{00000000-0005-0000-0000-000076820000}"/>
    <cellStyle name="Warning Text 9 8" xfId="22383" xr:uid="{00000000-0005-0000-0000-000077820000}"/>
    <cellStyle name="Warning Text 9 9" xfId="22384" xr:uid="{00000000-0005-0000-0000-000078820000}"/>
    <cellStyle name="Year" xfId="4052" xr:uid="{00000000-0005-0000-0000-000079820000}"/>
    <cellStyle name="years" xfId="22385" xr:uid="{00000000-0005-0000-0000-00007A820000}"/>
    <cellStyle name="การคำนวณ" xfId="4057" xr:uid="{00000000-0005-0000-0000-00007B820000}"/>
    <cellStyle name="การคำนวณ 2" xfId="6422" xr:uid="{00000000-0005-0000-0000-00007C820000}"/>
    <cellStyle name="ข้อความเตือน" xfId="4058" xr:uid="{00000000-0005-0000-0000-00007D820000}"/>
    <cellStyle name="ข้อความเตือน 2" xfId="6423" xr:uid="{00000000-0005-0000-0000-00007E820000}"/>
    <cellStyle name="ข้อความอธิบาย" xfId="4059" xr:uid="{00000000-0005-0000-0000-00007F820000}"/>
    <cellStyle name="ข้อความอธิบาย 2" xfId="6424" xr:uid="{00000000-0005-0000-0000-000080820000}"/>
    <cellStyle name="เครื่องหมายจุลภาค [0]_FEB00" xfId="4085" xr:uid="{00000000-0005-0000-0000-000081820000}"/>
    <cellStyle name="เครื่องหมายจุลภาค 10" xfId="22386" xr:uid="{00000000-0005-0000-0000-000082820000}"/>
    <cellStyle name="เครื่องหมายจุลภาค 11" xfId="22387" xr:uid="{00000000-0005-0000-0000-000083820000}"/>
    <cellStyle name="เครื่องหมายจุลภาค 12" xfId="22388" xr:uid="{00000000-0005-0000-0000-000084820000}"/>
    <cellStyle name="เครื่องหมายจุลภาค 13" xfId="22389" xr:uid="{00000000-0005-0000-0000-000085820000}"/>
    <cellStyle name="เครื่องหมายจุลภาค 14" xfId="22390" xr:uid="{00000000-0005-0000-0000-000086820000}"/>
    <cellStyle name="เครื่องหมายจุลภาค 15" xfId="22391" xr:uid="{00000000-0005-0000-0000-000087820000}"/>
    <cellStyle name="เครื่องหมายจุลภาค 2" xfId="22392" xr:uid="{00000000-0005-0000-0000-000088820000}"/>
    <cellStyle name="เครื่องหมายจุลภาค 3" xfId="22393" xr:uid="{00000000-0005-0000-0000-000089820000}"/>
    <cellStyle name="เครื่องหมายจุลภาค 4" xfId="22394" xr:uid="{00000000-0005-0000-0000-00008A820000}"/>
    <cellStyle name="เครื่องหมายจุลภาค 5" xfId="22395" xr:uid="{00000000-0005-0000-0000-00008B820000}"/>
    <cellStyle name="เครื่องหมายจุลภาค 6" xfId="22396" xr:uid="{00000000-0005-0000-0000-00008C820000}"/>
    <cellStyle name="เครื่องหมายจุลภาค 7" xfId="22397" xr:uid="{00000000-0005-0000-0000-00008D820000}"/>
    <cellStyle name="เครื่องหมายจุลภาค 8" xfId="22398" xr:uid="{00000000-0005-0000-0000-00008E820000}"/>
    <cellStyle name="เครื่องหมายจุลภาค 9" xfId="22399" xr:uid="{00000000-0005-0000-0000-00008F820000}"/>
    <cellStyle name="เครื่องหมายจุลภาค_FEB00" xfId="4086" xr:uid="{00000000-0005-0000-0000-000090820000}"/>
    <cellStyle name="เครื่องหมายสกุลเงิน [0]_FEB00" xfId="4087" xr:uid="{00000000-0005-0000-0000-000091820000}"/>
    <cellStyle name="เครื่องหมายสกุลเงิน_FEB00" xfId="4088" xr:uid="{00000000-0005-0000-0000-000092820000}"/>
    <cellStyle name="ชื่อเรื่อง" xfId="4060" xr:uid="{00000000-0005-0000-0000-000093820000}"/>
    <cellStyle name="ชื่อเรื่อง 2" xfId="6425" xr:uid="{00000000-0005-0000-0000-000094820000}"/>
    <cellStyle name="เซลล์ตรวจสอบ" xfId="4053" xr:uid="{00000000-0005-0000-0000-000095820000}"/>
    <cellStyle name="เซลล์ตรวจสอบ 2" xfId="6426" xr:uid="{00000000-0005-0000-0000-000096820000}"/>
    <cellStyle name="เซลล์ที่มีการเชื่อมโยง" xfId="4054" xr:uid="{00000000-0005-0000-0000-000097820000}"/>
    <cellStyle name="เซลล์ที่มีการเชื่อมโยง 2" xfId="6427" xr:uid="{00000000-0005-0000-0000-000098820000}"/>
    <cellStyle name="ดี" xfId="4061" xr:uid="{00000000-0005-0000-0000-000099820000}"/>
    <cellStyle name="ดี 2" xfId="6428" xr:uid="{00000000-0005-0000-0000-00009A820000}"/>
    <cellStyle name="น้บะภฒ_95" xfId="165" xr:uid="{00000000-0005-0000-0000-00009B820000}"/>
    <cellStyle name="ปกติ 2" xfId="22400" xr:uid="{00000000-0005-0000-0000-00009C820000}"/>
    <cellStyle name="ปกติ_4905รายงาน_value" xfId="5619" xr:uid="{00000000-0005-0000-0000-00009D820000}"/>
    <cellStyle name="ป้อนค่า" xfId="4062" xr:uid="{00000000-0005-0000-0000-00009E820000}"/>
    <cellStyle name="ป้อนค่า 2" xfId="6429" xr:uid="{00000000-0005-0000-0000-00009F820000}"/>
    <cellStyle name="ปานกลาง" xfId="4063" xr:uid="{00000000-0005-0000-0000-0000A0820000}"/>
    <cellStyle name="ปานกลาง 2" xfId="6430" xr:uid="{00000000-0005-0000-0000-0000A1820000}"/>
    <cellStyle name="เปอร์เซ็นต์ 2" xfId="22401" xr:uid="{00000000-0005-0000-0000-0000A2820000}"/>
    <cellStyle name="ผลรวม" xfId="4064" xr:uid="{00000000-0005-0000-0000-0000A3820000}"/>
    <cellStyle name="ผลรวม 2" xfId="6431" xr:uid="{00000000-0005-0000-0000-0000A4820000}"/>
    <cellStyle name="แย่" xfId="4055" xr:uid="{00000000-0005-0000-0000-0000A5820000}"/>
    <cellStyle name="แย่ 2" xfId="6432" xr:uid="{00000000-0005-0000-0000-0000A6820000}"/>
    <cellStyle name="ฤธถ [0]_95" xfId="166" xr:uid="{00000000-0005-0000-0000-0000A7820000}"/>
    <cellStyle name="ฤธถ_95" xfId="167" xr:uid="{00000000-0005-0000-0000-0000A8820000}"/>
    <cellStyle name="ล๋ศญ [0]_95" xfId="168" xr:uid="{00000000-0005-0000-0000-0000A9820000}"/>
    <cellStyle name="ล๋ศญ_95" xfId="169" xr:uid="{00000000-0005-0000-0000-0000AA820000}"/>
    <cellStyle name="วฅมุ_4ฟ๙ฝวภ๛" xfId="170" xr:uid="{00000000-0005-0000-0000-0000AB820000}"/>
    <cellStyle name="ส่วนที่ถูกเน้น1" xfId="4066" xr:uid="{00000000-0005-0000-0000-0000AC820000}"/>
    <cellStyle name="ส่วนที่ถูกเน้น1 2" xfId="6433" xr:uid="{00000000-0005-0000-0000-0000AD820000}"/>
    <cellStyle name="ส่วนที่ถูกเน้น2" xfId="4067" xr:uid="{00000000-0005-0000-0000-0000AE820000}"/>
    <cellStyle name="ส่วนที่ถูกเน้น2 2" xfId="6434" xr:uid="{00000000-0005-0000-0000-0000AF820000}"/>
    <cellStyle name="ส่วนที่ถูกเน้น3" xfId="4068" xr:uid="{00000000-0005-0000-0000-0000B0820000}"/>
    <cellStyle name="ส่วนที่ถูกเน้น3 2" xfId="6435" xr:uid="{00000000-0005-0000-0000-0000B1820000}"/>
    <cellStyle name="ส่วนที่ถูกเน้น4" xfId="4069" xr:uid="{00000000-0005-0000-0000-0000B2820000}"/>
    <cellStyle name="ส่วนที่ถูกเน้น4 2" xfId="6436" xr:uid="{00000000-0005-0000-0000-0000B3820000}"/>
    <cellStyle name="ส่วนที่ถูกเน้น5" xfId="4070" xr:uid="{00000000-0005-0000-0000-0000B4820000}"/>
    <cellStyle name="ส่วนที่ถูกเน้น5 2" xfId="6437" xr:uid="{00000000-0005-0000-0000-0000B5820000}"/>
    <cellStyle name="ส่วนที่ถูกเน้น6" xfId="4071" xr:uid="{00000000-0005-0000-0000-0000B6820000}"/>
    <cellStyle name="ส่วนที่ถูกเน้น6 2" xfId="6438" xr:uid="{00000000-0005-0000-0000-0000B7820000}"/>
    <cellStyle name="แสดงผล" xfId="4056" xr:uid="{00000000-0005-0000-0000-0000B8820000}"/>
    <cellStyle name="แสดงผล 2" xfId="6439" xr:uid="{00000000-0005-0000-0000-0000B9820000}"/>
    <cellStyle name="หมายเหตุ" xfId="4072" xr:uid="{00000000-0005-0000-0000-0000BA820000}"/>
    <cellStyle name="หัวเรื่อง 1" xfId="4073" xr:uid="{00000000-0005-0000-0000-0000BB820000}"/>
    <cellStyle name="หัวเรื่อง 1 2" xfId="6440" xr:uid="{00000000-0005-0000-0000-0000BC820000}"/>
    <cellStyle name="หัวเรื่อง 2" xfId="4074" xr:uid="{00000000-0005-0000-0000-0000BD820000}"/>
    <cellStyle name="หัวเรื่อง 2 2" xfId="6441" xr:uid="{00000000-0005-0000-0000-0000BE820000}"/>
    <cellStyle name="หัวเรื่อง 3" xfId="4075" xr:uid="{00000000-0005-0000-0000-0000BF820000}"/>
    <cellStyle name="หัวเรื่อง 3 2" xfId="6442" xr:uid="{00000000-0005-0000-0000-0000C0820000}"/>
    <cellStyle name="หัวเรื่อง 4" xfId="4076" xr:uid="{00000000-0005-0000-0000-0000C1820000}"/>
    <cellStyle name="หัวเรื่อง 4 2" xfId="6443" xr:uid="{00000000-0005-0000-0000-0000C2820000}"/>
  </cellStyles>
  <dxfs count="0"/>
  <tableStyles count="0" defaultTableStyle="TableStyleMedium2" defaultPivotStyle="PivotStyleLight16"/>
  <colors>
    <mruColors>
      <color rgb="FF99CCFF"/>
      <color rgb="FFFFD5D6"/>
      <color rgb="FF0000FF"/>
      <color rgb="FFFFC9C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02882226944876"/>
          <c:y val="4.8615310778447655E-2"/>
          <c:w val="0.8672542459892314"/>
          <c:h val="0.75411414161404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Balance'!$DU$7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3018713289833974E-2"/>
                  <c:y val="4.37876375431756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12-41ED-A0B5-57BF0BD4954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Balance'!$DT$8:$DT$15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Balance'!$DU$8:$DU$15</c:f>
              <c:numCache>
                <c:formatCode>_(* #,##0.0_);_(* \(#,##0.0\);_(* "-"??_);_(@_)</c:formatCode>
                <c:ptCount val="8"/>
                <c:pt idx="0">
                  <c:v>10.762499999999999</c:v>
                </c:pt>
                <c:pt idx="1">
                  <c:v>9.6396585365853653</c:v>
                </c:pt>
                <c:pt idx="2">
                  <c:v>12.6675</c:v>
                </c:pt>
                <c:pt idx="3">
                  <c:v>4.8449999999999998</c:v>
                </c:pt>
                <c:pt idx="4">
                  <c:v>14.262379310344828</c:v>
                </c:pt>
                <c:pt idx="5">
                  <c:v>20.083522727272729</c:v>
                </c:pt>
                <c:pt idx="6">
                  <c:v>14.88</c:v>
                </c:pt>
                <c:pt idx="7">
                  <c:v>87.140560574202908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2-41ED-A0B5-57BF0BD49541}"/>
            </c:ext>
          </c:extLst>
        </c:ser>
        <c:ser>
          <c:idx val="1"/>
          <c:order val="1"/>
          <c:tx>
            <c:strRef>
              <c:f>'NGL Balance'!$DV$7</c:f>
              <c:strCache>
                <c:ptCount val="1"/>
                <c:pt idx="0">
                  <c:v>Actual (Km3)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888888888888888E-2"/>
                  <c:y val="-2.31485126859142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12-41ED-A0B5-57BF0BD49541}"/>
                </c:ext>
              </c:extLst>
            </c:dLbl>
            <c:dLbl>
              <c:idx val="1"/>
              <c:layout>
                <c:manualLayout>
                  <c:x val="6.509356644916987E-3"/>
                  <c:y val="-2.18938187715878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12-41ED-A0B5-57BF0BD49541}"/>
                </c:ext>
              </c:extLst>
            </c:dLbl>
            <c:dLbl>
              <c:idx val="2"/>
              <c:layout>
                <c:manualLayout>
                  <c:x val="8.6791421932226887E-3"/>
                  <c:y val="-3.50301100345405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12-41ED-A0B5-57BF0BD49541}"/>
                </c:ext>
              </c:extLst>
            </c:dLbl>
            <c:dLbl>
              <c:idx val="3"/>
              <c:layout>
                <c:manualLayout>
                  <c:x val="4.3395710966113244E-3"/>
                  <c:y val="-3.940887378885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12-41ED-A0B5-57BF0BD49541}"/>
                </c:ext>
              </c:extLst>
            </c:dLbl>
            <c:dLbl>
              <c:idx val="4"/>
              <c:layout>
                <c:manualLayout>
                  <c:x val="6.509356644916987E-3"/>
                  <c:y val="-5.25451650518106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12-41ED-A0B5-57BF0BD49541}"/>
                </c:ext>
              </c:extLst>
            </c:dLbl>
            <c:dLbl>
              <c:idx val="5"/>
              <c:layout>
                <c:manualLayout>
                  <c:x val="8.6791421932226488E-3"/>
                  <c:y val="-4.37876375431756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12-41ED-A0B5-57BF0BD4954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Balance'!$DT$8:$DT$15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Balance'!$DV$8:$DV$15</c:f>
              <c:numCache>
                <c:formatCode>_(* #,##0.0_);_(* \(#,##0.0\);_(* "-"??_);_(@_)</c:formatCode>
                <c:ptCount val="8"/>
                <c:pt idx="0">
                  <c:v>9.4547589290000023</c:v>
                </c:pt>
                <c:pt idx="1">
                  <c:v>9.7994982670000006</c:v>
                </c:pt>
                <c:pt idx="2">
                  <c:v>12.783903099</c:v>
                </c:pt>
                <c:pt idx="3">
                  <c:v>3.9117938926429994</c:v>
                </c:pt>
                <c:pt idx="4">
                  <c:v>14.244626438999999</c:v>
                </c:pt>
                <c:pt idx="5">
                  <c:v>18.734160929000002</c:v>
                </c:pt>
                <c:pt idx="6">
                  <c:v>17.663492460000001</c:v>
                </c:pt>
                <c:pt idx="7">
                  <c:v>86.592234015643001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12-41ED-A0B5-57BF0BD49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9409792"/>
        <c:axId val="269411752"/>
      </c:barChart>
      <c:catAx>
        <c:axId val="269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411752"/>
        <c:crosses val="autoZero"/>
        <c:auto val="1"/>
        <c:lblAlgn val="ctr"/>
        <c:lblOffset val="100"/>
        <c:noMultiLvlLbl val="0"/>
      </c:catAx>
      <c:valAx>
        <c:axId val="26941175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269409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327750612059"/>
          <c:y val="0.84534711286089237"/>
          <c:w val="0.37306317529056182"/>
          <c:h val="0.150690944881889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Balance'!$DU$7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Balance'!$DT$84:$DT$91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Balance'!$DU$84:$DU$91</c:f>
              <c:numCache>
                <c:formatCode>0.0</c:formatCode>
                <c:ptCount val="8"/>
                <c:pt idx="0">
                  <c:v>10.85</c:v>
                </c:pt>
                <c:pt idx="1">
                  <c:v>9.6720000000000006</c:v>
                </c:pt>
                <c:pt idx="2">
                  <c:v>12.71</c:v>
                </c:pt>
                <c:pt idx="3">
                  <c:v>4.8049999999999997</c:v>
                </c:pt>
                <c:pt idx="4">
                  <c:v>14.26</c:v>
                </c:pt>
                <c:pt idx="5">
                  <c:v>20.149999999999999</c:v>
                </c:pt>
                <c:pt idx="6">
                  <c:v>15.19</c:v>
                </c:pt>
                <c:pt idx="7">
                  <c:v>87.637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7-47A0-914D-31F371326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1992520"/>
        <c:axId val="711995800"/>
      </c:barChart>
      <c:catAx>
        <c:axId val="71199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711995800"/>
        <c:crosses val="autoZero"/>
        <c:auto val="1"/>
        <c:lblAlgn val="ctr"/>
        <c:lblOffset val="100"/>
        <c:noMultiLvlLbl val="0"/>
      </c:catAx>
      <c:valAx>
        <c:axId val="71199580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1199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Balance'!$DU$34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Balance'!$DT$70:$DT$76</c15:sqref>
                  </c15:fullRef>
                </c:ext>
              </c:extLst>
              <c:f>('NGL Balance'!$DT$70,'NGL Balance'!$DT$72:$DT$76)</c:f>
              <c:strCache>
                <c:ptCount val="6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KHM - IRPC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Balance'!$DU$70:$DU$76</c15:sqref>
                  </c15:fullRef>
                </c:ext>
              </c:extLst>
              <c:f>('NGL Balance'!$DU$70,'NGL Balance'!$DU$72:$DU$76)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F-45DB-ADC7-2DBB73CC3774}"/>
            </c:ext>
          </c:extLst>
        </c:ser>
        <c:ser>
          <c:idx val="1"/>
          <c:order val="1"/>
          <c:tx>
            <c:strRef>
              <c:f>'NGL Balance'!$DV$34</c:f>
              <c:strCache>
                <c:ptCount val="1"/>
                <c:pt idx="0">
                  <c:v>Actual (Km3)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Balance'!$DT$70:$DT$76</c15:sqref>
                  </c15:fullRef>
                </c:ext>
              </c:extLst>
              <c:f>('NGL Balance'!$DT$70,'NGL Balance'!$DT$72:$DT$76)</c:f>
              <c:strCache>
                <c:ptCount val="6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KHM - IRPC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Balance'!$DV$70:$DV$76</c15:sqref>
                  </c15:fullRef>
                </c:ext>
              </c:extLst>
              <c:f>('NGL Balance'!$DV$70,'NGL Balance'!$DV$72:$DV$76)</c:f>
              <c:numCache>
                <c:formatCode>0.0</c:formatCode>
                <c:ptCount val="6"/>
                <c:pt idx="0">
                  <c:v>73.31</c:v>
                </c:pt>
                <c:pt idx="1">
                  <c:v>0</c:v>
                </c:pt>
                <c:pt idx="2">
                  <c:v>0</c:v>
                </c:pt>
                <c:pt idx="3">
                  <c:v>1.84</c:v>
                </c:pt>
                <c:pt idx="4">
                  <c:v>1.839</c:v>
                </c:pt>
                <c:pt idx="5">
                  <c:v>76.989000000000004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F-45DB-ADC7-2DBB73CC3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8710672"/>
        <c:axId val="788709032"/>
      </c:barChart>
      <c:catAx>
        <c:axId val="7887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788709032"/>
        <c:crosses val="autoZero"/>
        <c:auto val="1"/>
        <c:lblAlgn val="ctr"/>
        <c:lblOffset val="100"/>
        <c:noMultiLvlLbl val="0"/>
      </c:catAx>
      <c:valAx>
        <c:axId val="78870903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887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Balance'!$DU$34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Balance'!$DT$105:$DT$111</c15:sqref>
                  </c15:fullRef>
                </c:ext>
              </c:extLst>
              <c:f>('NGL Balance'!$DT$105,'NGL Balance'!$DT$107:$DT$111)</c:f>
              <c:strCache>
                <c:ptCount val="6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KHM - IRPC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Balance'!$DU$105:$DU$111</c15:sqref>
                  </c15:fullRef>
                </c:ext>
              </c:extLst>
              <c:f>('NGL Balance'!$DU$105,'NGL Balance'!$DU$107:$DU$111)</c:f>
              <c:numCache>
                <c:formatCode>0.0</c:formatCode>
                <c:ptCount val="6"/>
                <c:pt idx="0">
                  <c:v>83.753086419753089</c:v>
                </c:pt>
                <c:pt idx="1">
                  <c:v>0</c:v>
                </c:pt>
                <c:pt idx="2">
                  <c:v>0</c:v>
                </c:pt>
                <c:pt idx="3">
                  <c:v>1.9</c:v>
                </c:pt>
                <c:pt idx="4">
                  <c:v>3.8</c:v>
                </c:pt>
                <c:pt idx="5">
                  <c:v>89.453086419753092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2-4A9B-B087-720D7D50FD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8710672"/>
        <c:axId val="788709032"/>
      </c:barChart>
      <c:catAx>
        <c:axId val="7887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788709032"/>
        <c:crosses val="autoZero"/>
        <c:auto val="1"/>
        <c:lblAlgn val="ctr"/>
        <c:lblOffset val="100"/>
        <c:noMultiLvlLbl val="0"/>
      </c:catAx>
      <c:valAx>
        <c:axId val="78870903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887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60566390286659E-2"/>
          <c:y val="5.1489955766738468E-2"/>
          <c:w val="0.8803499247024712"/>
          <c:h val="0.55580208710297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Balance'!$DU$34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2.16802106337735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CB-497D-B192-E5B4A72D3C3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Balance'!$DT$35:$DT$41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Balance'!$DU$35:$DU$41</c:f>
              <c:numCache>
                <c:formatCode>0.0</c:formatCode>
                <c:ptCount val="7"/>
                <c:pt idx="0">
                  <c:v>83.753086419753089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</c:v>
                </c:pt>
                <c:pt idx="5">
                  <c:v>3.8</c:v>
                </c:pt>
                <c:pt idx="6">
                  <c:v>89.453086419753092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B-497D-B192-E5B4A72D3C34}"/>
            </c:ext>
          </c:extLst>
        </c:ser>
        <c:ser>
          <c:idx val="1"/>
          <c:order val="1"/>
          <c:tx>
            <c:strRef>
              <c:f>'NGL Balance'!$DV$34</c:f>
              <c:strCache>
                <c:ptCount val="1"/>
                <c:pt idx="0">
                  <c:v>Actual (Km3)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2267368779244815E-3"/>
                  <c:y val="-9.27536401239100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CB-497D-B192-E5B4A72D3C3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Balance'!$DT$35:$DT$41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Balance'!$DV$35:$DV$41</c:f>
              <c:numCache>
                <c:formatCode>0.0</c:formatCode>
                <c:ptCount val="7"/>
                <c:pt idx="0">
                  <c:v>84.163130999999993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1.836519</c:v>
                </c:pt>
                <c:pt idx="5">
                  <c:v>3.6750910000000001</c:v>
                </c:pt>
                <c:pt idx="6">
                  <c:v>89.674740999999983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B-497D-B192-E5B4A72D3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32344"/>
        <c:axId val="928228032"/>
      </c:barChart>
      <c:catAx>
        <c:axId val="92823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28032"/>
        <c:crosses val="autoZero"/>
        <c:auto val="1"/>
        <c:lblAlgn val="ctr"/>
        <c:lblOffset val="100"/>
        <c:noMultiLvlLbl val="0"/>
      </c:catAx>
      <c:valAx>
        <c:axId val="92822803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32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311465531025748"/>
          <c:y val="0.82889071393645353"/>
          <c:w val="0.40400126139845405"/>
          <c:h val="0.167725604058081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61862018039296E-2"/>
          <c:y val="4.5548798707853826E-2"/>
          <c:w val="0.89309738413748796"/>
          <c:h val="0.7532136482939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Balance'!$DU$46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Balance'!$DT$47:$DT$54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Balance'!$DU$47:$DU$54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C-47CB-AB65-AD895CE457AB}"/>
            </c:ext>
          </c:extLst>
        </c:ser>
        <c:ser>
          <c:idx val="1"/>
          <c:order val="1"/>
          <c:tx>
            <c:strRef>
              <c:f>'NGL Balance'!$DV$46</c:f>
              <c:strCache>
                <c:ptCount val="1"/>
                <c:pt idx="0">
                  <c:v>Estimated (Km3)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Balance'!$DT$47:$DT$54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Balance'!$DV$47:$DV$54</c:f>
              <c:numCache>
                <c:formatCode>0.0</c:formatCode>
                <c:ptCount val="8"/>
                <c:pt idx="0">
                  <c:v>8.6964709712613981</c:v>
                </c:pt>
                <c:pt idx="1">
                  <c:v>9.0800076054481647</c:v>
                </c:pt>
                <c:pt idx="2">
                  <c:v>11.765808613870512</c:v>
                </c:pt>
                <c:pt idx="3">
                  <c:v>4.83</c:v>
                </c:pt>
                <c:pt idx="4">
                  <c:v>10.759101475353075</c:v>
                </c:pt>
                <c:pt idx="5">
                  <c:v>17.902979822350556</c:v>
                </c:pt>
                <c:pt idx="6">
                  <c:v>18.867000000000001</c:v>
                </c:pt>
                <c:pt idx="7">
                  <c:v>81.901368488283708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C-47CB-AB65-AD895CE457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28424"/>
        <c:axId val="928228816"/>
      </c:barChart>
      <c:catAx>
        <c:axId val="92822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28816"/>
        <c:crosses val="autoZero"/>
        <c:auto val="1"/>
        <c:lblAlgn val="ctr"/>
        <c:lblOffset val="100"/>
        <c:noMultiLvlLbl val="0"/>
      </c:catAx>
      <c:valAx>
        <c:axId val="92822881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28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184302312613071"/>
          <c:y val="0.84837762971936204"/>
          <c:w val="0.35523892149277947"/>
          <c:h val="0.14837262265293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21741032370949E-2"/>
          <c:y val="5.1400554097404488E-2"/>
          <c:w val="0.89035601082292248"/>
          <c:h val="0.53342483231262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Balance'!$DU$104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Balance'!$DT$105:$DT$111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Balance'!$DU$105:$DU$111</c:f>
              <c:numCache>
                <c:formatCode>0.0</c:formatCode>
                <c:ptCount val="7"/>
                <c:pt idx="0">
                  <c:v>83.753086419753089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</c:v>
                </c:pt>
                <c:pt idx="5">
                  <c:v>3.8</c:v>
                </c:pt>
                <c:pt idx="6">
                  <c:v>89.453086419753092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6-4562-8CEC-BEB99EB702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33128"/>
        <c:axId val="928229208"/>
      </c:barChart>
      <c:catAx>
        <c:axId val="92823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29208"/>
        <c:crosses val="autoZero"/>
        <c:auto val="1"/>
        <c:lblAlgn val="ctr"/>
        <c:lblOffset val="100"/>
        <c:noMultiLvlLbl val="0"/>
      </c:catAx>
      <c:valAx>
        <c:axId val="92822920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33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141776027996501"/>
          <c:y val="0.89332640711577715"/>
          <c:w val="0.1847965470338432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60566390286659E-2"/>
          <c:y val="5.1489955766738468E-2"/>
          <c:w val="0.8803499247024712"/>
          <c:h val="0.55580208710297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Balance'!$DU$34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2.16802106337735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6A-40D0-9FF6-0F93B24E058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Balance'!$DT$70:$DT$76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Balance'!$DU$70:$DU$76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A-40D0-9FF6-0F93B24E0581}"/>
            </c:ext>
          </c:extLst>
        </c:ser>
        <c:ser>
          <c:idx val="1"/>
          <c:order val="1"/>
          <c:tx>
            <c:strRef>
              <c:f>'NGL Balance'!$DV$34</c:f>
              <c:strCache>
                <c:ptCount val="1"/>
                <c:pt idx="0">
                  <c:v>Actual (Km3)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2267368779244815E-3"/>
                  <c:y val="-9.27536401239100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6A-40D0-9FF6-0F93B24E058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Balance'!$DT$70:$DT$76</c:f>
              <c:strCache>
                <c:ptCount val="7"/>
                <c:pt idx="0">
                  <c:v>M.7</c:v>
                </c:pt>
                <c:pt idx="1">
                  <c:v>Non - M.7</c:v>
                </c:pt>
                <c:pt idx="2">
                  <c:v>Export @PTT TANK</c:v>
                </c:pt>
                <c:pt idx="3">
                  <c:v>Export @MT</c:v>
                </c:pt>
                <c:pt idx="4">
                  <c:v>Export @KHM</c:v>
                </c:pt>
                <c:pt idx="5">
                  <c:v>KHM - IRPC</c:v>
                </c:pt>
                <c:pt idx="6">
                  <c:v>Total</c:v>
                </c:pt>
              </c:strCache>
            </c:strRef>
          </c:cat>
          <c:val>
            <c:numRef>
              <c:f>'NGL Balance'!$DV$70:$DV$76</c:f>
              <c:numCache>
                <c:formatCode>0.0</c:formatCode>
                <c:ptCount val="7"/>
                <c:pt idx="0">
                  <c:v>73.31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1.84</c:v>
                </c:pt>
                <c:pt idx="5">
                  <c:v>1.839</c:v>
                </c:pt>
                <c:pt idx="6">
                  <c:v>76.989000000000004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A-40D0-9FF6-0F93B24E05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33520"/>
        <c:axId val="928233912"/>
      </c:barChart>
      <c:catAx>
        <c:axId val="92823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33912"/>
        <c:crosses val="autoZero"/>
        <c:auto val="1"/>
        <c:lblAlgn val="ctr"/>
        <c:lblOffset val="100"/>
        <c:noMultiLvlLbl val="0"/>
      </c:catAx>
      <c:valAx>
        <c:axId val="92823391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3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311465531025748"/>
          <c:y val="0.82889071393645353"/>
          <c:w val="0.40400126139845405"/>
          <c:h val="0.167725604058081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2882226944876"/>
          <c:y val="4.8615310778447655E-2"/>
          <c:w val="0.8672542459892314"/>
          <c:h val="0.75411414161404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'NGL Balance'!$DU$7</c:f>
              <c:strCache>
                <c:ptCount val="1"/>
                <c:pt idx="0">
                  <c:v>Plan (Km3)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3018713289833974E-2"/>
                  <c:y val="4.37876375431756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7C-43CF-8C6E-4749ED12B6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'NGL Balance'!$DT$84:$DT$91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Balance'!$DU$84:$DU$91</c:f>
              <c:numCache>
                <c:formatCode>0.0</c:formatCode>
                <c:ptCount val="8"/>
                <c:pt idx="0">
                  <c:v>10.85</c:v>
                </c:pt>
                <c:pt idx="1">
                  <c:v>9.6720000000000006</c:v>
                </c:pt>
                <c:pt idx="2">
                  <c:v>12.71</c:v>
                </c:pt>
                <c:pt idx="3">
                  <c:v>4.8049999999999997</c:v>
                </c:pt>
                <c:pt idx="4">
                  <c:v>14.26</c:v>
                </c:pt>
                <c:pt idx="5">
                  <c:v>20.149999999999999</c:v>
                </c:pt>
                <c:pt idx="6">
                  <c:v>15.19</c:v>
                </c:pt>
                <c:pt idx="7">
                  <c:v>87.637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C-43CF-8C6E-4749ED12B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8231168"/>
        <c:axId val="928229600"/>
      </c:barChart>
      <c:catAx>
        <c:axId val="92823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229600"/>
        <c:crosses val="autoZero"/>
        <c:auto val="1"/>
        <c:lblAlgn val="ctr"/>
        <c:lblOffset val="100"/>
        <c:noMultiLvlLbl val="0"/>
      </c:catAx>
      <c:valAx>
        <c:axId val="92822960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92823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327750612059"/>
          <c:y val="0.84534711286089237"/>
          <c:w val="0.37306317529056182"/>
          <c:h val="0.150690944881889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Balance'!$DU$7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Balance'!$DT$8:$DT$15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Balance'!$DU$8:$DU$15</c:f>
              <c:numCache>
                <c:formatCode>_(* #,##0.0_);_(* \(#,##0.0\);_(* "-"??_);_(@_)</c:formatCode>
                <c:ptCount val="8"/>
                <c:pt idx="0">
                  <c:v>10.762499999999999</c:v>
                </c:pt>
                <c:pt idx="1">
                  <c:v>9.6396585365853653</c:v>
                </c:pt>
                <c:pt idx="2">
                  <c:v>12.6675</c:v>
                </c:pt>
                <c:pt idx="3">
                  <c:v>4.8449999999999998</c:v>
                </c:pt>
                <c:pt idx="4">
                  <c:v>14.262379310344828</c:v>
                </c:pt>
                <c:pt idx="5">
                  <c:v>20.083522727272729</c:v>
                </c:pt>
                <c:pt idx="6">
                  <c:v>14.88</c:v>
                </c:pt>
                <c:pt idx="7">
                  <c:v>87.140560574202908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42C7-96D9-56C95088C271}"/>
            </c:ext>
          </c:extLst>
        </c:ser>
        <c:ser>
          <c:idx val="1"/>
          <c:order val="1"/>
          <c:tx>
            <c:strRef>
              <c:f>'NGL Balance'!$DV$7</c:f>
              <c:strCache>
                <c:ptCount val="1"/>
                <c:pt idx="0">
                  <c:v>Actual (Km3)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Balance'!$DT$8:$DT$15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Balance'!$DV$8:$DV$15</c:f>
              <c:numCache>
                <c:formatCode>_(* #,##0.0_);_(* \(#,##0.0\);_(* "-"??_);_(@_)</c:formatCode>
                <c:ptCount val="8"/>
                <c:pt idx="0">
                  <c:v>9.4547589290000023</c:v>
                </c:pt>
                <c:pt idx="1">
                  <c:v>9.7994982670000006</c:v>
                </c:pt>
                <c:pt idx="2">
                  <c:v>12.783903099</c:v>
                </c:pt>
                <c:pt idx="3">
                  <c:v>3.9117938926429994</c:v>
                </c:pt>
                <c:pt idx="4">
                  <c:v>14.244626438999999</c:v>
                </c:pt>
                <c:pt idx="5">
                  <c:v>18.734160929000002</c:v>
                </c:pt>
                <c:pt idx="6">
                  <c:v>17.663492460000001</c:v>
                </c:pt>
                <c:pt idx="7">
                  <c:v>86.592234015643001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B-42C7-96D9-56C95088C2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1992520"/>
        <c:axId val="711995800"/>
      </c:barChart>
      <c:catAx>
        <c:axId val="71199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711995800"/>
        <c:crosses val="autoZero"/>
        <c:auto val="1"/>
        <c:lblAlgn val="ctr"/>
        <c:lblOffset val="100"/>
        <c:noMultiLvlLbl val="0"/>
      </c:catAx>
      <c:valAx>
        <c:axId val="711995800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71199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Balance'!$DU$34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Balance'!$DT$35:$DT$41</c15:sqref>
                  </c15:fullRef>
                </c:ext>
              </c:extLst>
              <c:f>('NGL Balance'!$DT$35,'NGL Balance'!$DT$37:$DT$41)</c:f>
              <c:strCache>
                <c:ptCount val="6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KHM - IRPC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Balance'!$DU$35:$DU$41</c15:sqref>
                  </c15:fullRef>
                </c:ext>
              </c:extLst>
              <c:f>('NGL Balance'!$DU$35,'NGL Balance'!$DU$37:$DU$41)</c:f>
              <c:numCache>
                <c:formatCode>0.0</c:formatCode>
                <c:ptCount val="6"/>
                <c:pt idx="0">
                  <c:v>83.753086419753089</c:v>
                </c:pt>
                <c:pt idx="1">
                  <c:v>0</c:v>
                </c:pt>
                <c:pt idx="2">
                  <c:v>0</c:v>
                </c:pt>
                <c:pt idx="3">
                  <c:v>1.9</c:v>
                </c:pt>
                <c:pt idx="4">
                  <c:v>3.8</c:v>
                </c:pt>
                <c:pt idx="5">
                  <c:v>89.453086419753092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1-4F78-A3F4-450D99E5308B}"/>
            </c:ext>
          </c:extLst>
        </c:ser>
        <c:ser>
          <c:idx val="1"/>
          <c:order val="1"/>
          <c:tx>
            <c:strRef>
              <c:f>'NGL Balance'!$DV$34</c:f>
              <c:strCache>
                <c:ptCount val="1"/>
                <c:pt idx="0">
                  <c:v>Actual (Km3)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'NGL Balance'!$DT$35:$DT$41</c15:sqref>
                  </c15:fullRef>
                </c:ext>
              </c:extLst>
              <c:f>('NGL Balance'!$DT$35,'NGL Balance'!$DT$37:$DT$41)</c:f>
              <c:strCache>
                <c:ptCount val="6"/>
                <c:pt idx="0">
                  <c:v>M.7</c:v>
                </c:pt>
                <c:pt idx="1">
                  <c:v>Export @PTT TANK</c:v>
                </c:pt>
                <c:pt idx="2">
                  <c:v>Export @MT</c:v>
                </c:pt>
                <c:pt idx="3">
                  <c:v>Export @KHM</c:v>
                </c:pt>
                <c:pt idx="4">
                  <c:v>KHM - IRPC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'NGL Balance'!$DV$35:$DV$41</c15:sqref>
                  </c15:fullRef>
                </c:ext>
              </c:extLst>
              <c:f>('NGL Balance'!$DV$35,'NGL Balance'!$DV$37:$DV$41)</c:f>
              <c:numCache>
                <c:formatCode>0.0</c:formatCode>
                <c:ptCount val="6"/>
                <c:pt idx="0">
                  <c:v>84.163130999999993</c:v>
                </c:pt>
                <c:pt idx="1">
                  <c:v>0</c:v>
                </c:pt>
                <c:pt idx="2">
                  <c:v>0</c:v>
                </c:pt>
                <c:pt idx="3">
                  <c:v>1.836519</c:v>
                </c:pt>
                <c:pt idx="4">
                  <c:v>3.6750910000000001</c:v>
                </c:pt>
                <c:pt idx="5">
                  <c:v>89.674740999999983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1-4F78-A3F4-450D99E530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8710672"/>
        <c:axId val="788709032"/>
      </c:barChart>
      <c:catAx>
        <c:axId val="7887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788709032"/>
        <c:crosses val="autoZero"/>
        <c:auto val="1"/>
        <c:lblAlgn val="ctr"/>
        <c:lblOffset val="100"/>
        <c:noMultiLvlLbl val="0"/>
      </c:catAx>
      <c:valAx>
        <c:axId val="78870903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887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'NGL Balance'!$DU$7</c:f>
              <c:strCache>
                <c:ptCount val="1"/>
                <c:pt idx="0">
                  <c:v>Plan (Km3)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Balance'!$DT$47:$DT$54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Balance'!$DU$47:$DU$54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0-405E-BDEC-80DEC302B07E}"/>
            </c:ext>
          </c:extLst>
        </c:ser>
        <c:ser>
          <c:idx val="1"/>
          <c:order val="1"/>
          <c:tx>
            <c:strRef>
              <c:f>'NGL Balance'!$DV$7</c:f>
              <c:strCache>
                <c:ptCount val="1"/>
                <c:pt idx="0">
                  <c:v>Actual (Km3)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'NGL Balance'!$DT$47:$DT$54</c:f>
              <c:strCache>
                <c:ptCount val="8"/>
                <c:pt idx="0">
                  <c:v>GSP 1</c:v>
                </c:pt>
                <c:pt idx="1">
                  <c:v>GSP 2</c:v>
                </c:pt>
                <c:pt idx="2">
                  <c:v>GSP 3</c:v>
                </c:pt>
                <c:pt idx="3">
                  <c:v>GSP 4</c:v>
                </c:pt>
                <c:pt idx="4">
                  <c:v>GSP 5</c:v>
                </c:pt>
                <c:pt idx="5">
                  <c:v>GSP 6</c:v>
                </c:pt>
                <c:pt idx="6">
                  <c:v>STAB </c:v>
                </c:pt>
                <c:pt idx="7">
                  <c:v>Total</c:v>
                </c:pt>
              </c:strCache>
            </c:strRef>
          </c:cat>
          <c:val>
            <c:numRef>
              <c:f>'NGL Balance'!$DV$47:$DV$54</c:f>
              <c:numCache>
                <c:formatCode>0.0</c:formatCode>
                <c:ptCount val="8"/>
                <c:pt idx="0">
                  <c:v>8.6964709712613981</c:v>
                </c:pt>
                <c:pt idx="1">
                  <c:v>9.0800076054481647</c:v>
                </c:pt>
                <c:pt idx="2">
                  <c:v>11.765808613870512</c:v>
                </c:pt>
                <c:pt idx="3">
                  <c:v>4.83</c:v>
                </c:pt>
                <c:pt idx="4">
                  <c:v>10.759101475353075</c:v>
                </c:pt>
                <c:pt idx="5">
                  <c:v>17.902979822350556</c:v>
                </c:pt>
                <c:pt idx="6">
                  <c:v>18.867000000000001</c:v>
                </c:pt>
                <c:pt idx="7">
                  <c:v>81.901368488283708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0-405E-BDEC-80DEC302B0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1992520"/>
        <c:axId val="711995800"/>
      </c:barChart>
      <c:catAx>
        <c:axId val="71199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711995800"/>
        <c:crosses val="autoZero"/>
        <c:auto val="1"/>
        <c:lblAlgn val="ctr"/>
        <c:lblOffset val="100"/>
        <c:noMultiLvlLbl val="0"/>
      </c:catAx>
      <c:valAx>
        <c:axId val="71199580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1199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128</xdr:col>
      <xdr:colOff>504826</xdr:colOff>
      <xdr:row>2</xdr:row>
      <xdr:rowOff>171450</xdr:rowOff>
    </xdr:from>
    <xdr:to>
      <xdr:col>135</xdr:col>
      <xdr:colOff>367146</xdr:colOff>
      <xdr:row>14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128</xdr:col>
      <xdr:colOff>610031</xdr:colOff>
      <xdr:row>30</xdr:row>
      <xdr:rowOff>175779</xdr:rowOff>
    </xdr:from>
    <xdr:to>
      <xdr:col>135</xdr:col>
      <xdr:colOff>277091</xdr:colOff>
      <xdr:row>41</xdr:row>
      <xdr:rowOff>56717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128</xdr:col>
      <xdr:colOff>637309</xdr:colOff>
      <xdr:row>43</xdr:row>
      <xdr:rowOff>76200</xdr:rowOff>
    </xdr:from>
    <xdr:to>
      <xdr:col>135</xdr:col>
      <xdr:colOff>429491</xdr:colOff>
      <xdr:row>54</xdr:row>
      <xdr:rowOff>27709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126</xdr:col>
      <xdr:colOff>252413</xdr:colOff>
      <xdr:row>101</xdr:row>
      <xdr:rowOff>33337</xdr:rowOff>
    </xdr:from>
    <xdr:to>
      <xdr:col>132</xdr:col>
      <xdr:colOff>41564</xdr:colOff>
      <xdr:row>111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128</xdr:col>
      <xdr:colOff>598714</xdr:colOff>
      <xdr:row>62</xdr:row>
      <xdr:rowOff>206828</xdr:rowOff>
    </xdr:from>
    <xdr:to>
      <xdr:col>135</xdr:col>
      <xdr:colOff>265774</xdr:colOff>
      <xdr:row>73</xdr:row>
      <xdr:rowOff>87765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127</xdr:col>
      <xdr:colOff>0</xdr:colOff>
      <xdr:row>81</xdr:row>
      <xdr:rowOff>0</xdr:rowOff>
    </xdr:from>
    <xdr:to>
      <xdr:col>133</xdr:col>
      <xdr:colOff>216105</xdr:colOff>
      <xdr:row>92</xdr:row>
      <xdr:rowOff>193221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136</xdr:col>
      <xdr:colOff>88765</xdr:colOff>
      <xdr:row>2</xdr:row>
      <xdr:rowOff>78781</xdr:rowOff>
    </xdr:from>
    <xdr:to>
      <xdr:col>142</xdr:col>
      <xdr:colOff>431279</xdr:colOff>
      <xdr:row>14</xdr:row>
      <xdr:rowOff>15438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136</xdr:col>
      <xdr:colOff>428625</xdr:colOff>
      <xdr:row>27</xdr:row>
      <xdr:rowOff>112712</xdr:rowOff>
    </xdr:from>
    <xdr:to>
      <xdr:col>143</xdr:col>
      <xdr:colOff>24225</xdr:colOff>
      <xdr:row>39</xdr:row>
      <xdr:rowOff>4969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136</xdr:col>
      <xdr:colOff>365125</xdr:colOff>
      <xdr:row>43</xdr:row>
      <xdr:rowOff>111124</xdr:rowOff>
    </xdr:from>
    <xdr:to>
      <xdr:col>143</xdr:col>
      <xdr:colOff>32725</xdr:colOff>
      <xdr:row>55</xdr:row>
      <xdr:rowOff>26009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136</xdr:col>
      <xdr:colOff>571500</xdr:colOff>
      <xdr:row>79</xdr:row>
      <xdr:rowOff>206374</xdr:rowOff>
    </xdr:from>
    <xdr:to>
      <xdr:col>142</xdr:col>
      <xdr:colOff>554014</xdr:colOff>
      <xdr:row>91</xdr:row>
      <xdr:rowOff>132146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136</xdr:col>
      <xdr:colOff>190500</xdr:colOff>
      <xdr:row>59</xdr:row>
      <xdr:rowOff>222249</xdr:rowOff>
    </xdr:from>
    <xdr:to>
      <xdr:col>142</xdr:col>
      <xdr:colOff>461014</xdr:colOff>
      <xdr:row>71</xdr:row>
      <xdr:rowOff>245134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134</xdr:col>
      <xdr:colOff>95250</xdr:colOff>
      <xdr:row>97</xdr:row>
      <xdr:rowOff>142874</xdr:rowOff>
    </xdr:from>
    <xdr:to>
      <xdr:col>140</xdr:col>
      <xdr:colOff>77764</xdr:colOff>
      <xdr:row>109</xdr:row>
      <xdr:rowOff>165760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2</xdr:row>
      <xdr:rowOff>25400</xdr:rowOff>
    </xdr:from>
    <xdr:to>
      <xdr:col>6</xdr:col>
      <xdr:colOff>219838</xdr:colOff>
      <xdr:row>5</xdr:row>
      <xdr:rowOff>1321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559" y="299720"/>
          <a:ext cx="661799" cy="387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2788920" y="1220724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1524000" y="1220724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11</xdr:col>
      <xdr:colOff>76200</xdr:colOff>
      <xdr:row>2</xdr:row>
      <xdr:rowOff>31750</xdr:rowOff>
    </xdr:from>
    <xdr:to>
      <xdr:col>12</xdr:col>
      <xdr:colOff>330201</xdr:colOff>
      <xdr:row>4</xdr:row>
      <xdr:rowOff>101323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8520" y="306070"/>
          <a:ext cx="695961" cy="343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3246120" y="1627632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981200" y="1627632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79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2827020" y="118338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79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1501140" y="118338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77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2827020" y="115062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77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501140" y="115062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90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941320" y="123748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90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607820" y="1237488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51</xdr:col>
      <xdr:colOff>139121</xdr:colOff>
      <xdr:row>1</xdr:row>
      <xdr:rowOff>140421</xdr:rowOff>
    </xdr:from>
    <xdr:to>
      <xdr:col>52</xdr:col>
      <xdr:colOff>293597</xdr:colOff>
      <xdr:row>4</xdr:row>
      <xdr:rowOff>59206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1601" y="285201"/>
          <a:ext cx="596436" cy="35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127000</xdr:colOff>
      <xdr:row>1</xdr:row>
      <xdr:rowOff>94864</xdr:rowOff>
    </xdr:from>
    <xdr:to>
      <xdr:col>58</xdr:col>
      <xdr:colOff>379896</xdr:colOff>
      <xdr:row>4</xdr:row>
      <xdr:rowOff>11926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240" y="239644"/>
          <a:ext cx="694856" cy="351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92608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57734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</xdr:col>
      <xdr:colOff>106680</xdr:colOff>
      <xdr:row>2</xdr:row>
      <xdr:rowOff>138430</xdr:rowOff>
    </xdr:from>
    <xdr:to>
      <xdr:col>6</xdr:col>
      <xdr:colOff>140418</xdr:colOff>
      <xdr:row>5</xdr:row>
      <xdr:rowOff>23146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420" y="458470"/>
          <a:ext cx="475698" cy="28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105907</xdr:colOff>
      <xdr:row>2</xdr:row>
      <xdr:rowOff>30480</xdr:rowOff>
    </xdr:from>
    <xdr:to>
      <xdr:col>12</xdr:col>
      <xdr:colOff>361895</xdr:colOff>
      <xdr:row>4</xdr:row>
      <xdr:rowOff>89341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407" y="350520"/>
          <a:ext cx="697948" cy="34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92608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57734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</xdr:col>
      <xdr:colOff>106680</xdr:colOff>
      <xdr:row>2</xdr:row>
      <xdr:rowOff>138430</xdr:rowOff>
    </xdr:from>
    <xdr:to>
      <xdr:col>6</xdr:col>
      <xdr:colOff>140418</xdr:colOff>
      <xdr:row>5</xdr:row>
      <xdr:rowOff>23146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420" y="458470"/>
          <a:ext cx="475698" cy="28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105907</xdr:colOff>
      <xdr:row>2</xdr:row>
      <xdr:rowOff>30480</xdr:rowOff>
    </xdr:from>
    <xdr:to>
      <xdr:col>12</xdr:col>
      <xdr:colOff>361895</xdr:colOff>
      <xdr:row>4</xdr:row>
      <xdr:rowOff>89341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407" y="350520"/>
          <a:ext cx="697948" cy="34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92608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57734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</xdr:col>
      <xdr:colOff>106680</xdr:colOff>
      <xdr:row>2</xdr:row>
      <xdr:rowOff>138430</xdr:rowOff>
    </xdr:from>
    <xdr:to>
      <xdr:col>6</xdr:col>
      <xdr:colOff>140418</xdr:colOff>
      <xdr:row>5</xdr:row>
      <xdr:rowOff>23146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420" y="458470"/>
          <a:ext cx="475698" cy="28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105907</xdr:colOff>
      <xdr:row>2</xdr:row>
      <xdr:rowOff>30480</xdr:rowOff>
    </xdr:from>
    <xdr:to>
      <xdr:col>12</xdr:col>
      <xdr:colOff>361895</xdr:colOff>
      <xdr:row>4</xdr:row>
      <xdr:rowOff>89341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407" y="350520"/>
          <a:ext cx="697948" cy="34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92608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57734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</xdr:col>
      <xdr:colOff>106680</xdr:colOff>
      <xdr:row>2</xdr:row>
      <xdr:rowOff>138430</xdr:rowOff>
    </xdr:from>
    <xdr:to>
      <xdr:col>6</xdr:col>
      <xdr:colOff>140418</xdr:colOff>
      <xdr:row>5</xdr:row>
      <xdr:rowOff>23146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420" y="458470"/>
          <a:ext cx="475698" cy="28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105907</xdr:colOff>
      <xdr:row>2</xdr:row>
      <xdr:rowOff>30480</xdr:rowOff>
    </xdr:from>
    <xdr:to>
      <xdr:col>12</xdr:col>
      <xdr:colOff>361895</xdr:colOff>
      <xdr:row>4</xdr:row>
      <xdr:rowOff>89341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407" y="350520"/>
          <a:ext cx="697948" cy="34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</xdr:colOff>
      <xdr:row>2</xdr:row>
      <xdr:rowOff>25400</xdr:rowOff>
    </xdr:from>
    <xdr:to>
      <xdr:col>6</xdr:col>
      <xdr:colOff>219838</xdr:colOff>
      <xdr:row>5</xdr:row>
      <xdr:rowOff>1321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559" y="299720"/>
          <a:ext cx="661799" cy="387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788920" y="1220724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1524000" y="1220724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11</xdr:col>
      <xdr:colOff>76200</xdr:colOff>
      <xdr:row>2</xdr:row>
      <xdr:rowOff>31750</xdr:rowOff>
    </xdr:from>
    <xdr:to>
      <xdr:col>12</xdr:col>
      <xdr:colOff>330201</xdr:colOff>
      <xdr:row>4</xdr:row>
      <xdr:rowOff>101323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8520" y="306070"/>
          <a:ext cx="695961" cy="343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90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941320" y="11734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90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607820" y="11734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52</xdr:col>
      <xdr:colOff>161981</xdr:colOff>
      <xdr:row>1</xdr:row>
      <xdr:rowOff>102321</xdr:rowOff>
    </xdr:from>
    <xdr:to>
      <xdr:col>53</xdr:col>
      <xdr:colOff>316457</xdr:colOff>
      <xdr:row>4</xdr:row>
      <xdr:rowOff>21106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4461" y="247101"/>
          <a:ext cx="596436" cy="35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127000</xdr:colOff>
      <xdr:row>1</xdr:row>
      <xdr:rowOff>94864</xdr:rowOff>
    </xdr:from>
    <xdr:to>
      <xdr:col>59</xdr:col>
      <xdr:colOff>379896</xdr:colOff>
      <xdr:row>4</xdr:row>
      <xdr:rowOff>11926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240" y="239644"/>
          <a:ext cx="694856" cy="351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89</xdr:row>
      <xdr:rowOff>0</xdr:rowOff>
    </xdr:from>
    <xdr:ext cx="184731" cy="2625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292608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419100</xdr:colOff>
      <xdr:row>89</xdr:row>
      <xdr:rowOff>0</xdr:rowOff>
    </xdr:from>
    <xdr:ext cx="184731" cy="262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577340" y="1164336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5</xdr:col>
      <xdr:colOff>106680</xdr:colOff>
      <xdr:row>2</xdr:row>
      <xdr:rowOff>138430</xdr:rowOff>
    </xdr:from>
    <xdr:to>
      <xdr:col>6</xdr:col>
      <xdr:colOff>140418</xdr:colOff>
      <xdr:row>5</xdr:row>
      <xdr:rowOff>23146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4420" y="458470"/>
          <a:ext cx="475698" cy="28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105907</xdr:colOff>
      <xdr:row>2</xdr:row>
      <xdr:rowOff>30480</xdr:rowOff>
    </xdr:from>
    <xdr:to>
      <xdr:col>12</xdr:col>
      <xdr:colOff>361895</xdr:colOff>
      <xdr:row>4</xdr:row>
      <xdr:rowOff>89341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5407" y="350520"/>
          <a:ext cx="697948" cy="34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grp-my.sharepoint.com/PTT/prodmkt/New%20PrdMkt/Sales/Revenue/Annual%20Sales%20Data/2021_2564/Actual%202021/Actual%202021%20-%20R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60324\Desktop\Copy%20%20of%20%20New%20Balanc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Price to IR "/>
      <sheetName val="Fx"/>
      <sheetName val="Delivery"/>
      <sheetName val="นำส่ง Hedging วผก"/>
      <sheetName val="Revenue (Baht)"/>
      <sheetName val="COST (Baht)"/>
      <sheetName val="Margin (Baht)"/>
      <sheetName val="Production"/>
      <sheetName val="Sheet4"/>
      <sheetName val="Sheet2"/>
      <sheetName val="LPG Domestic"/>
      <sheetName val="COST จาก วผก."/>
      <sheetName val="Rolling พี่เตย"/>
      <sheetName val="Graph (Full Cost)"/>
      <sheetName val="Bz Price "/>
      <sheetName val="Bz Delivery "/>
      <sheetName val="Bz Revenue "/>
      <sheetName val="PL (64)"/>
      <sheetName val="Data (64)"/>
    </sheetNames>
    <sheetDataSet>
      <sheetData sheetId="0"/>
      <sheetData sheetId="1"/>
      <sheetData sheetId="2"/>
      <sheetData sheetId="3">
        <row r="27">
          <cell r="E27">
            <v>32305.422999999999</v>
          </cell>
          <cell r="F27">
            <v>30116.867999999999</v>
          </cell>
          <cell r="G27">
            <v>31988.321</v>
          </cell>
          <cell r="H27">
            <v>32007.928</v>
          </cell>
          <cell r="I27">
            <v>43424.83738256478</v>
          </cell>
          <cell r="J27">
            <v>43424.83738256478</v>
          </cell>
          <cell r="K27">
            <v>43424.83738256478</v>
          </cell>
          <cell r="L27">
            <v>43424.83738256478</v>
          </cell>
          <cell r="M27">
            <v>43424.83738256478</v>
          </cell>
          <cell r="N27">
            <v>43424.83738256478</v>
          </cell>
          <cell r="O27">
            <v>43424.83738256478</v>
          </cell>
          <cell r="P27">
            <v>43424.83738256478</v>
          </cell>
        </row>
        <row r="30">
          <cell r="E30">
            <v>13237.111999999999</v>
          </cell>
          <cell r="F30">
            <v>11863.633</v>
          </cell>
          <cell r="G30">
            <v>8937.3330000000005</v>
          </cell>
          <cell r="H30">
            <v>5679.3860000000004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2">
          <cell r="E32">
            <v>0</v>
          </cell>
          <cell r="F32">
            <v>0</v>
          </cell>
          <cell r="G32">
            <v>5836.3940000000002</v>
          </cell>
          <cell r="H32">
            <v>5694.3050000000003</v>
          </cell>
          <cell r="I32">
            <v>11160.000000000002</v>
          </cell>
          <cell r="J32">
            <v>10800.000000000002</v>
          </cell>
          <cell r="K32">
            <v>7084.7999999999993</v>
          </cell>
          <cell r="L32">
            <v>11160.000000000002</v>
          </cell>
          <cell r="M32">
            <v>10076.072727272727</v>
          </cell>
          <cell r="N32">
            <v>8700.9593171565793</v>
          </cell>
          <cell r="O32">
            <v>10790.852970410582</v>
          </cell>
          <cell r="P32">
            <v>10988.169600122337</v>
          </cell>
        </row>
        <row r="37">
          <cell r="E37">
            <v>199660.853</v>
          </cell>
          <cell r="F37">
            <v>182459.91500000001</v>
          </cell>
          <cell r="G37">
            <v>200119.777</v>
          </cell>
          <cell r="H37">
            <v>169506.50400000002</v>
          </cell>
          <cell r="I37">
            <v>203112.00000000006</v>
          </cell>
          <cell r="J37">
            <v>196560</v>
          </cell>
          <cell r="K37">
            <v>150698.29090909092</v>
          </cell>
          <cell r="L37">
            <v>203112</v>
          </cell>
          <cell r="M37">
            <v>184728</v>
          </cell>
          <cell r="N37">
            <v>159517.58748120395</v>
          </cell>
          <cell r="O37">
            <v>197832.30445752738</v>
          </cell>
          <cell r="P37">
            <v>201449.77600224281</v>
          </cell>
        </row>
        <row r="38">
          <cell r="E38">
            <v>22014.824000000001</v>
          </cell>
          <cell r="F38">
            <v>19178.168000000001</v>
          </cell>
          <cell r="G38">
            <v>18728.127</v>
          </cell>
          <cell r="H38">
            <v>11924.915000000001</v>
          </cell>
          <cell r="I38">
            <v>24500</v>
          </cell>
          <cell r="J38">
            <v>21600</v>
          </cell>
          <cell r="K38">
            <v>22320</v>
          </cell>
          <cell r="L38">
            <v>22320</v>
          </cell>
          <cell r="M38">
            <v>20736</v>
          </cell>
          <cell r="N38">
            <v>22320</v>
          </cell>
          <cell r="O38">
            <v>21600</v>
          </cell>
          <cell r="P38">
            <v>22320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1">
          <cell r="E41">
            <v>32359.538</v>
          </cell>
          <cell r="F41">
            <v>28515.847000000002</v>
          </cell>
          <cell r="G41">
            <v>32456.748</v>
          </cell>
          <cell r="H41">
            <v>24576.89</v>
          </cell>
          <cell r="I41">
            <v>32240.000000000004</v>
          </cell>
          <cell r="J41">
            <v>31200</v>
          </cell>
          <cell r="K41">
            <v>24500</v>
          </cell>
          <cell r="L41">
            <v>32240.000000000004</v>
          </cell>
          <cell r="M41">
            <v>22700</v>
          </cell>
          <cell r="N41">
            <v>0</v>
          </cell>
          <cell r="O41">
            <v>31200</v>
          </cell>
          <cell r="P41">
            <v>32240.000000000004</v>
          </cell>
        </row>
        <row r="43">
          <cell r="E43">
            <v>26282.391</v>
          </cell>
          <cell r="F43">
            <v>21276</v>
          </cell>
          <cell r="G43">
            <v>23556</v>
          </cell>
          <cell r="H43">
            <v>15042.813</v>
          </cell>
          <cell r="I43">
            <v>20772</v>
          </cell>
          <cell r="J43">
            <v>22036</v>
          </cell>
          <cell r="K43">
            <v>881</v>
          </cell>
          <cell r="L43">
            <v>21276</v>
          </cell>
          <cell r="M43">
            <v>21884</v>
          </cell>
          <cell r="N43">
            <v>20258</v>
          </cell>
          <cell r="O43">
            <v>22659</v>
          </cell>
          <cell r="P43">
            <v>23556</v>
          </cell>
        </row>
        <row r="44">
          <cell r="E44">
            <v>0</v>
          </cell>
          <cell r="F44">
            <v>4654.1679999999997</v>
          </cell>
          <cell r="G44">
            <v>7558.8710000000001</v>
          </cell>
          <cell r="H44">
            <v>4750.3620000000001</v>
          </cell>
          <cell r="I44">
            <v>2000</v>
          </cell>
          <cell r="J44">
            <v>5673.9999999999991</v>
          </cell>
          <cell r="K44">
            <v>0</v>
          </cell>
          <cell r="L44">
            <v>0</v>
          </cell>
          <cell r="M44">
            <v>4000</v>
          </cell>
          <cell r="N44">
            <v>4000</v>
          </cell>
          <cell r="O44">
            <v>4000</v>
          </cell>
          <cell r="P44">
            <v>4000</v>
          </cell>
        </row>
        <row r="45">
          <cell r="E45">
            <v>0</v>
          </cell>
          <cell r="F45">
            <v>9354.9639999999999</v>
          </cell>
          <cell r="G45">
            <v>10635.588</v>
          </cell>
          <cell r="H45">
            <v>10563.175999999999</v>
          </cell>
          <cell r="I45">
            <v>10500</v>
          </cell>
          <cell r="J45">
            <v>11000</v>
          </cell>
          <cell r="K45">
            <v>0</v>
          </cell>
          <cell r="L45">
            <v>5000</v>
          </cell>
          <cell r="M45">
            <v>5869</v>
          </cell>
          <cell r="N45">
            <v>10069</v>
          </cell>
          <cell r="O45">
            <v>5069</v>
          </cell>
          <cell r="P45">
            <v>5849</v>
          </cell>
        </row>
        <row r="46">
          <cell r="E46">
            <v>0</v>
          </cell>
          <cell r="F46">
            <v>0</v>
          </cell>
          <cell r="G46">
            <v>12099.761</v>
          </cell>
          <cell r="I46">
            <v>0</v>
          </cell>
          <cell r="J46">
            <v>18200</v>
          </cell>
          <cell r="K46">
            <v>23734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6991</v>
          </cell>
        </row>
        <row r="49">
          <cell r="E49">
            <v>547.26</v>
          </cell>
          <cell r="F49">
            <v>592.72</v>
          </cell>
          <cell r="G49">
            <v>682.03</v>
          </cell>
          <cell r="H49">
            <v>503.58</v>
          </cell>
          <cell r="I49">
            <v>600</v>
          </cell>
          <cell r="J49">
            <v>600</v>
          </cell>
          <cell r="K49">
            <v>600</v>
          </cell>
          <cell r="L49">
            <v>600</v>
          </cell>
          <cell r="M49">
            <v>600</v>
          </cell>
          <cell r="N49">
            <v>600</v>
          </cell>
          <cell r="O49">
            <v>600</v>
          </cell>
          <cell r="P49">
            <v>600</v>
          </cell>
        </row>
        <row r="53">
          <cell r="E53">
            <v>2412.9459999999999</v>
          </cell>
          <cell r="F53">
            <v>1869.665</v>
          </cell>
          <cell r="G53">
            <v>8330.2610000000004</v>
          </cell>
          <cell r="H53">
            <v>2122.4749999999999</v>
          </cell>
          <cell r="I53">
            <v>42400</v>
          </cell>
          <cell r="J53">
            <v>33032</v>
          </cell>
          <cell r="K53">
            <v>66116</v>
          </cell>
          <cell r="L53">
            <v>33820</v>
          </cell>
          <cell r="M53">
            <v>33379</v>
          </cell>
          <cell r="N53">
            <v>33776</v>
          </cell>
          <cell r="O53">
            <v>33000</v>
          </cell>
          <cell r="P53">
            <v>34100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6">
          <cell r="E56">
            <v>30217.237000000001</v>
          </cell>
          <cell r="F56">
            <v>18641.519</v>
          </cell>
          <cell r="G56">
            <v>23338.953000000001</v>
          </cell>
          <cell r="H56">
            <v>19105.034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9">
          <cell r="E59">
            <v>0</v>
          </cell>
          <cell r="F59">
            <v>0</v>
          </cell>
          <cell r="G59">
            <v>4458.8500000000004</v>
          </cell>
          <cell r="H59">
            <v>23283.06</v>
          </cell>
          <cell r="I59">
            <v>28000</v>
          </cell>
          <cell r="J59">
            <v>17000</v>
          </cell>
          <cell r="K59">
            <v>3000</v>
          </cell>
          <cell r="L59">
            <v>3000</v>
          </cell>
          <cell r="M59">
            <v>3000</v>
          </cell>
          <cell r="N59">
            <v>3000</v>
          </cell>
          <cell r="O59">
            <v>3000</v>
          </cell>
          <cell r="P59">
            <v>3000</v>
          </cell>
        </row>
        <row r="60">
          <cell r="F60">
            <v>0</v>
          </cell>
          <cell r="G60">
            <v>0</v>
          </cell>
          <cell r="H60">
            <v>0</v>
          </cell>
        </row>
        <row r="61">
          <cell r="F61">
            <v>0</v>
          </cell>
          <cell r="G61">
            <v>0</v>
          </cell>
          <cell r="H61">
            <v>0</v>
          </cell>
        </row>
        <row r="62">
          <cell r="F62">
            <v>17897.321</v>
          </cell>
          <cell r="G62">
            <v>0</v>
          </cell>
          <cell r="H62">
            <v>6000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70">
          <cell r="E70">
            <v>404.82</v>
          </cell>
          <cell r="F70">
            <v>386.61</v>
          </cell>
          <cell r="G70">
            <v>464.82</v>
          </cell>
          <cell r="H70">
            <v>343.02</v>
          </cell>
          <cell r="I70">
            <v>650</v>
          </cell>
          <cell r="J70">
            <v>600</v>
          </cell>
          <cell r="K70">
            <v>800</v>
          </cell>
          <cell r="L70">
            <v>900</v>
          </cell>
          <cell r="M70">
            <v>800</v>
          </cell>
          <cell r="N70">
            <v>800</v>
          </cell>
          <cell r="O70">
            <v>700</v>
          </cell>
          <cell r="P70">
            <v>650</v>
          </cell>
        </row>
        <row r="71">
          <cell r="E71">
            <v>47453.061999999998</v>
          </cell>
          <cell r="F71">
            <v>17649.971000000001</v>
          </cell>
          <cell r="G71">
            <v>19842.664000000001</v>
          </cell>
          <cell r="H71">
            <v>15380.053</v>
          </cell>
          <cell r="I71">
            <v>15550.396230000004</v>
          </cell>
          <cell r="J71">
            <v>11137.324719999995</v>
          </cell>
          <cell r="K71">
            <v>0</v>
          </cell>
          <cell r="L71">
            <v>32377.712349999994</v>
          </cell>
          <cell r="M71">
            <v>18606.191559999999</v>
          </cell>
          <cell r="N71">
            <v>19078.135450000005</v>
          </cell>
          <cell r="O71">
            <v>17041.927360000001</v>
          </cell>
          <cell r="P71">
            <v>24396.640840000004</v>
          </cell>
        </row>
        <row r="73">
          <cell r="E73">
            <v>60578.483999999997</v>
          </cell>
          <cell r="F73">
            <v>55915.62</v>
          </cell>
          <cell r="G73">
            <v>61981.756000000001</v>
          </cell>
          <cell r="H73">
            <v>53300.525000000001</v>
          </cell>
          <cell r="I73">
            <v>60018.267639999998</v>
          </cell>
          <cell r="J73">
            <v>58166.029329999998</v>
          </cell>
          <cell r="K73">
            <v>60369.780310000002</v>
          </cell>
          <cell r="L73">
            <v>61214.932699999998</v>
          </cell>
          <cell r="M73">
            <v>59591.262979999992</v>
          </cell>
          <cell r="N73">
            <v>60629.03628</v>
          </cell>
          <cell r="O73">
            <v>59921.856810000005</v>
          </cell>
          <cell r="P73">
            <v>61616.146459999989</v>
          </cell>
        </row>
        <row r="74">
          <cell r="E74">
            <v>11072.573</v>
          </cell>
          <cell r="F74">
            <v>6799.6890000000003</v>
          </cell>
          <cell r="G74">
            <v>13433.808999999999</v>
          </cell>
          <cell r="H74">
            <v>14837.337</v>
          </cell>
          <cell r="I74">
            <v>15500</v>
          </cell>
          <cell r="J74">
            <v>15000</v>
          </cell>
          <cell r="K74">
            <v>9410</v>
          </cell>
          <cell r="L74">
            <v>13190</v>
          </cell>
          <cell r="M74">
            <v>15000</v>
          </cell>
          <cell r="N74">
            <v>15500</v>
          </cell>
          <cell r="O74">
            <v>15000</v>
          </cell>
          <cell r="P74">
            <v>15080</v>
          </cell>
        </row>
        <row r="75">
          <cell r="E75">
            <v>252.79</v>
          </cell>
          <cell r="F75">
            <v>378.67</v>
          </cell>
          <cell r="G75">
            <v>498.78</v>
          </cell>
          <cell r="H75">
            <v>499.29</v>
          </cell>
          <cell r="I75">
            <v>600</v>
          </cell>
          <cell r="J75">
            <v>500</v>
          </cell>
          <cell r="K75">
            <v>500</v>
          </cell>
          <cell r="L75">
            <v>500</v>
          </cell>
          <cell r="M75">
            <v>500</v>
          </cell>
          <cell r="N75">
            <v>500</v>
          </cell>
          <cell r="O75">
            <v>500</v>
          </cell>
          <cell r="P75">
            <v>500</v>
          </cell>
        </row>
        <row r="76">
          <cell r="E76">
            <v>3689.8290000000002</v>
          </cell>
          <cell r="F76">
            <v>12331.826999999999</v>
          </cell>
          <cell r="G76">
            <v>19618.433000000001</v>
          </cell>
          <cell r="H76">
            <v>16919.66</v>
          </cell>
          <cell r="I76">
            <v>15000</v>
          </cell>
          <cell r="J76">
            <v>15000</v>
          </cell>
          <cell r="K76">
            <v>15000</v>
          </cell>
          <cell r="L76">
            <v>15000</v>
          </cell>
          <cell r="M76">
            <v>15000</v>
          </cell>
          <cell r="N76">
            <v>15000</v>
          </cell>
          <cell r="O76">
            <v>15000</v>
          </cell>
          <cell r="P76">
            <v>15000</v>
          </cell>
        </row>
        <row r="77">
          <cell r="E77">
            <v>25189.797999999999</v>
          </cell>
          <cell r="F77">
            <v>24790.367999999999</v>
          </cell>
          <cell r="G77">
            <v>25222.252</v>
          </cell>
          <cell r="H77">
            <v>23484.435000000001</v>
          </cell>
          <cell r="I77">
            <v>0</v>
          </cell>
          <cell r="J77">
            <v>0</v>
          </cell>
          <cell r="K77">
            <v>27000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E80">
            <v>1882.905</v>
          </cell>
          <cell r="F80">
            <v>0</v>
          </cell>
          <cell r="G80">
            <v>10282.893</v>
          </cell>
          <cell r="H80">
            <v>6120.8729999999996</v>
          </cell>
          <cell r="I80">
            <v>11220</v>
          </cell>
          <cell r="J80">
            <v>11100</v>
          </cell>
          <cell r="K80">
            <v>10880</v>
          </cell>
          <cell r="L80">
            <v>10880</v>
          </cell>
          <cell r="M80">
            <v>10880</v>
          </cell>
          <cell r="N80">
            <v>10880</v>
          </cell>
          <cell r="O80">
            <v>10880</v>
          </cell>
          <cell r="P80">
            <v>10880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E83">
            <v>761.93100000000004</v>
          </cell>
          <cell r="F83">
            <v>1928.433</v>
          </cell>
          <cell r="G83">
            <v>3057.5450000000001</v>
          </cell>
          <cell r="H83">
            <v>3055.518</v>
          </cell>
          <cell r="I83">
            <v>3600</v>
          </cell>
          <cell r="J83">
            <v>3600</v>
          </cell>
          <cell r="K83">
            <v>3600</v>
          </cell>
          <cell r="L83">
            <v>3600</v>
          </cell>
          <cell r="M83">
            <v>3600</v>
          </cell>
          <cell r="N83">
            <v>3600</v>
          </cell>
          <cell r="O83">
            <v>3600</v>
          </cell>
          <cell r="P83">
            <v>3600</v>
          </cell>
        </row>
        <row r="84">
          <cell r="E84">
            <v>782.47</v>
          </cell>
          <cell r="F84">
            <v>782.33</v>
          </cell>
          <cell r="G84">
            <v>1204.55</v>
          </cell>
          <cell r="H84">
            <v>1205.1500000000001</v>
          </cell>
          <cell r="I84">
            <v>600</v>
          </cell>
          <cell r="J84">
            <v>600</v>
          </cell>
          <cell r="K84">
            <v>600</v>
          </cell>
          <cell r="L84">
            <v>600</v>
          </cell>
          <cell r="M84">
            <v>600</v>
          </cell>
          <cell r="N84">
            <v>600</v>
          </cell>
          <cell r="O84">
            <v>600</v>
          </cell>
          <cell r="P84">
            <v>600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E91">
            <v>15092.941000000001</v>
          </cell>
          <cell r="F91">
            <v>14616.909</v>
          </cell>
          <cell r="G91">
            <v>16650.073</v>
          </cell>
          <cell r="H91">
            <v>12840.678</v>
          </cell>
          <cell r="I91">
            <v>0</v>
          </cell>
          <cell r="J91">
            <v>0</v>
          </cell>
          <cell r="K91">
            <v>7633.1829100000023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6">
          <cell r="E96">
            <v>5510.55</v>
          </cell>
          <cell r="F96">
            <v>5219.46</v>
          </cell>
          <cell r="G96">
            <v>5904.72</v>
          </cell>
          <cell r="H96">
            <v>5819.17</v>
          </cell>
          <cell r="I96">
            <v>5735</v>
          </cell>
          <cell r="J96">
            <v>5550</v>
          </cell>
          <cell r="K96">
            <v>5826</v>
          </cell>
          <cell r="L96">
            <v>5826</v>
          </cell>
          <cell r="M96">
            <v>5826</v>
          </cell>
          <cell r="N96">
            <v>5826</v>
          </cell>
          <cell r="O96">
            <v>5826</v>
          </cell>
          <cell r="P96">
            <v>5826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9">
          <cell r="E99">
            <v>11967.162</v>
          </cell>
          <cell r="F99">
            <v>9170.7199999999993</v>
          </cell>
          <cell r="G99">
            <v>0</v>
          </cell>
          <cell r="H99">
            <v>1890.8109999999999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E100">
            <v>3460.2069999999999</v>
          </cell>
          <cell r="F100">
            <v>2078.9119999999998</v>
          </cell>
          <cell r="G100">
            <v>2066.2310000000002</v>
          </cell>
          <cell r="H100">
            <v>1353.2280000000001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1200</v>
          </cell>
          <cell r="J102">
            <v>1200</v>
          </cell>
          <cell r="K102">
            <v>1200</v>
          </cell>
          <cell r="L102">
            <v>1200</v>
          </cell>
          <cell r="M102">
            <v>1200</v>
          </cell>
          <cell r="N102">
            <v>1200</v>
          </cell>
          <cell r="O102">
            <v>1200</v>
          </cell>
          <cell r="P102">
            <v>1200</v>
          </cell>
        </row>
        <row r="105">
          <cell r="E105">
            <v>4559.424</v>
          </cell>
          <cell r="F105">
            <v>3206.52</v>
          </cell>
          <cell r="G105">
            <v>0</v>
          </cell>
          <cell r="H105">
            <v>0</v>
          </cell>
        </row>
        <row r="106">
          <cell r="E106">
            <v>4411.8379999999997</v>
          </cell>
          <cell r="F106">
            <v>5046.0600000000004</v>
          </cell>
          <cell r="G106">
            <v>4666.6490000000003</v>
          </cell>
          <cell r="H106">
            <v>4284.2740000000003</v>
          </cell>
        </row>
        <row r="107">
          <cell r="E107">
            <v>0</v>
          </cell>
          <cell r="F107">
            <v>2436.3040000000001</v>
          </cell>
          <cell r="G107">
            <v>1219.7539999999999</v>
          </cell>
          <cell r="H107">
            <v>1221.6410000000001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9">
          <cell r="E109">
            <v>2913.7640000000001</v>
          </cell>
          <cell r="F109">
            <v>2245.9169999999999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8">
          <cell r="E118">
            <v>5949.3989999999994</v>
          </cell>
          <cell r="F118">
            <v>34167.374000000003</v>
          </cell>
          <cell r="G118">
            <v>36943.953999999998</v>
          </cell>
          <cell r="H118">
            <v>31803.552</v>
          </cell>
          <cell r="I118">
            <v>40591.8260399672</v>
          </cell>
          <cell r="J118">
            <v>48960.057889942735</v>
          </cell>
          <cell r="K118">
            <v>69137.562508500487</v>
          </cell>
          <cell r="L118">
            <v>32305.728152398955</v>
          </cell>
          <cell r="M118">
            <v>65876.998751449326</v>
          </cell>
          <cell r="N118">
            <v>67323.711224260711</v>
          </cell>
          <cell r="O118">
            <v>22107.445384608582</v>
          </cell>
          <cell r="P118">
            <v>44800.346324887469</v>
          </cell>
        </row>
        <row r="125">
          <cell r="E125">
            <v>38002.339999999997</v>
          </cell>
          <cell r="F125">
            <v>38158.199999999997</v>
          </cell>
          <cell r="G125">
            <v>40670.57</v>
          </cell>
          <cell r="H125">
            <v>29595.41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E127">
            <v>45899.934999999998</v>
          </cell>
          <cell r="F127">
            <v>40114.453000000001</v>
          </cell>
          <cell r="G127">
            <v>43492.561000000002</v>
          </cell>
          <cell r="H127">
            <v>43897.807000000001</v>
          </cell>
        </row>
        <row r="128">
          <cell r="E128">
            <v>0</v>
          </cell>
          <cell r="F128">
            <v>1897.0909999999999</v>
          </cell>
          <cell r="G128">
            <v>0</v>
          </cell>
          <cell r="H128">
            <v>0</v>
          </cell>
        </row>
        <row r="129"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E130">
            <v>1838.3520000000001</v>
          </cell>
          <cell r="F130">
            <v>0</v>
          </cell>
          <cell r="G130">
            <v>1836.519</v>
          </cell>
          <cell r="H130">
            <v>1839.896</v>
          </cell>
        </row>
        <row r="131">
          <cell r="E131">
            <v>1840.15</v>
          </cell>
          <cell r="F131">
            <v>1840.0509999999999</v>
          </cell>
          <cell r="G131">
            <v>3677.0259999999998</v>
          </cell>
          <cell r="H131">
            <v>1839.6659999999999</v>
          </cell>
        </row>
        <row r="146">
          <cell r="E146">
            <v>2232.4760000000001</v>
          </cell>
          <cell r="F146">
            <v>4037.73</v>
          </cell>
          <cell r="G146">
            <v>4488.3209999999999</v>
          </cell>
          <cell r="H146">
            <v>4162.0110000000004</v>
          </cell>
          <cell r="I146">
            <v>4464</v>
          </cell>
          <cell r="J146">
            <v>4320</v>
          </cell>
          <cell r="K146">
            <v>4464</v>
          </cell>
          <cell r="L146">
            <v>4464</v>
          </cell>
          <cell r="M146">
            <v>4320</v>
          </cell>
          <cell r="N146">
            <v>4464</v>
          </cell>
          <cell r="O146">
            <v>4320</v>
          </cell>
          <cell r="P146">
            <v>4464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Link2020"/>
      <sheetName val="สรุปแผนจำหน่าย ธ.ค. 63 (Final)"/>
      <sheetName val="แผนจำหน่าย ม.ค. 64"/>
      <sheetName val="ปรับแผนจำหน่าย ม.ค. 64 (1)"/>
      <sheetName val="Link 2021"/>
      <sheetName val="สรุปแผนจำหน่าย ม.ค. 63 (Final)"/>
      <sheetName val="แผนจำหน่าย ก.พ. 64"/>
      <sheetName val="ปรับแผนจำหน่าย ก.พ. 64 (1)"/>
      <sheetName val="ปรับแผนจำหน่าย ก.พ. 64 (2)"/>
      <sheetName val="สรุปแผนจำหน่าย ก.พ. (Final)"/>
      <sheetName val="แผนจำหน่าย มี.ค. 64"/>
      <sheetName val="ปรับแผนจำหน่าย มี.ค. 64 (1)"/>
      <sheetName val="ปรับแผนจำหน่าย มี.ค. 64 (2)"/>
      <sheetName val="สรุปแผนจำหน่าย มี.ค. (Final)"/>
      <sheetName val="Form แผนจำหน่าย"/>
      <sheetName val="Form ปรับแผนจำหน่าย"/>
    </sheetNames>
    <sheetDataSet>
      <sheetData sheetId="0" refreshError="1"/>
      <sheetData sheetId="1" refreshError="1"/>
      <sheetData sheetId="2">
        <row r="23">
          <cell r="C23" t="str">
            <v>PTTOR (C3)</v>
          </cell>
          <cell r="D23" t="str">
            <v>GSP RY</v>
          </cell>
        </row>
        <row r="24">
          <cell r="C24" t="str">
            <v>PTTOR (LPG ไม่มีกลิ่น)</v>
          </cell>
          <cell r="D24" t="str">
            <v>GSP RY</v>
          </cell>
        </row>
        <row r="25">
          <cell r="C25" t="str">
            <v>PTTOR</v>
          </cell>
          <cell r="D25" t="str">
            <v>MT</v>
          </cell>
        </row>
        <row r="26">
          <cell r="C26" t="str">
            <v>SGP</v>
          </cell>
          <cell r="D26" t="str">
            <v>MT</v>
          </cell>
        </row>
        <row r="27">
          <cell r="C27" t="str">
            <v>UGP</v>
          </cell>
          <cell r="D27" t="str">
            <v>MT</v>
          </cell>
        </row>
        <row r="28">
          <cell r="C28" t="str">
            <v>PTTOR</v>
          </cell>
          <cell r="D28" t="str">
            <v>MT</v>
          </cell>
        </row>
        <row r="29">
          <cell r="C29" t="str">
            <v>PTTOR</v>
          </cell>
          <cell r="D29" t="str">
            <v xml:space="preserve">BRP </v>
          </cell>
        </row>
        <row r="30">
          <cell r="C30" t="str">
            <v>PTTOR</v>
          </cell>
          <cell r="D30" t="str">
            <v>PTT TANK</v>
          </cell>
        </row>
        <row r="31">
          <cell r="C31" t="str">
            <v>PTTOR</v>
          </cell>
          <cell r="D31" t="str">
            <v>PTT TANK (Truck)</v>
          </cell>
        </row>
        <row r="32">
          <cell r="C32" t="str">
            <v>SGP</v>
          </cell>
          <cell r="D32" t="str">
            <v>MT</v>
          </cell>
        </row>
        <row r="33">
          <cell r="C33" t="str">
            <v>UGP</v>
          </cell>
          <cell r="D33" t="str">
            <v>MT</v>
          </cell>
        </row>
        <row r="34">
          <cell r="C34" t="str">
            <v>BCP</v>
          </cell>
          <cell r="D34" t="str">
            <v>MT</v>
          </cell>
        </row>
        <row r="35">
          <cell r="C35" t="str">
            <v>BCP</v>
          </cell>
          <cell r="D35" t="str">
            <v>PTT TANK</v>
          </cell>
        </row>
        <row r="36">
          <cell r="C36" t="str">
            <v>Big gas</v>
          </cell>
          <cell r="D36" t="str">
            <v>MT</v>
          </cell>
        </row>
        <row r="37">
          <cell r="C37" t="str">
            <v>Big gas</v>
          </cell>
          <cell r="D37" t="str">
            <v>PTT TANK</v>
          </cell>
        </row>
        <row r="38">
          <cell r="C38" t="str">
            <v>PAP</v>
          </cell>
          <cell r="D38" t="str">
            <v>MT</v>
          </cell>
        </row>
        <row r="39">
          <cell r="C39" t="str">
            <v>PAP</v>
          </cell>
          <cell r="D39" t="str">
            <v>PTT TANK</v>
          </cell>
        </row>
        <row r="40">
          <cell r="C40" t="str">
            <v>PAP</v>
          </cell>
          <cell r="D40" t="str">
            <v>PTT TANK (Truck)</v>
          </cell>
        </row>
        <row r="41">
          <cell r="C41" t="str">
            <v>WP</v>
          </cell>
          <cell r="D41" t="str">
            <v>MT</v>
          </cell>
        </row>
        <row r="42">
          <cell r="C42" t="str">
            <v>WP</v>
          </cell>
          <cell r="D42" t="str">
            <v>PTT TANK</v>
          </cell>
        </row>
        <row r="43">
          <cell r="C43" t="str">
            <v>Chevron</v>
          </cell>
          <cell r="D43" t="str">
            <v>PTT TANK</v>
          </cell>
        </row>
        <row r="44">
          <cell r="C44" t="str">
            <v>IRPC</v>
          </cell>
          <cell r="D44" t="str">
            <v>MT</v>
          </cell>
        </row>
        <row r="45">
          <cell r="C45" t="str">
            <v>IRPC</v>
          </cell>
          <cell r="D45" t="str">
            <v>PTT TANK</v>
          </cell>
        </row>
        <row r="46">
          <cell r="C46" t="str">
            <v>Atlas</v>
          </cell>
          <cell r="D46" t="str">
            <v>MT</v>
          </cell>
        </row>
        <row r="47">
          <cell r="C47" t="str">
            <v>Atlas</v>
          </cell>
          <cell r="D47" t="str">
            <v>PTT TANK</v>
          </cell>
        </row>
        <row r="48">
          <cell r="C48" t="str">
            <v>ESSO</v>
          </cell>
          <cell r="D48" t="str">
            <v>MT</v>
          </cell>
        </row>
        <row r="49">
          <cell r="C49" t="str">
            <v>ESSO</v>
          </cell>
          <cell r="D49" t="str">
            <v xml:space="preserve">BRP </v>
          </cell>
        </row>
        <row r="50">
          <cell r="C50" t="str">
            <v>ESSO</v>
          </cell>
          <cell r="D50" t="str">
            <v>PTT TANK</v>
          </cell>
        </row>
        <row r="51">
          <cell r="C51" t="str">
            <v>UNO</v>
          </cell>
          <cell r="D51" t="str">
            <v>PTT TANK</v>
          </cell>
        </row>
        <row r="52">
          <cell r="C52" t="str">
            <v>Orchid</v>
          </cell>
          <cell r="D52" t="str">
            <v>PTT TANK</v>
          </cell>
        </row>
        <row r="53">
          <cell r="C53" t="str">
            <v>PTTOR</v>
          </cell>
          <cell r="D53" t="str">
            <v>IRPC</v>
          </cell>
        </row>
        <row r="54">
          <cell r="C54" t="str">
            <v>WP</v>
          </cell>
          <cell r="D54" t="str">
            <v>IRPC</v>
          </cell>
        </row>
        <row r="55">
          <cell r="C55" t="str">
            <v>Atlas</v>
          </cell>
          <cell r="D55" t="str">
            <v>IRPC</v>
          </cell>
        </row>
        <row r="56">
          <cell r="C56" t="str">
            <v>PTTOR</v>
          </cell>
          <cell r="D56" t="str">
            <v>MT</v>
          </cell>
        </row>
        <row r="57">
          <cell r="C57" t="str">
            <v>PTTOR</v>
          </cell>
          <cell r="D57" t="str">
            <v>PTT TANK</v>
          </cell>
        </row>
        <row r="58">
          <cell r="C58" t="str">
            <v>PTTOR</v>
          </cell>
          <cell r="D58" t="str">
            <v>PTT TANK (Truck)</v>
          </cell>
        </row>
        <row r="59">
          <cell r="C59" t="str">
            <v>BCP</v>
          </cell>
          <cell r="D59" t="str">
            <v>MT</v>
          </cell>
        </row>
        <row r="60">
          <cell r="C60" t="str">
            <v>BCP</v>
          </cell>
          <cell r="D60" t="str">
            <v>PTT TANK</v>
          </cell>
        </row>
        <row r="61">
          <cell r="C61" t="str">
            <v>PAP</v>
          </cell>
          <cell r="D61" t="str">
            <v>MT</v>
          </cell>
        </row>
        <row r="62">
          <cell r="C62" t="str">
            <v>PAP</v>
          </cell>
          <cell r="D62" t="str">
            <v>PTT TANK</v>
          </cell>
        </row>
        <row r="63">
          <cell r="C63" t="str">
            <v>PAP</v>
          </cell>
          <cell r="D63" t="str">
            <v>PTT TANK (Truck)</v>
          </cell>
        </row>
        <row r="64">
          <cell r="C64" t="str">
            <v>WP</v>
          </cell>
          <cell r="D64" t="str">
            <v>MT</v>
          </cell>
        </row>
        <row r="65">
          <cell r="C65" t="str">
            <v>WP</v>
          </cell>
          <cell r="D65" t="str">
            <v>PTT TANK</v>
          </cell>
        </row>
        <row r="66">
          <cell r="C66" t="str">
            <v>IRPC</v>
          </cell>
          <cell r="D66" t="str">
            <v>MT</v>
          </cell>
        </row>
        <row r="67">
          <cell r="C67" t="str">
            <v>IRPC</v>
          </cell>
          <cell r="D67" t="str">
            <v>PTT TANK</v>
          </cell>
        </row>
        <row r="68">
          <cell r="C68" t="str">
            <v>Atlas</v>
          </cell>
          <cell r="D68" t="str">
            <v>MT</v>
          </cell>
        </row>
        <row r="69">
          <cell r="C69" t="str">
            <v>Atlas</v>
          </cell>
          <cell r="D69" t="str">
            <v>PTT TANK</v>
          </cell>
        </row>
        <row r="70">
          <cell r="C70" t="str">
            <v>ESSO</v>
          </cell>
          <cell r="D70" t="str">
            <v>MT</v>
          </cell>
        </row>
        <row r="71">
          <cell r="C71" t="str">
            <v>ESSO</v>
          </cell>
          <cell r="D71" t="str">
            <v>PTT TANK</v>
          </cell>
        </row>
        <row r="72">
          <cell r="C72" t="str">
            <v>Orchid</v>
          </cell>
          <cell r="D72" t="str">
            <v>PTT TANK</v>
          </cell>
        </row>
        <row r="73">
          <cell r="C73" t="str">
            <v>PTTOR</v>
          </cell>
          <cell r="D73" t="str">
            <v>MT</v>
          </cell>
        </row>
        <row r="74">
          <cell r="C74" t="str">
            <v>PTTOR</v>
          </cell>
          <cell r="D74" t="str">
            <v xml:space="preserve">SPRC </v>
          </cell>
        </row>
        <row r="75">
          <cell r="C75" t="str">
            <v>PAP</v>
          </cell>
          <cell r="D75" t="str">
            <v xml:space="preserve">SPRC </v>
          </cell>
        </row>
        <row r="76">
          <cell r="C76" t="str">
            <v>WP</v>
          </cell>
          <cell r="D76" t="str">
            <v xml:space="preserve">SPRC </v>
          </cell>
        </row>
        <row r="77">
          <cell r="C77" t="str">
            <v>Atlas</v>
          </cell>
          <cell r="D77" t="str">
            <v xml:space="preserve">SPRC </v>
          </cell>
        </row>
        <row r="78">
          <cell r="C78" t="str">
            <v>PTTOR</v>
          </cell>
          <cell r="D78" t="str">
            <v>PTTEP/LKB (Truck)</v>
          </cell>
        </row>
        <row r="79">
          <cell r="C79" t="str">
            <v>PTTOR</v>
          </cell>
          <cell r="D79" t="str">
            <v>GSP KHM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93"/>
  <sheetViews>
    <sheetView zoomScaleNormal="100" workbookViewId="0">
      <selection activeCell="BA1" sqref="BA1:BA1048576"/>
    </sheetView>
  </sheetViews>
  <sheetFormatPr defaultRowHeight="14"/>
  <cols>
    <col min="1" max="1" width="21.08203125" bestFit="1" customWidth="1"/>
    <col min="3" max="27" width="8.4140625" hidden="1" customWidth="1"/>
    <col min="28" max="52" width="0" hidden="1" customWidth="1"/>
    <col min="53" max="54" width="8.6640625" customWidth="1"/>
  </cols>
  <sheetData>
    <row r="1" spans="1:75" ht="18.5" thickBot="1">
      <c r="A1" s="1" t="s">
        <v>0</v>
      </c>
      <c r="B1" s="2" t="s">
        <v>1</v>
      </c>
      <c r="C1" s="79">
        <v>2560</v>
      </c>
      <c r="D1" s="79">
        <v>2560</v>
      </c>
      <c r="E1" s="79">
        <v>2560</v>
      </c>
      <c r="F1" s="123">
        <v>2560</v>
      </c>
      <c r="G1" s="123">
        <v>2560</v>
      </c>
      <c r="H1" s="123">
        <v>2560</v>
      </c>
      <c r="I1" s="123">
        <v>2560</v>
      </c>
      <c r="J1" s="123">
        <v>2560</v>
      </c>
      <c r="K1" s="123">
        <v>2560</v>
      </c>
      <c r="L1" s="123">
        <v>2560</v>
      </c>
      <c r="M1" s="123">
        <v>2560</v>
      </c>
      <c r="N1" s="123">
        <v>2560</v>
      </c>
      <c r="O1" s="123">
        <v>2561</v>
      </c>
      <c r="P1" s="123">
        <v>2561</v>
      </c>
      <c r="Q1" s="123">
        <v>2561</v>
      </c>
      <c r="R1" s="123">
        <v>2561</v>
      </c>
      <c r="S1" s="123">
        <v>2561</v>
      </c>
      <c r="T1" s="123">
        <v>2561</v>
      </c>
      <c r="U1" s="123">
        <v>2561</v>
      </c>
      <c r="V1" s="123">
        <v>2561</v>
      </c>
      <c r="W1" s="123">
        <v>2561</v>
      </c>
      <c r="X1" s="123">
        <v>2561</v>
      </c>
      <c r="Y1" s="123">
        <v>2561</v>
      </c>
      <c r="Z1" s="123">
        <v>2561</v>
      </c>
      <c r="AA1" s="123">
        <v>2562</v>
      </c>
      <c r="AB1" s="123">
        <v>2562</v>
      </c>
      <c r="AC1" s="123">
        <v>2562</v>
      </c>
      <c r="AD1" s="123">
        <v>2562</v>
      </c>
      <c r="AE1" s="123">
        <v>2562</v>
      </c>
      <c r="AF1" s="123">
        <v>2562</v>
      </c>
      <c r="AG1" s="123">
        <v>2562</v>
      </c>
      <c r="AH1" s="123">
        <v>2562</v>
      </c>
      <c r="AI1" s="123">
        <v>2562</v>
      </c>
      <c r="AJ1" s="123">
        <v>2562</v>
      </c>
      <c r="AK1" s="123">
        <v>2562</v>
      </c>
      <c r="AL1" s="123">
        <v>2562</v>
      </c>
      <c r="AM1" s="123">
        <v>2563</v>
      </c>
      <c r="AN1" s="123">
        <v>2563</v>
      </c>
      <c r="AO1" s="123">
        <v>2563</v>
      </c>
      <c r="AP1" s="123">
        <v>2563</v>
      </c>
      <c r="AQ1" s="123">
        <v>2563</v>
      </c>
      <c r="AR1" s="123">
        <v>2563</v>
      </c>
      <c r="AS1" s="123">
        <v>2563</v>
      </c>
      <c r="AT1" s="123">
        <v>2563</v>
      </c>
      <c r="AU1" s="123">
        <v>2563</v>
      </c>
      <c r="AV1" s="123">
        <v>2563</v>
      </c>
      <c r="AW1" s="123">
        <v>2563</v>
      </c>
      <c r="AX1" s="123">
        <v>2563</v>
      </c>
      <c r="AY1" s="123">
        <v>2564</v>
      </c>
      <c r="AZ1" s="123">
        <v>2564</v>
      </c>
      <c r="BA1" s="123">
        <v>2564</v>
      </c>
      <c r="BB1" s="123">
        <v>2564</v>
      </c>
      <c r="BC1" s="123">
        <v>2564</v>
      </c>
      <c r="BD1" s="123">
        <v>2564</v>
      </c>
      <c r="BE1" s="123">
        <v>2564</v>
      </c>
      <c r="BF1" s="123">
        <v>2564</v>
      </c>
      <c r="BG1" s="123">
        <v>2564</v>
      </c>
      <c r="BH1" s="123">
        <v>2564</v>
      </c>
      <c r="BI1" s="123">
        <v>2564</v>
      </c>
      <c r="BJ1" s="123">
        <v>2564</v>
      </c>
      <c r="BK1" s="123">
        <v>2565</v>
      </c>
      <c r="BL1" s="123">
        <v>2565</v>
      </c>
      <c r="BM1" s="123">
        <v>2565</v>
      </c>
      <c r="BN1" s="123">
        <v>2565</v>
      </c>
      <c r="BO1" s="123">
        <v>2565</v>
      </c>
    </row>
    <row r="2" spans="1:75" ht="18">
      <c r="A2" s="100" t="s">
        <v>2</v>
      </c>
      <c r="B2" s="3"/>
      <c r="C2" s="78">
        <v>42736</v>
      </c>
      <c r="D2" s="78">
        <v>42767</v>
      </c>
      <c r="E2" s="78">
        <v>42795</v>
      </c>
      <c r="F2" s="77">
        <v>42826</v>
      </c>
      <c r="G2" s="78">
        <v>42856</v>
      </c>
      <c r="H2" s="78">
        <v>42887</v>
      </c>
      <c r="I2" s="78">
        <v>42917</v>
      </c>
      <c r="J2" s="78">
        <v>42948</v>
      </c>
      <c r="K2" s="78">
        <v>42979</v>
      </c>
      <c r="L2" s="78">
        <v>43009</v>
      </c>
      <c r="M2" s="78">
        <v>43040</v>
      </c>
      <c r="N2" s="4">
        <v>43070</v>
      </c>
      <c r="O2" s="4">
        <v>43101</v>
      </c>
      <c r="P2" s="4">
        <v>43132</v>
      </c>
      <c r="Q2" s="4">
        <v>43160</v>
      </c>
      <c r="R2" s="4">
        <v>43191</v>
      </c>
      <c r="S2" s="4">
        <v>43221</v>
      </c>
      <c r="T2" s="4">
        <v>43252</v>
      </c>
      <c r="U2" s="4">
        <v>43282</v>
      </c>
      <c r="V2" s="4">
        <v>43313</v>
      </c>
      <c r="W2" s="4">
        <v>43344</v>
      </c>
      <c r="X2" s="4">
        <v>43374</v>
      </c>
      <c r="Y2" s="4">
        <v>43405</v>
      </c>
      <c r="Z2" s="4">
        <v>43435</v>
      </c>
      <c r="AA2" s="4">
        <v>43466</v>
      </c>
      <c r="AB2" s="4">
        <v>43497</v>
      </c>
      <c r="AC2" s="4">
        <v>43525</v>
      </c>
      <c r="AD2" s="4">
        <v>43556</v>
      </c>
      <c r="AE2" s="4">
        <v>43586</v>
      </c>
      <c r="AF2" s="4">
        <v>43617</v>
      </c>
      <c r="AG2" s="4">
        <v>43647</v>
      </c>
      <c r="AH2" s="4">
        <v>43678</v>
      </c>
      <c r="AI2" s="4">
        <v>43709</v>
      </c>
      <c r="AJ2" s="4">
        <v>43739</v>
      </c>
      <c r="AK2" s="4">
        <v>43770</v>
      </c>
      <c r="AL2" s="4">
        <v>43800</v>
      </c>
      <c r="AM2" s="4">
        <v>43831</v>
      </c>
      <c r="AN2" s="4">
        <v>43862</v>
      </c>
      <c r="AO2" s="4">
        <v>43891</v>
      </c>
      <c r="AP2" s="4">
        <v>43922</v>
      </c>
      <c r="AQ2" s="4">
        <v>43952</v>
      </c>
      <c r="AR2" s="4">
        <v>43983</v>
      </c>
      <c r="AS2" s="4">
        <v>44013</v>
      </c>
      <c r="AT2" s="4">
        <v>44044</v>
      </c>
      <c r="AU2" s="4">
        <v>44075</v>
      </c>
      <c r="AV2" s="4">
        <v>44105</v>
      </c>
      <c r="AW2" s="4">
        <v>44136</v>
      </c>
      <c r="AX2" s="4">
        <v>44166</v>
      </c>
      <c r="AY2" s="4">
        <v>44197</v>
      </c>
      <c r="AZ2" s="4">
        <v>44228</v>
      </c>
      <c r="BA2" s="4">
        <v>44256</v>
      </c>
      <c r="BB2" s="4">
        <v>44287</v>
      </c>
      <c r="BC2" s="4">
        <v>44317</v>
      </c>
      <c r="BD2" s="4">
        <v>44348</v>
      </c>
      <c r="BE2" s="4">
        <v>44378</v>
      </c>
      <c r="BF2" s="4">
        <v>44409</v>
      </c>
      <c r="BG2" s="4">
        <v>44440</v>
      </c>
      <c r="BH2" s="4">
        <v>44470</v>
      </c>
      <c r="BI2" s="4">
        <v>44501</v>
      </c>
      <c r="BJ2" s="4">
        <v>44531</v>
      </c>
      <c r="BK2" s="4">
        <v>44562</v>
      </c>
      <c r="BL2" s="4">
        <v>44593</v>
      </c>
      <c r="BM2" s="4">
        <v>44621</v>
      </c>
      <c r="BN2" s="4">
        <v>44652</v>
      </c>
      <c r="BO2" s="4">
        <v>44682</v>
      </c>
    </row>
    <row r="3" spans="1:75" ht="20.5">
      <c r="A3" s="5" t="s">
        <v>3</v>
      </c>
      <c r="B3" s="6">
        <f>40*24/1000*30</f>
        <v>28.799999999999997</v>
      </c>
      <c r="C3" s="8">
        <v>32.173804761904776</v>
      </c>
      <c r="D3" s="8">
        <v>29.769600000000015</v>
      </c>
      <c r="E3" s="8">
        <v>32.95920000000001</v>
      </c>
      <c r="F3" s="7">
        <v>30.624523809523804</v>
      </c>
      <c r="G3" s="8">
        <v>32.952999999999996</v>
      </c>
      <c r="H3" s="8">
        <v>31.889999999999997</v>
      </c>
      <c r="I3" s="8">
        <v>32.952999999999996</v>
      </c>
      <c r="J3" s="8">
        <v>31.662214285714281</v>
      </c>
      <c r="K3" s="8">
        <v>31.889999999999997</v>
      </c>
      <c r="L3" s="8">
        <v>32.952999999999996</v>
      </c>
      <c r="M3" s="8">
        <v>31.889999999999997</v>
      </c>
      <c r="N3" s="9">
        <v>28.053190476190473</v>
      </c>
      <c r="O3" s="9">
        <v>30.826999999999995</v>
      </c>
      <c r="P3" s="9">
        <v>27.882399999999983</v>
      </c>
      <c r="Q3" s="9">
        <v>30.86979999999998</v>
      </c>
      <c r="R3" s="9">
        <v>27.9</v>
      </c>
      <c r="S3" s="9">
        <v>30.9</v>
      </c>
      <c r="T3" s="9">
        <v>29.87399999999899</v>
      </c>
      <c r="U3" s="9">
        <v>31.030999999999999</v>
      </c>
      <c r="V3" s="9">
        <v>31.030999999999999</v>
      </c>
      <c r="W3" s="9">
        <v>30.03</v>
      </c>
      <c r="X3" s="9">
        <v>31.030999999999999</v>
      </c>
      <c r="Y3" s="9">
        <v>30.03</v>
      </c>
      <c r="Z3" s="9">
        <v>20.520499999999998</v>
      </c>
      <c r="AA3" s="9">
        <v>21.736000000000001</v>
      </c>
      <c r="AB3" s="9">
        <v>16.96</v>
      </c>
      <c r="AC3" s="9">
        <v>20.751999999999999</v>
      </c>
      <c r="AD3" s="9">
        <v>28.527000000000001</v>
      </c>
      <c r="AE3" s="9">
        <v>31.030999999999999</v>
      </c>
      <c r="AF3" s="9">
        <v>30.03</v>
      </c>
      <c r="AG3" s="9">
        <v>31.774999999999999</v>
      </c>
      <c r="AH3" s="9">
        <v>31.960999999999999</v>
      </c>
      <c r="AI3" s="9">
        <v>30.93</v>
      </c>
      <c r="AJ3" s="9">
        <v>32.549999999999997</v>
      </c>
      <c r="AK3" s="9">
        <v>31.5</v>
      </c>
      <c r="AL3" s="9">
        <v>28.35</v>
      </c>
      <c r="AM3" s="9">
        <v>31.5</v>
      </c>
      <c r="AN3" s="9">
        <v>29.725000000000001</v>
      </c>
      <c r="AO3" s="9">
        <v>31.774999999999999</v>
      </c>
      <c r="AP3" s="9">
        <v>29.451219512195124</v>
      </c>
      <c r="AQ3" s="9">
        <v>14.88</v>
      </c>
      <c r="AR3" s="9">
        <v>0</v>
      </c>
      <c r="AS3" s="9">
        <v>0</v>
      </c>
      <c r="AT3" s="9">
        <v>15.36</v>
      </c>
      <c r="AU3" s="9">
        <v>28.8</v>
      </c>
      <c r="AV3" s="9">
        <v>29.76</v>
      </c>
      <c r="AW3" s="9">
        <v>28.8</v>
      </c>
      <c r="AX3" s="9">
        <v>29.76</v>
      </c>
      <c r="AY3" s="9">
        <v>29.28</v>
      </c>
      <c r="AZ3" s="9">
        <v>26.61</v>
      </c>
      <c r="BA3" s="9">
        <v>30.319500000000001</v>
      </c>
      <c r="BB3" s="9">
        <v>27.552</v>
      </c>
      <c r="BC3" s="9">
        <v>30.504000000000001</v>
      </c>
      <c r="BD3" s="9">
        <v>29.52</v>
      </c>
      <c r="BE3" s="9">
        <v>30.504000000000001</v>
      </c>
      <c r="BF3" s="9">
        <v>29.76</v>
      </c>
      <c r="BG3" s="9">
        <v>28.8</v>
      </c>
      <c r="BH3" s="9">
        <v>28.933333333333323</v>
      </c>
      <c r="BI3" s="9">
        <v>27.20000000000001</v>
      </c>
      <c r="BJ3" s="9">
        <v>28.10666666666668</v>
      </c>
      <c r="BK3" s="9">
        <v>21.7</v>
      </c>
      <c r="BL3" s="9">
        <v>19.600000000000001</v>
      </c>
      <c r="BM3" s="9">
        <v>21.7</v>
      </c>
      <c r="BN3" s="9">
        <v>21</v>
      </c>
      <c r="BO3" s="9">
        <v>21.7</v>
      </c>
      <c r="BP3" s="160" t="s">
        <v>514</v>
      </c>
    </row>
    <row r="4" spans="1:75" ht="17">
      <c r="A4" s="10" t="s">
        <v>4</v>
      </c>
      <c r="B4" s="6">
        <f>8*24/1000*30</f>
        <v>5.76</v>
      </c>
      <c r="C4" s="8">
        <v>5.10587813316263</v>
      </c>
      <c r="D4" s="8">
        <v>4.9275461341959428</v>
      </c>
      <c r="E4" s="8">
        <v>5.4560000000000004</v>
      </c>
      <c r="F4" s="7">
        <v>5.28</v>
      </c>
      <c r="G4" s="8">
        <v>5.4560000000000004</v>
      </c>
      <c r="H4" s="8">
        <v>5.1920000000000002</v>
      </c>
      <c r="I4" s="8">
        <v>5.4560000000000004</v>
      </c>
      <c r="J4" s="8">
        <v>5.0718048780487806</v>
      </c>
      <c r="K4" s="8">
        <v>5.28</v>
      </c>
      <c r="L4" s="8">
        <v>5.4560000000000004</v>
      </c>
      <c r="M4" s="8">
        <v>5.28</v>
      </c>
      <c r="N4" s="9">
        <v>4.8507317073170721</v>
      </c>
      <c r="O4" s="9">
        <v>5.2156097560975612</v>
      </c>
      <c r="P4" s="9">
        <v>4.9279999999999999</v>
      </c>
      <c r="Q4" s="9">
        <v>2.64</v>
      </c>
      <c r="R4" s="9">
        <v>5.3</v>
      </c>
      <c r="S4" s="9">
        <v>5.5</v>
      </c>
      <c r="T4" s="9">
        <v>5.28</v>
      </c>
      <c r="U4" s="9">
        <v>5.4560000000000004</v>
      </c>
      <c r="V4" s="9">
        <v>5.4560000000000004</v>
      </c>
      <c r="W4" s="9">
        <v>5.28</v>
      </c>
      <c r="X4" s="9">
        <v>5.4560000000000004</v>
      </c>
      <c r="Y4" s="9">
        <v>5.55</v>
      </c>
      <c r="Z4" s="9">
        <v>5.7350000000000003</v>
      </c>
      <c r="AA4" s="9">
        <v>5.7350000000000003</v>
      </c>
      <c r="AB4" s="9">
        <v>5.18</v>
      </c>
      <c r="AC4" s="9">
        <v>5.681</v>
      </c>
      <c r="AD4" s="9">
        <v>5.28</v>
      </c>
      <c r="AE4" s="9">
        <v>5.4560000000000004</v>
      </c>
      <c r="AF4" s="9">
        <v>5.28</v>
      </c>
      <c r="AG4" s="9">
        <v>5.4560000000000004</v>
      </c>
      <c r="AH4" s="9">
        <v>5.89</v>
      </c>
      <c r="AI4" s="9">
        <v>5.7</v>
      </c>
      <c r="AJ4" s="9">
        <v>5.89</v>
      </c>
      <c r="AK4" s="9">
        <v>5.7</v>
      </c>
      <c r="AL4" s="9">
        <v>5.8339999999999996</v>
      </c>
      <c r="AM4" s="9">
        <v>5.89</v>
      </c>
      <c r="AN4" s="9">
        <v>5.1040000000000001</v>
      </c>
      <c r="AO4" s="9">
        <v>5.4560000000000004</v>
      </c>
      <c r="AP4" s="9">
        <v>5.28</v>
      </c>
      <c r="AQ4" s="9">
        <v>5.4560000000000004</v>
      </c>
      <c r="AR4" s="9">
        <v>5.7</v>
      </c>
      <c r="AS4" s="9">
        <v>5.89</v>
      </c>
      <c r="AT4" s="9">
        <v>5.89</v>
      </c>
      <c r="AU4" s="9">
        <v>5.7</v>
      </c>
      <c r="AV4" s="9">
        <v>5.89</v>
      </c>
      <c r="AW4" s="9">
        <v>5.7</v>
      </c>
      <c r="AX4" s="9">
        <v>3.04</v>
      </c>
      <c r="AY4" s="9">
        <v>5.51</v>
      </c>
      <c r="AZ4" s="9">
        <v>4.8099999999999996</v>
      </c>
      <c r="BA4" s="9">
        <v>5.1803414634146341</v>
      </c>
      <c r="BB4" s="9">
        <v>4.9334634146341472</v>
      </c>
      <c r="BC4" s="9">
        <v>5.2080000000000002</v>
      </c>
      <c r="BD4" s="9">
        <v>5.04</v>
      </c>
      <c r="BE4" s="9">
        <v>5.2080000000000002</v>
      </c>
      <c r="BF4" s="9">
        <v>5.2080000000000002</v>
      </c>
      <c r="BG4" s="9">
        <v>5.2560000000000002</v>
      </c>
      <c r="BH4" s="9">
        <v>4.8</v>
      </c>
      <c r="BI4" s="9">
        <v>5.76</v>
      </c>
      <c r="BJ4" s="9">
        <v>5.952</v>
      </c>
      <c r="BK4" s="9">
        <v>5.2080000000000002</v>
      </c>
      <c r="BL4" s="9">
        <v>4.7039999999999997</v>
      </c>
      <c r="BM4" s="9">
        <v>5.2080000000000002</v>
      </c>
      <c r="BN4" s="9">
        <v>5.76</v>
      </c>
      <c r="BO4" s="9">
        <v>5.952</v>
      </c>
    </row>
    <row r="5" spans="1:75" ht="17">
      <c r="A5" s="10" t="s">
        <v>5</v>
      </c>
      <c r="B5" s="6">
        <f>10*24/1000*30</f>
        <v>7.1999999999999993</v>
      </c>
      <c r="C5" s="8">
        <v>7.1038060429585776</v>
      </c>
      <c r="D5" s="8">
        <v>6.5700615122612511</v>
      </c>
      <c r="E5" s="8">
        <v>7.2850000000000001</v>
      </c>
      <c r="F5" s="7">
        <v>7.05</v>
      </c>
      <c r="G5" s="8">
        <v>7.2850000000000001</v>
      </c>
      <c r="H5" s="8">
        <v>7.05</v>
      </c>
      <c r="I5" s="8">
        <v>7.2850000000000001</v>
      </c>
      <c r="J5" s="8">
        <v>7.0414024390243899</v>
      </c>
      <c r="K5" s="8">
        <v>7.05</v>
      </c>
      <c r="L5" s="8">
        <v>7.2850000000000001</v>
      </c>
      <c r="M5" s="8">
        <v>7.05</v>
      </c>
      <c r="N5" s="9">
        <v>6.4768292682926818</v>
      </c>
      <c r="O5" s="9">
        <v>6.9640243902439023</v>
      </c>
      <c r="P5" s="9">
        <v>6.58</v>
      </c>
      <c r="Q5" s="9">
        <v>7.2850000000000001</v>
      </c>
      <c r="R5" s="9">
        <v>7.1</v>
      </c>
      <c r="S5" s="9">
        <v>7.3</v>
      </c>
      <c r="T5" s="9">
        <v>7.05</v>
      </c>
      <c r="U5" s="9">
        <v>7.2850000000000001</v>
      </c>
      <c r="V5" s="9">
        <v>7.2850000000000001</v>
      </c>
      <c r="W5" s="9">
        <v>3.9950000000000001</v>
      </c>
      <c r="X5" s="9">
        <v>6.11</v>
      </c>
      <c r="Y5" s="9">
        <v>6.15</v>
      </c>
      <c r="Z5" s="9">
        <v>6.3550000000000004</v>
      </c>
      <c r="AA5" s="9">
        <v>6.82</v>
      </c>
      <c r="AB5" s="9">
        <v>6.72</v>
      </c>
      <c r="AC5" s="9">
        <v>7.38</v>
      </c>
      <c r="AD5" s="9">
        <v>7.05</v>
      </c>
      <c r="AE5" s="9">
        <v>7.2850000000000001</v>
      </c>
      <c r="AF5" s="9">
        <v>7.05</v>
      </c>
      <c r="AG5" s="9">
        <v>7.2850000000000001</v>
      </c>
      <c r="AH5" s="9">
        <v>7.2850000000000001</v>
      </c>
      <c r="AI5" s="9">
        <v>7.05</v>
      </c>
      <c r="AJ5" s="9">
        <v>7.75</v>
      </c>
      <c r="AK5" s="9">
        <v>7.5</v>
      </c>
      <c r="AL5" s="9">
        <v>7.79</v>
      </c>
      <c r="AM5" s="9">
        <v>7.75</v>
      </c>
      <c r="AN5" s="9">
        <v>7.54</v>
      </c>
      <c r="AO5" s="9">
        <v>8.06</v>
      </c>
      <c r="AP5" s="9">
        <v>7.05</v>
      </c>
      <c r="AQ5" s="9">
        <v>7.2850000000000001</v>
      </c>
      <c r="AR5" s="9">
        <v>7.8</v>
      </c>
      <c r="AS5" s="9">
        <v>8.06</v>
      </c>
      <c r="AT5" s="9">
        <v>8.06</v>
      </c>
      <c r="AU5" s="9">
        <v>7.8</v>
      </c>
      <c r="AV5" s="9">
        <v>8.06</v>
      </c>
      <c r="AW5" s="9">
        <v>7.8</v>
      </c>
      <c r="AX5" s="9">
        <v>8.06</v>
      </c>
      <c r="AY5" s="9">
        <v>8.06</v>
      </c>
      <c r="AZ5" s="9">
        <v>6.1920000000000002</v>
      </c>
      <c r="BA5" s="9">
        <v>8.1405365853658527</v>
      </c>
      <c r="BB5" s="9">
        <v>7.7525853658536583</v>
      </c>
      <c r="BC5" s="9">
        <v>7.44</v>
      </c>
      <c r="BD5" s="9">
        <v>7.2</v>
      </c>
      <c r="BE5" s="9">
        <v>8.1140000000000008</v>
      </c>
      <c r="BF5" s="9">
        <v>8.1839999999999993</v>
      </c>
      <c r="BG5" s="9">
        <v>6.0720000000000001</v>
      </c>
      <c r="BH5" s="9">
        <v>1.8</v>
      </c>
      <c r="BI5" s="9">
        <v>7.05</v>
      </c>
      <c r="BJ5" s="9">
        <v>7.2850000000000001</v>
      </c>
      <c r="BK5" s="9">
        <v>7.44</v>
      </c>
      <c r="BL5" s="9">
        <v>6.72</v>
      </c>
      <c r="BM5" s="9">
        <v>7.44</v>
      </c>
      <c r="BN5" s="9">
        <v>7.2</v>
      </c>
      <c r="BO5" s="9">
        <v>7.44</v>
      </c>
    </row>
    <row r="6" spans="1:75" ht="17">
      <c r="A6" s="10" t="s">
        <v>6</v>
      </c>
      <c r="B6" s="6">
        <f>65*24/1000*30</f>
        <v>46.800000000000004</v>
      </c>
      <c r="C6" s="8">
        <v>47.979250707824029</v>
      </c>
      <c r="D6" s="8">
        <v>39.71449063706185</v>
      </c>
      <c r="E6" s="8">
        <v>48.36</v>
      </c>
      <c r="F6" s="7">
        <v>47.46099842615908</v>
      </c>
      <c r="G6" s="8">
        <v>49.043031707031048</v>
      </c>
      <c r="H6" s="8">
        <v>47.46099842615908</v>
      </c>
      <c r="I6" s="8">
        <v>11.865249606539772</v>
      </c>
      <c r="J6" s="8">
        <v>45.817904211639423</v>
      </c>
      <c r="K6" s="8">
        <v>47.46099842615908</v>
      </c>
      <c r="L6" s="8">
        <v>49.043031707031048</v>
      </c>
      <c r="M6" s="8">
        <v>47.46099842615908</v>
      </c>
      <c r="N6" s="9">
        <v>49.043031707031048</v>
      </c>
      <c r="O6" s="9">
        <v>49.043031707031048</v>
      </c>
      <c r="P6" s="9">
        <v>44.296931864415143</v>
      </c>
      <c r="Q6" s="9">
        <v>49.043031707031048</v>
      </c>
      <c r="R6" s="9">
        <v>47.5</v>
      </c>
      <c r="S6" s="9">
        <v>49.8</v>
      </c>
      <c r="T6" s="9">
        <v>48.24</v>
      </c>
      <c r="U6" s="9">
        <v>46.368000000000002</v>
      </c>
      <c r="V6" s="9">
        <v>46.368000000000002</v>
      </c>
      <c r="W6" s="9">
        <v>49.68</v>
      </c>
      <c r="X6" s="9">
        <v>43.055999999999997</v>
      </c>
      <c r="Y6" s="9">
        <v>31.463999999999999</v>
      </c>
      <c r="Z6" s="9">
        <v>51.335999999999999</v>
      </c>
      <c r="AA6" s="9">
        <v>51.335999999999999</v>
      </c>
      <c r="AB6" s="9">
        <v>45.503999999999998</v>
      </c>
      <c r="AC6" s="9">
        <v>50.466000000000001</v>
      </c>
      <c r="AD6" s="9">
        <v>47.452965517241367</v>
      </c>
      <c r="AE6" s="9">
        <v>50.328000000000003</v>
      </c>
      <c r="AF6" s="9">
        <v>49.68</v>
      </c>
      <c r="AG6" s="9">
        <v>51.335999999999999</v>
      </c>
      <c r="AH6" s="9">
        <v>51.335999999999999</v>
      </c>
      <c r="AI6" s="9">
        <v>49.68</v>
      </c>
      <c r="AJ6" s="9">
        <v>45.54</v>
      </c>
      <c r="AK6" s="9">
        <v>49.68</v>
      </c>
      <c r="AL6" s="9">
        <v>51.335999999999999</v>
      </c>
      <c r="AM6" s="9">
        <v>23.184000000000001</v>
      </c>
      <c r="AN6" s="9">
        <v>27.324000000000002</v>
      </c>
      <c r="AO6" s="9">
        <v>51.335999999999999</v>
      </c>
      <c r="AP6" s="9">
        <v>49.68</v>
      </c>
      <c r="AQ6" s="9">
        <v>34.271999999999998</v>
      </c>
      <c r="AR6" s="9">
        <v>40.799999999999997</v>
      </c>
      <c r="AS6" s="9">
        <v>50.591999999999999</v>
      </c>
      <c r="AT6" s="9">
        <v>50.591999999999999</v>
      </c>
      <c r="AU6" s="9">
        <v>48.96</v>
      </c>
      <c r="AV6" s="9">
        <v>42.432000000000002</v>
      </c>
      <c r="AW6" s="9">
        <v>35.088000000000001</v>
      </c>
      <c r="AX6" s="9">
        <v>26.04</v>
      </c>
      <c r="AY6" s="9">
        <v>46.373793103448278</v>
      </c>
      <c r="AZ6" s="9">
        <v>43.658000000000001</v>
      </c>
      <c r="BA6" s="9">
        <v>49.847999999999999</v>
      </c>
      <c r="BB6" s="9">
        <v>48.24</v>
      </c>
      <c r="BC6" s="9">
        <v>48.36</v>
      </c>
      <c r="BD6" s="9">
        <v>46.8</v>
      </c>
      <c r="BE6" s="9">
        <v>48.36</v>
      </c>
      <c r="BF6" s="9">
        <v>48.36</v>
      </c>
      <c r="BG6" s="9">
        <v>46.8</v>
      </c>
      <c r="BH6" s="9">
        <v>46.692413793103455</v>
      </c>
      <c r="BI6" s="9">
        <v>45.186206896551731</v>
      </c>
      <c r="BJ6" s="9">
        <v>47.526206896551727</v>
      </c>
      <c r="BK6" s="9">
        <v>47.526206896551727</v>
      </c>
      <c r="BL6" s="9">
        <v>42.926896551724141</v>
      </c>
      <c r="BM6" s="9">
        <v>47.526206896551727</v>
      </c>
      <c r="BN6" s="9">
        <v>45.993103448275861</v>
      </c>
      <c r="BO6" s="9">
        <v>47.526206896551727</v>
      </c>
    </row>
    <row r="7" spans="1:75" ht="17">
      <c r="A7" s="11" t="s">
        <v>7</v>
      </c>
      <c r="B7" s="6">
        <f>75*24/1000*30</f>
        <v>54</v>
      </c>
      <c r="C7" s="8">
        <v>67.517215834443789</v>
      </c>
      <c r="D7" s="8">
        <v>61.74202629961578</v>
      </c>
      <c r="E7" s="8">
        <v>61.008000000000003</v>
      </c>
      <c r="F7" s="7">
        <v>65.837160697039295</v>
      </c>
      <c r="G7" s="8">
        <v>68.357243403146043</v>
      </c>
      <c r="H7" s="8">
        <v>64.734624513117581</v>
      </c>
      <c r="I7" s="8">
        <v>68.357243403146043</v>
      </c>
      <c r="J7" s="8">
        <v>68.27849081858021</v>
      </c>
      <c r="K7" s="8">
        <v>33.076085517651293</v>
      </c>
      <c r="L7" s="8">
        <v>71.238</v>
      </c>
      <c r="M7" s="8">
        <v>68.94</v>
      </c>
      <c r="N7" s="9">
        <v>68.355000000000004</v>
      </c>
      <c r="O7" s="9">
        <v>68.355000000000004</v>
      </c>
      <c r="P7" s="9">
        <v>61.18</v>
      </c>
      <c r="Q7" s="9">
        <v>67.734999999999999</v>
      </c>
      <c r="R7" s="9">
        <v>62.7</v>
      </c>
      <c r="S7" s="9">
        <v>63.2</v>
      </c>
      <c r="T7" s="9">
        <v>64.2</v>
      </c>
      <c r="U7" s="9">
        <v>64.635000000000005</v>
      </c>
      <c r="V7" s="9">
        <v>64.635000000000005</v>
      </c>
      <c r="W7" s="9">
        <v>52.125</v>
      </c>
      <c r="X7" s="9">
        <v>61.554886363636399</v>
      </c>
      <c r="Y7" s="9">
        <v>63</v>
      </c>
      <c r="Z7" s="9">
        <v>65.564999999999998</v>
      </c>
      <c r="AA7" s="9">
        <v>65.564999999999998</v>
      </c>
      <c r="AB7" s="9">
        <v>58.8</v>
      </c>
      <c r="AC7" s="9">
        <v>65.507999999999996</v>
      </c>
      <c r="AD7" s="9">
        <v>63.45</v>
      </c>
      <c r="AE7" s="9">
        <v>46.914545454545454</v>
      </c>
      <c r="AF7" s="9">
        <v>63.45</v>
      </c>
      <c r="AG7" s="9">
        <v>65.564999999999998</v>
      </c>
      <c r="AH7" s="9">
        <v>65.564999999999998</v>
      </c>
      <c r="AI7" s="9">
        <v>63.45</v>
      </c>
      <c r="AJ7" s="9">
        <v>66.185000000000002</v>
      </c>
      <c r="AK7" s="9">
        <v>64.05</v>
      </c>
      <c r="AL7" s="9">
        <v>66.105000000000004</v>
      </c>
      <c r="AM7" s="9">
        <v>63.249375000000001</v>
      </c>
      <c r="AN7" s="9">
        <v>61.335000000000001</v>
      </c>
      <c r="AO7" s="9">
        <v>65.564999999999998</v>
      </c>
      <c r="AP7" s="9">
        <v>63.45</v>
      </c>
      <c r="AQ7" s="9">
        <v>65.471999999999994</v>
      </c>
      <c r="AR7" s="9">
        <v>65.52</v>
      </c>
      <c r="AS7" s="9">
        <v>59.472000000000001</v>
      </c>
      <c r="AT7" s="9">
        <v>62.112000000000002</v>
      </c>
      <c r="AU7" s="9">
        <v>56.16</v>
      </c>
      <c r="AV7" s="9">
        <v>59.368000000000002</v>
      </c>
      <c r="AW7" s="9">
        <v>59.04</v>
      </c>
      <c r="AX7" s="9">
        <v>61.008000000000003</v>
      </c>
      <c r="AY7" s="9">
        <v>61.008000000000003</v>
      </c>
      <c r="AZ7" s="9">
        <v>56.179000000000002</v>
      </c>
      <c r="BA7" s="9">
        <v>61.599204545454548</v>
      </c>
      <c r="BB7" s="9">
        <v>58.311272727272723</v>
      </c>
      <c r="BC7" s="9">
        <v>63.24</v>
      </c>
      <c r="BD7" s="9">
        <v>61.2</v>
      </c>
      <c r="BE7" s="9">
        <v>10.199999999999999</v>
      </c>
      <c r="BF7" s="9">
        <v>62.496000000000002</v>
      </c>
      <c r="BG7" s="9">
        <v>61.92</v>
      </c>
      <c r="BH7" s="9">
        <v>65.438181818181789</v>
      </c>
      <c r="BI7" s="9">
        <v>62.64</v>
      </c>
      <c r="BJ7" s="9">
        <v>66.215999999999994</v>
      </c>
      <c r="BK7" s="9">
        <v>63.24</v>
      </c>
      <c r="BL7" s="9">
        <v>57.12</v>
      </c>
      <c r="BM7" s="9">
        <v>63.24</v>
      </c>
      <c r="BN7" s="9">
        <v>58.32</v>
      </c>
      <c r="BO7" s="9">
        <v>60.264000000000003</v>
      </c>
    </row>
    <row r="8" spans="1:75" ht="17.5" thickBot="1">
      <c r="A8" s="5" t="s">
        <v>8</v>
      </c>
      <c r="B8" s="6">
        <f>80*24/1000*30</f>
        <v>57.599999999999994</v>
      </c>
      <c r="C8" s="13">
        <v>47.325292682926836</v>
      </c>
      <c r="D8" s="13">
        <v>45.388000000000005</v>
      </c>
      <c r="E8" s="13">
        <v>49.860999999999997</v>
      </c>
      <c r="F8" s="12">
        <v>43.767000000000003</v>
      </c>
      <c r="G8" s="13">
        <v>50.250999999999998</v>
      </c>
      <c r="H8" s="13">
        <v>48.293939024390248</v>
      </c>
      <c r="I8" s="8">
        <v>50.250999999999998</v>
      </c>
      <c r="J8" s="8">
        <v>48.570695121951218</v>
      </c>
      <c r="K8" s="8">
        <v>48.63</v>
      </c>
      <c r="L8" s="8">
        <v>50.250999999999998</v>
      </c>
      <c r="M8" s="8">
        <v>48.63</v>
      </c>
      <c r="N8" s="9">
        <v>44.676341463414644</v>
      </c>
      <c r="O8" s="9">
        <v>48.03695121951219</v>
      </c>
      <c r="P8" s="9">
        <v>46.9</v>
      </c>
      <c r="Q8" s="9">
        <v>41.33395121951218</v>
      </c>
      <c r="R8" s="9">
        <v>51.7</v>
      </c>
      <c r="S8" s="9">
        <v>53.4</v>
      </c>
      <c r="T8" s="9">
        <v>51.72</v>
      </c>
      <c r="U8" s="9">
        <v>54.094999999999999</v>
      </c>
      <c r="V8" s="9">
        <v>54.094999999999999</v>
      </c>
      <c r="W8" s="9">
        <v>40.983414634146364</v>
      </c>
      <c r="X8" s="9">
        <v>50.404390243902441</v>
      </c>
      <c r="Y8" s="9">
        <v>53.28</v>
      </c>
      <c r="Z8" s="9">
        <v>55.055999999999997</v>
      </c>
      <c r="AA8" s="9">
        <v>55.398000000000003</v>
      </c>
      <c r="AB8" s="9">
        <v>49.728000000000002</v>
      </c>
      <c r="AC8" s="9">
        <v>55.055999999999997</v>
      </c>
      <c r="AD8" s="9">
        <v>53.28</v>
      </c>
      <c r="AE8" s="9">
        <v>55.055999999999997</v>
      </c>
      <c r="AF8" s="9">
        <v>53.28</v>
      </c>
      <c r="AG8" s="9">
        <v>55.055999999999997</v>
      </c>
      <c r="AH8" s="9">
        <v>55.055999999999997</v>
      </c>
      <c r="AI8" s="9">
        <v>53.28</v>
      </c>
      <c r="AJ8" s="9">
        <v>55.645000000000003</v>
      </c>
      <c r="AK8" s="9">
        <v>53.85</v>
      </c>
      <c r="AL8" s="9">
        <v>55.569000000000003</v>
      </c>
      <c r="AM8" s="9">
        <v>55.645000000000003</v>
      </c>
      <c r="AN8" s="9">
        <v>51.503999999999998</v>
      </c>
      <c r="AO8" s="9">
        <v>55.055999999999997</v>
      </c>
      <c r="AP8" s="9">
        <v>53.28</v>
      </c>
      <c r="AQ8" s="9">
        <v>55.055999999999997</v>
      </c>
      <c r="AR8" s="9">
        <v>54</v>
      </c>
      <c r="AS8" s="9">
        <v>55.055999999999997</v>
      </c>
      <c r="AT8" s="9">
        <v>55.055999999999997</v>
      </c>
      <c r="AU8" s="9">
        <v>53.28</v>
      </c>
      <c r="AV8" s="9">
        <v>55.055999999999997</v>
      </c>
      <c r="AW8" s="9">
        <v>53.28</v>
      </c>
      <c r="AX8" s="9">
        <v>44.010146341463418</v>
      </c>
      <c r="AY8" s="9">
        <v>53.583219512195122</v>
      </c>
      <c r="AZ8" s="9">
        <v>44.305</v>
      </c>
      <c r="BA8" s="9">
        <v>48.84321951219512</v>
      </c>
      <c r="BB8" s="9">
        <v>46.51551219512195</v>
      </c>
      <c r="BC8" s="9">
        <v>48.36</v>
      </c>
      <c r="BD8" s="9">
        <v>46.8</v>
      </c>
      <c r="BE8" s="9">
        <v>48.36</v>
      </c>
      <c r="BF8" s="9">
        <v>49.103999999999999</v>
      </c>
      <c r="BG8" s="9">
        <v>34.776000000000003</v>
      </c>
      <c r="BH8" s="9">
        <v>11.853658536585364</v>
      </c>
      <c r="BI8" s="9">
        <v>49.996097560975599</v>
      </c>
      <c r="BJ8" s="9">
        <v>46.363902439024393</v>
      </c>
      <c r="BK8" s="9">
        <v>43.188292682926821</v>
      </c>
      <c r="BL8" s="9">
        <v>39.00878048780487</v>
      </c>
      <c r="BM8" s="9">
        <v>43.188292682926821</v>
      </c>
      <c r="BN8" s="9">
        <v>39.336585365853672</v>
      </c>
      <c r="BO8" s="9">
        <v>40.647804878048795</v>
      </c>
    </row>
    <row r="9" spans="1:75" ht="18" thickBot="1">
      <c r="A9" s="902" t="s">
        <v>9</v>
      </c>
      <c r="B9" s="14"/>
      <c r="C9" s="16">
        <v>207.20524816322063</v>
      </c>
      <c r="D9" s="16">
        <v>188.11172458313484</v>
      </c>
      <c r="E9" s="16">
        <v>204.92920000000001</v>
      </c>
      <c r="F9" s="15">
        <v>200.01968293272216</v>
      </c>
      <c r="G9" s="16">
        <v>213.34527511017708</v>
      </c>
      <c r="H9" s="16">
        <v>204.62156196366689</v>
      </c>
      <c r="I9" s="16">
        <v>176.16749300968581</v>
      </c>
      <c r="J9" s="16">
        <v>206.4425117549583</v>
      </c>
      <c r="K9" s="16">
        <v>173.38708394381038</v>
      </c>
      <c r="L9" s="16">
        <v>216.22603170703107</v>
      </c>
      <c r="M9" s="17">
        <v>209.25099842615907</v>
      </c>
      <c r="N9" s="18">
        <v>201.45512462224593</v>
      </c>
      <c r="O9" s="18">
        <v>208.4416170728847</v>
      </c>
      <c r="P9" s="18">
        <v>191.76733186441513</v>
      </c>
      <c r="Q9" s="18">
        <v>198.9067829265432</v>
      </c>
      <c r="R9" s="18">
        <v>202.1</v>
      </c>
      <c r="S9" s="18">
        <v>210.1</v>
      </c>
      <c r="T9" s="18">
        <v>206.36399999999898</v>
      </c>
      <c r="U9" s="18">
        <v>208.87000000000003</v>
      </c>
      <c r="V9" s="18">
        <v>208.87000000000003</v>
      </c>
      <c r="W9" s="18">
        <v>182.09341463414637</v>
      </c>
      <c r="X9" s="18">
        <v>197.61227660753883</v>
      </c>
      <c r="Y9" s="18">
        <v>189.47399999999999</v>
      </c>
      <c r="Z9" s="18">
        <v>204.5675</v>
      </c>
      <c r="AA9" s="18">
        <v>206.59</v>
      </c>
      <c r="AB9" s="18">
        <v>182.892</v>
      </c>
      <c r="AC9" s="18">
        <v>204.84299999999996</v>
      </c>
      <c r="AD9" s="18">
        <v>205.03996551724137</v>
      </c>
      <c r="AE9" s="18">
        <v>196.07054545454548</v>
      </c>
      <c r="AF9" s="18">
        <v>208.77</v>
      </c>
      <c r="AG9" s="18">
        <v>216.47300000000001</v>
      </c>
      <c r="AH9" s="18">
        <v>217.09299999999996</v>
      </c>
      <c r="AI9" s="18">
        <v>210.09</v>
      </c>
      <c r="AJ9" s="18">
        <v>213.56</v>
      </c>
      <c r="AK9" s="18">
        <v>212.28</v>
      </c>
      <c r="AL9" s="18">
        <v>214.98400000000004</v>
      </c>
      <c r="AM9" s="18">
        <v>187.21837500000001</v>
      </c>
      <c r="AN9" s="18">
        <v>182.53199999999998</v>
      </c>
      <c r="AO9" s="18">
        <v>217.24799999999999</v>
      </c>
      <c r="AP9" s="18">
        <v>208.19121951219515</v>
      </c>
      <c r="AQ9" s="18">
        <v>182.42099999999999</v>
      </c>
      <c r="AR9" s="18">
        <v>173.82</v>
      </c>
      <c r="AS9" s="18">
        <v>179.07</v>
      </c>
      <c r="AT9" s="18">
        <v>197.07</v>
      </c>
      <c r="AU9" s="18">
        <v>200.7</v>
      </c>
      <c r="AV9" s="18">
        <v>200.56599999999997</v>
      </c>
      <c r="AW9" s="18">
        <v>189.708</v>
      </c>
      <c r="AX9" s="18">
        <v>171.91814634146343</v>
      </c>
      <c r="AY9" s="18">
        <v>203.81501261564341</v>
      </c>
      <c r="AZ9" s="18">
        <v>180.7371222570533</v>
      </c>
      <c r="BA9" s="18">
        <v>202.46136608303385</v>
      </c>
      <c r="BB9" s="18">
        <v>193.30483370288246</v>
      </c>
      <c r="BC9" s="18">
        <v>203.11200000000002</v>
      </c>
      <c r="BD9" s="18">
        <v>196.56</v>
      </c>
      <c r="BE9" s="18">
        <v>150.74600000000001</v>
      </c>
      <c r="BF9" s="18">
        <v>203.11200000000002</v>
      </c>
      <c r="BG9" s="18">
        <v>183.62400000000002</v>
      </c>
      <c r="BH9" s="18">
        <v>159.51758748120392</v>
      </c>
      <c r="BI9" s="18">
        <v>197.83230445752736</v>
      </c>
      <c r="BJ9" s="18">
        <v>201.4497760022428</v>
      </c>
      <c r="BK9" s="18">
        <v>188.30249957947856</v>
      </c>
      <c r="BL9" s="18">
        <v>170.079677039529</v>
      </c>
      <c r="BM9" s="18">
        <v>188.30249957947856</v>
      </c>
      <c r="BN9" s="18">
        <v>177.60968881412953</v>
      </c>
      <c r="BO9" s="18">
        <v>183.53001177460052</v>
      </c>
      <c r="BR9" s="343"/>
      <c r="BS9" s="343"/>
      <c r="BT9" s="343"/>
      <c r="BU9" s="343"/>
      <c r="BV9" s="343"/>
      <c r="BW9" s="343"/>
    </row>
    <row r="10" spans="1:75" ht="18" thickBot="1">
      <c r="A10" s="895" t="s">
        <v>532</v>
      </c>
      <c r="B10" s="898"/>
      <c r="C10" s="901"/>
      <c r="D10" s="901"/>
      <c r="E10" s="901"/>
      <c r="F10" s="897"/>
      <c r="G10" s="901"/>
      <c r="H10" s="901"/>
      <c r="I10" s="901"/>
      <c r="J10" s="901"/>
      <c r="K10" s="901"/>
      <c r="L10" s="901"/>
      <c r="M10" s="896"/>
      <c r="N10" s="900"/>
      <c r="O10" s="900"/>
      <c r="P10" s="900"/>
      <c r="Q10" s="900"/>
      <c r="R10" s="900"/>
      <c r="S10" s="900"/>
      <c r="T10" s="900"/>
      <c r="U10" s="900"/>
      <c r="V10" s="900"/>
      <c r="W10" s="900"/>
      <c r="X10" s="900"/>
      <c r="Y10" s="900"/>
      <c r="Z10" s="900"/>
      <c r="AA10" s="900"/>
      <c r="AB10" s="900"/>
      <c r="AC10" s="900"/>
      <c r="AD10" s="900"/>
      <c r="AE10" s="900"/>
      <c r="AF10" s="900"/>
      <c r="AG10" s="900"/>
      <c r="AH10" s="900"/>
      <c r="AI10" s="900"/>
      <c r="AJ10" s="900"/>
      <c r="AK10" s="900"/>
      <c r="AL10" s="900"/>
      <c r="AM10" s="900"/>
      <c r="AN10" s="900"/>
      <c r="AO10" s="900"/>
      <c r="AP10" s="900"/>
      <c r="AQ10" s="900"/>
      <c r="AR10" s="900"/>
      <c r="AS10" s="900"/>
      <c r="AT10" s="900"/>
      <c r="AU10" s="900"/>
      <c r="AV10" s="900"/>
      <c r="AW10" s="900"/>
      <c r="AX10" s="900"/>
      <c r="AY10" s="900"/>
      <c r="AZ10" s="900"/>
      <c r="BA10" s="900"/>
      <c r="BB10" s="900"/>
      <c r="BC10" s="900"/>
      <c r="BD10" s="900">
        <v>46.8</v>
      </c>
      <c r="BE10" s="900">
        <v>48.36</v>
      </c>
      <c r="BF10" s="900">
        <v>48.36</v>
      </c>
      <c r="BG10" s="900">
        <v>46.8</v>
      </c>
      <c r="BH10" s="900">
        <v>46.692413793103455</v>
      </c>
      <c r="BI10" s="900">
        <v>45.186206896551731</v>
      </c>
      <c r="BJ10" s="900">
        <v>47.526206896551727</v>
      </c>
      <c r="BK10" s="900">
        <v>47.526206896551727</v>
      </c>
      <c r="BL10" s="900">
        <v>42.926896551724141</v>
      </c>
      <c r="BM10" s="900">
        <v>47.526206896551727</v>
      </c>
      <c r="BN10" s="900">
        <v>45.993103448275861</v>
      </c>
      <c r="BO10" s="900">
        <v>47.526206896551727</v>
      </c>
      <c r="BR10" s="343"/>
      <c r="BS10" s="343"/>
      <c r="BT10" s="343"/>
      <c r="BU10" s="343"/>
      <c r="BV10" s="343"/>
      <c r="BW10" s="343"/>
    </row>
    <row r="11" spans="1:75" ht="18" thickBot="1">
      <c r="A11" s="899" t="s">
        <v>533</v>
      </c>
      <c r="B11" s="898"/>
      <c r="C11" s="901"/>
      <c r="D11" s="901"/>
      <c r="E11" s="901"/>
      <c r="F11" s="897"/>
      <c r="G11" s="901"/>
      <c r="H11" s="901"/>
      <c r="I11" s="901"/>
      <c r="J11" s="901"/>
      <c r="K11" s="901"/>
      <c r="L11" s="901"/>
      <c r="M11" s="896"/>
      <c r="N11" s="900"/>
      <c r="O11" s="900"/>
      <c r="P11" s="900"/>
      <c r="Q11" s="900"/>
      <c r="R11" s="900"/>
      <c r="S11" s="900"/>
      <c r="T11" s="900"/>
      <c r="U11" s="900"/>
      <c r="V11" s="900"/>
      <c r="W11" s="900"/>
      <c r="X11" s="900"/>
      <c r="Y11" s="900"/>
      <c r="Z11" s="900"/>
      <c r="AA11" s="900"/>
      <c r="AB11" s="900"/>
      <c r="AC11" s="900"/>
      <c r="AD11" s="900"/>
      <c r="AE11" s="900"/>
      <c r="AF11" s="900"/>
      <c r="AG11" s="900"/>
      <c r="AH11" s="900"/>
      <c r="AI11" s="900"/>
      <c r="AJ11" s="900"/>
      <c r="AK11" s="900"/>
      <c r="AL11" s="900"/>
      <c r="AM11" s="900"/>
      <c r="AN11" s="900"/>
      <c r="AO11" s="900"/>
      <c r="AP11" s="900"/>
      <c r="AQ11" s="900"/>
      <c r="AR11" s="900"/>
      <c r="AS11" s="900"/>
      <c r="AT11" s="900"/>
      <c r="AU11" s="900"/>
      <c r="AV11" s="900"/>
      <c r="AW11" s="900"/>
      <c r="AX11" s="900"/>
      <c r="AY11" s="900"/>
      <c r="AZ11" s="900"/>
      <c r="BA11" s="900"/>
      <c r="BB11" s="900"/>
      <c r="BC11" s="900"/>
      <c r="BD11" s="900">
        <v>149.76</v>
      </c>
      <c r="BE11" s="900">
        <v>102.386</v>
      </c>
      <c r="BF11" s="900">
        <v>154.75200000000001</v>
      </c>
      <c r="BG11" s="900">
        <v>136.82400000000001</v>
      </c>
      <c r="BH11" s="900">
        <v>112.82517368810053</v>
      </c>
      <c r="BI11" s="900">
        <v>152.64609756097556</v>
      </c>
      <c r="BJ11" s="900">
        <v>153.92356910569114</v>
      </c>
      <c r="BK11" s="900">
        <v>140.77629268292685</v>
      </c>
      <c r="BL11" s="900">
        <v>127.15278048780486</v>
      </c>
      <c r="BM11" s="900">
        <v>140.77629268292685</v>
      </c>
      <c r="BN11" s="900">
        <v>131.61658536585364</v>
      </c>
      <c r="BO11" s="900">
        <v>136.00380487804878</v>
      </c>
      <c r="BR11" s="343"/>
      <c r="BS11" s="343"/>
      <c r="BT11" s="343"/>
      <c r="BU11" s="343"/>
      <c r="BV11" s="343"/>
      <c r="BW11" s="343"/>
    </row>
    <row r="12" spans="1:75" ht="18">
      <c r="A12" s="19" t="s">
        <v>10</v>
      </c>
      <c r="B12" s="20"/>
      <c r="C12" s="22"/>
      <c r="D12" s="22"/>
      <c r="E12" s="22"/>
      <c r="F12" s="21"/>
      <c r="G12" s="22"/>
      <c r="H12" s="22"/>
      <c r="I12" s="22"/>
      <c r="J12" s="22"/>
      <c r="K12" s="22"/>
      <c r="L12" s="22"/>
      <c r="M12" s="23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</row>
    <row r="13" spans="1:75" ht="17">
      <c r="A13" s="25" t="s">
        <v>11</v>
      </c>
      <c r="B13" s="26"/>
      <c r="C13" s="80">
        <v>10.138599558811615</v>
      </c>
      <c r="D13" s="80">
        <v>9.6204893070165074</v>
      </c>
      <c r="E13" s="80">
        <v>10.651256018482561</v>
      </c>
      <c r="F13" s="81">
        <v>9.9001047619047622</v>
      </c>
      <c r="G13" s="80">
        <v>10.651715884084396</v>
      </c>
      <c r="H13" s="80">
        <v>10.30817807644036</v>
      </c>
      <c r="I13" s="82">
        <v>10.651766980262378</v>
      </c>
      <c r="J13" s="82">
        <v>10.234489837405237</v>
      </c>
      <c r="K13" s="82">
        <v>10.309200000000001</v>
      </c>
      <c r="L13" s="82">
        <v>10.652839999999999</v>
      </c>
      <c r="M13" s="82">
        <v>10.309200000000001</v>
      </c>
      <c r="N13" s="83">
        <v>9.4419180952380977</v>
      </c>
      <c r="O13" s="83">
        <v>9.96556</v>
      </c>
      <c r="P13" s="83">
        <v>9.6219199999999994</v>
      </c>
      <c r="Q13" s="83">
        <v>10.652839999999999</v>
      </c>
      <c r="R13" s="83">
        <v>9.6</v>
      </c>
      <c r="S13" s="83">
        <v>10.7</v>
      </c>
      <c r="T13" s="83">
        <v>10.309200000000001</v>
      </c>
      <c r="U13" s="83">
        <v>10.652839999999999</v>
      </c>
      <c r="V13" s="83">
        <v>10.652839999999999</v>
      </c>
      <c r="W13" s="83">
        <v>9.9</v>
      </c>
      <c r="X13" s="83">
        <v>10.23</v>
      </c>
      <c r="Y13" s="83">
        <v>9.9</v>
      </c>
      <c r="Z13" s="83">
        <v>6.5395000000000003</v>
      </c>
      <c r="AA13" s="83">
        <v>6.350142857142858</v>
      </c>
      <c r="AB13" s="83">
        <v>5.3397142857142867</v>
      </c>
      <c r="AC13" s="83">
        <v>5.8629999999999995</v>
      </c>
      <c r="AD13" s="83">
        <v>9.702</v>
      </c>
      <c r="AE13" s="83">
        <v>10.23</v>
      </c>
      <c r="AF13" s="83">
        <v>9.9</v>
      </c>
      <c r="AG13" s="83">
        <v>10.23</v>
      </c>
      <c r="AH13" s="83">
        <v>10.23</v>
      </c>
      <c r="AI13" s="83">
        <v>9.9</v>
      </c>
      <c r="AJ13" s="83">
        <v>10.23</v>
      </c>
      <c r="AK13" s="83">
        <v>9.9</v>
      </c>
      <c r="AL13" s="83">
        <v>9.2070000000000007</v>
      </c>
      <c r="AM13" s="83">
        <v>10.23</v>
      </c>
      <c r="AN13" s="83">
        <v>9.57</v>
      </c>
      <c r="AO13" s="83">
        <v>10.23</v>
      </c>
      <c r="AP13" s="83">
        <v>8.2841000000000005</v>
      </c>
      <c r="AQ13" s="83">
        <v>4.6035000000000004</v>
      </c>
      <c r="AR13" s="83">
        <v>0</v>
      </c>
      <c r="AS13" s="83">
        <v>0</v>
      </c>
      <c r="AT13" s="83">
        <v>4.4800000000000004</v>
      </c>
      <c r="AU13" s="83">
        <v>7.56</v>
      </c>
      <c r="AV13" s="83">
        <v>7.56</v>
      </c>
      <c r="AW13" s="83">
        <v>7.56</v>
      </c>
      <c r="AX13" s="83">
        <v>7.84</v>
      </c>
      <c r="AY13" s="83">
        <v>7.9396800000000045</v>
      </c>
      <c r="AZ13" s="83">
        <v>6.8290700000000033</v>
      </c>
      <c r="BA13" s="83">
        <v>11.1</v>
      </c>
      <c r="BB13" s="83">
        <v>10.75</v>
      </c>
      <c r="BC13" s="83">
        <v>12.04</v>
      </c>
      <c r="BD13" s="83">
        <v>11.61</v>
      </c>
      <c r="BE13" s="83">
        <v>13.33</v>
      </c>
      <c r="BF13" s="83">
        <v>13.33</v>
      </c>
      <c r="BG13" s="83">
        <v>12.9</v>
      </c>
      <c r="BH13" s="83">
        <v>12.959722222222213</v>
      </c>
      <c r="BI13" s="83">
        <v>12.183333333333337</v>
      </c>
      <c r="BJ13" s="83">
        <v>12.58944444444445</v>
      </c>
      <c r="BK13" s="83">
        <v>11.108333333333336</v>
      </c>
      <c r="BL13" s="83">
        <v>10.033333333333333</v>
      </c>
      <c r="BM13" s="83">
        <v>11.108333333333336</v>
      </c>
      <c r="BN13" s="83">
        <v>10.750000000000002</v>
      </c>
      <c r="BO13" s="83">
        <v>11.108333333333336</v>
      </c>
    </row>
    <row r="14" spans="1:75" ht="17">
      <c r="A14" s="5" t="s">
        <v>12</v>
      </c>
      <c r="B14" s="29"/>
      <c r="C14" s="84">
        <v>7.2608137051899115</v>
      </c>
      <c r="D14" s="84">
        <v>6.8325327313080555</v>
      </c>
      <c r="E14" s="84">
        <v>7.5646507835443471</v>
      </c>
      <c r="F14" s="85">
        <v>7.16256</v>
      </c>
      <c r="G14" s="84">
        <v>7.564955652953623</v>
      </c>
      <c r="H14" s="84">
        <v>7.1989271137764055</v>
      </c>
      <c r="I14" s="86">
        <v>7.564955652953623</v>
      </c>
      <c r="J14" s="86">
        <v>7.0321468724658169</v>
      </c>
      <c r="K14" s="86">
        <v>7.3224</v>
      </c>
      <c r="L14" s="86">
        <v>7.5664800000000003</v>
      </c>
      <c r="M14" s="86">
        <v>7.3224</v>
      </c>
      <c r="N14" s="87">
        <v>6.7270829268292642</v>
      </c>
      <c r="O14" s="87">
        <v>7.233102439024389</v>
      </c>
      <c r="P14" s="87">
        <v>6.8342400000000003</v>
      </c>
      <c r="Q14" s="87">
        <v>3.6612</v>
      </c>
      <c r="R14" s="87">
        <v>7.3</v>
      </c>
      <c r="S14" s="87">
        <v>7.6</v>
      </c>
      <c r="T14" s="87">
        <v>7.3224</v>
      </c>
      <c r="U14" s="87">
        <v>7.5664800000000003</v>
      </c>
      <c r="V14" s="87">
        <v>7.5664800000000003</v>
      </c>
      <c r="W14" s="87">
        <v>7.02</v>
      </c>
      <c r="X14" s="87">
        <v>7.2539999999999996</v>
      </c>
      <c r="Y14" s="87">
        <v>7.02</v>
      </c>
      <c r="Z14" s="87">
        <v>7.2539999999999996</v>
      </c>
      <c r="AA14" s="87">
        <v>7.2539999999999996</v>
      </c>
      <c r="AB14" s="87">
        <v>6.488999999999999</v>
      </c>
      <c r="AC14" s="87">
        <v>6.9839999999999991</v>
      </c>
      <c r="AD14" s="87">
        <v>7.1819999999999995</v>
      </c>
      <c r="AE14" s="87">
        <v>8.0910000000000011</v>
      </c>
      <c r="AF14" s="87">
        <v>7.83</v>
      </c>
      <c r="AG14" s="87">
        <v>7.8119999999999994</v>
      </c>
      <c r="AH14" s="87">
        <v>7.8119999999999994</v>
      </c>
      <c r="AI14" s="87">
        <v>7.56</v>
      </c>
      <c r="AJ14" s="87">
        <v>8.0910000000000011</v>
      </c>
      <c r="AK14" s="87">
        <v>7.83</v>
      </c>
      <c r="AL14" s="87">
        <v>8.0910000000000011</v>
      </c>
      <c r="AM14" s="87">
        <v>8.0910000000000011</v>
      </c>
      <c r="AN14" s="87">
        <v>7.3079999999999998</v>
      </c>
      <c r="AO14" s="87">
        <v>7.5330000000000004</v>
      </c>
      <c r="AP14" s="87">
        <v>6.75</v>
      </c>
      <c r="AQ14" s="87">
        <v>6.6960000000000006</v>
      </c>
      <c r="AR14" s="87">
        <v>7.5</v>
      </c>
      <c r="AS14" s="87">
        <v>6.82</v>
      </c>
      <c r="AT14" s="87">
        <v>6.82</v>
      </c>
      <c r="AU14" s="87">
        <v>6.6</v>
      </c>
      <c r="AV14" s="87">
        <v>6.6</v>
      </c>
      <c r="AW14" s="87">
        <v>6.6</v>
      </c>
      <c r="AX14" s="87">
        <v>4</v>
      </c>
      <c r="AY14" s="87">
        <v>7.6420800000000053</v>
      </c>
      <c r="AZ14" s="87">
        <v>7.1857404878048801</v>
      </c>
      <c r="BA14" s="87">
        <v>8.650975609756097</v>
      </c>
      <c r="BB14" s="87">
        <v>6.7541463414634144</v>
      </c>
      <c r="BC14" s="87">
        <v>7.13</v>
      </c>
      <c r="BD14" s="87">
        <v>6.9</v>
      </c>
      <c r="BE14" s="87">
        <v>7.13</v>
      </c>
      <c r="BF14" s="87">
        <v>7.13</v>
      </c>
      <c r="BG14" s="87">
        <v>6.69</v>
      </c>
      <c r="BH14" s="87">
        <v>6.65</v>
      </c>
      <c r="BI14" s="87">
        <v>6.563414634146346</v>
      </c>
      <c r="BJ14" s="87">
        <v>6.0865853658536562</v>
      </c>
      <c r="BK14" s="87">
        <v>6.0865853658536562</v>
      </c>
      <c r="BL14" s="87">
        <v>5.4975609756097548</v>
      </c>
      <c r="BM14" s="87">
        <v>6.0865853658536562</v>
      </c>
      <c r="BN14" s="87">
        <v>5.8902439024390221</v>
      </c>
      <c r="BO14" s="87">
        <v>6.0865853658536562</v>
      </c>
    </row>
    <row r="15" spans="1:75" ht="17">
      <c r="A15" s="5" t="s">
        <v>13</v>
      </c>
      <c r="B15" s="29"/>
      <c r="C15" s="84">
        <v>13.657152654471213</v>
      </c>
      <c r="D15" s="84">
        <v>12.752729220716304</v>
      </c>
      <c r="E15" s="84">
        <v>13.684319990665143</v>
      </c>
      <c r="F15" s="85">
        <v>13.3635</v>
      </c>
      <c r="G15" s="84">
        <v>14.119365375639562</v>
      </c>
      <c r="H15" s="84">
        <v>13.663910760613978</v>
      </c>
      <c r="I15" s="86">
        <v>14.119365375639562</v>
      </c>
      <c r="J15" s="86">
        <v>13.647200741493219</v>
      </c>
      <c r="K15" s="86">
        <v>13.664999999999999</v>
      </c>
      <c r="L15" s="86">
        <v>14.1205</v>
      </c>
      <c r="M15" s="86">
        <v>13.664999999999999</v>
      </c>
      <c r="N15" s="87">
        <v>12.554024390243899</v>
      </c>
      <c r="O15" s="87">
        <v>13.498353658536585</v>
      </c>
      <c r="P15" s="87">
        <v>12.754</v>
      </c>
      <c r="Q15" s="87">
        <v>14.1205</v>
      </c>
      <c r="R15" s="87">
        <v>13.7</v>
      </c>
      <c r="S15" s="87">
        <v>14.1</v>
      </c>
      <c r="T15" s="87">
        <v>13.664999999999999</v>
      </c>
      <c r="U15" s="87">
        <v>14.1205</v>
      </c>
      <c r="V15" s="87">
        <v>14.1205</v>
      </c>
      <c r="W15" s="87">
        <v>7.7435</v>
      </c>
      <c r="X15" s="87">
        <v>11.843</v>
      </c>
      <c r="Y15" s="87">
        <v>13.664999999999999</v>
      </c>
      <c r="Z15" s="87">
        <v>14.1205</v>
      </c>
      <c r="AA15" s="87">
        <v>13.95</v>
      </c>
      <c r="AB15" s="87">
        <v>12.425000000000001</v>
      </c>
      <c r="AC15" s="87">
        <v>13.95</v>
      </c>
      <c r="AD15" s="87">
        <v>14.4</v>
      </c>
      <c r="AE15" s="87">
        <v>15.5</v>
      </c>
      <c r="AF15" s="87">
        <v>14.25</v>
      </c>
      <c r="AG15" s="87">
        <v>15.112500000000001</v>
      </c>
      <c r="AH15" s="87">
        <v>15.112500000000001</v>
      </c>
      <c r="AI15" s="87">
        <v>14.625</v>
      </c>
      <c r="AJ15" s="87">
        <v>15.112500000000001</v>
      </c>
      <c r="AK15" s="87">
        <v>14.625</v>
      </c>
      <c r="AL15" s="87">
        <v>15.0625</v>
      </c>
      <c r="AM15" s="87">
        <v>14.725</v>
      </c>
      <c r="AN15" s="87">
        <v>13.775</v>
      </c>
      <c r="AO15" s="87">
        <v>14.725</v>
      </c>
      <c r="AP15" s="87">
        <v>13.66363845076747</v>
      </c>
      <c r="AQ15" s="87">
        <v>14.3375</v>
      </c>
      <c r="AR15" s="87">
        <v>8.4</v>
      </c>
      <c r="AS15" s="87">
        <v>8.68</v>
      </c>
      <c r="AT15" s="87">
        <v>8.68</v>
      </c>
      <c r="AU15" s="87">
        <v>8.4</v>
      </c>
      <c r="AV15" s="87">
        <v>8.4</v>
      </c>
      <c r="AW15" s="87">
        <v>8.4</v>
      </c>
      <c r="AX15" s="87">
        <v>8.68</v>
      </c>
      <c r="AY15" s="87">
        <v>12.744117073170726</v>
      </c>
      <c r="AZ15" s="87">
        <v>11.518126829268288</v>
      </c>
      <c r="BA15" s="87">
        <v>9.2689024390243908</v>
      </c>
      <c r="BB15" s="87">
        <v>8.8097560975609763</v>
      </c>
      <c r="BC15" s="87">
        <v>9.3000000000000007</v>
      </c>
      <c r="BD15" s="87">
        <v>11.4</v>
      </c>
      <c r="BE15" s="87">
        <v>9.3000000000000007</v>
      </c>
      <c r="BF15" s="87">
        <v>9.3000000000000007</v>
      </c>
      <c r="BG15" s="87">
        <v>6.9</v>
      </c>
      <c r="BH15" s="87">
        <v>4.5</v>
      </c>
      <c r="BI15" s="87">
        <v>8.5609756097560954</v>
      </c>
      <c r="BJ15" s="87">
        <v>7.9390243902439002</v>
      </c>
      <c r="BK15" s="87">
        <v>7.9390243902439002</v>
      </c>
      <c r="BL15" s="87">
        <v>7.1707317073170715</v>
      </c>
      <c r="BM15" s="87">
        <v>7.9390243902439002</v>
      </c>
      <c r="BN15" s="87">
        <v>7.6829268292682906</v>
      </c>
      <c r="BO15" s="87">
        <v>7.9390243902439002</v>
      </c>
    </row>
    <row r="16" spans="1:75" ht="17">
      <c r="A16" s="5" t="s">
        <v>14</v>
      </c>
      <c r="B16" s="29"/>
      <c r="C16" s="84">
        <v>14.617233544152143</v>
      </c>
      <c r="D16" s="84">
        <v>12.099221923723594</v>
      </c>
      <c r="E16" s="84">
        <v>14.941209490971852</v>
      </c>
      <c r="F16" s="85">
        <v>14.46</v>
      </c>
      <c r="G16" s="84">
        <v>14.941362492719239</v>
      </c>
      <c r="H16" s="84">
        <v>14.409525924044955</v>
      </c>
      <c r="I16" s="86">
        <v>3.5858117919385273</v>
      </c>
      <c r="J16" s="86">
        <v>13.718717241379318</v>
      </c>
      <c r="K16" s="86">
        <v>14.46</v>
      </c>
      <c r="L16" s="86">
        <v>14.942</v>
      </c>
      <c r="M16" s="86">
        <v>14.46</v>
      </c>
      <c r="N16" s="87">
        <v>14.9422</v>
      </c>
      <c r="O16" s="87">
        <v>14.942</v>
      </c>
      <c r="P16" s="87">
        <v>13.496000000000002</v>
      </c>
      <c r="Q16" s="87">
        <v>14.942</v>
      </c>
      <c r="R16" s="87">
        <v>14.5</v>
      </c>
      <c r="S16" s="87">
        <v>14.9</v>
      </c>
      <c r="T16" s="87">
        <v>15</v>
      </c>
      <c r="U16" s="87">
        <v>14</v>
      </c>
      <c r="V16" s="87">
        <v>14</v>
      </c>
      <c r="W16" s="87">
        <v>15.51</v>
      </c>
      <c r="X16" s="87">
        <v>13.442</v>
      </c>
      <c r="Y16" s="87">
        <v>9.8230000000000004</v>
      </c>
      <c r="Z16" s="87">
        <v>16.027000000000001</v>
      </c>
      <c r="AA16" s="87">
        <v>14.26</v>
      </c>
      <c r="AB16" s="87">
        <v>12.624000000000001</v>
      </c>
      <c r="AC16" s="87">
        <v>15.190000000000001</v>
      </c>
      <c r="AD16" s="87">
        <v>13.754482758620691</v>
      </c>
      <c r="AE16" s="87">
        <v>14.700000000000001</v>
      </c>
      <c r="AF16" s="87">
        <v>15</v>
      </c>
      <c r="AG16" s="87">
        <v>15.5</v>
      </c>
      <c r="AH16" s="87">
        <v>15.5</v>
      </c>
      <c r="AI16" s="87">
        <v>15</v>
      </c>
      <c r="AJ16" s="87">
        <v>13.475000000000001</v>
      </c>
      <c r="AK16" s="87">
        <v>14.100000000000001</v>
      </c>
      <c r="AL16" s="87">
        <v>14.26</v>
      </c>
      <c r="AM16" s="87">
        <v>6.4400000000000013</v>
      </c>
      <c r="AN16" s="87">
        <v>8.25</v>
      </c>
      <c r="AO16" s="87">
        <v>15.5</v>
      </c>
      <c r="AP16" s="87">
        <v>13.084000000000001</v>
      </c>
      <c r="AQ16" s="87">
        <v>9.66</v>
      </c>
      <c r="AR16" s="87">
        <v>7.5</v>
      </c>
      <c r="AS16" s="87">
        <v>9.3000000000000007</v>
      </c>
      <c r="AT16" s="87">
        <v>9.3000000000000007</v>
      </c>
      <c r="AU16" s="87">
        <v>9</v>
      </c>
      <c r="AV16" s="87">
        <v>7.65</v>
      </c>
      <c r="AW16" s="87">
        <v>6.45</v>
      </c>
      <c r="AX16" s="87">
        <v>4.6500000000000004</v>
      </c>
      <c r="AY16" s="87">
        <v>10.665972413793099</v>
      </c>
      <c r="AZ16" s="87">
        <v>10.406151724137924</v>
      </c>
      <c r="BA16" s="87">
        <v>13.022172413793104</v>
      </c>
      <c r="BB16" s="87">
        <v>13.5</v>
      </c>
      <c r="BC16" s="87">
        <v>13.95</v>
      </c>
      <c r="BD16" s="87">
        <v>10.5</v>
      </c>
      <c r="BE16" s="87">
        <v>13.95</v>
      </c>
      <c r="BF16" s="87">
        <v>13.95</v>
      </c>
      <c r="BG16" s="87">
        <v>13.5</v>
      </c>
      <c r="BH16" s="87">
        <v>13.468965517241385</v>
      </c>
      <c r="BI16" s="87">
        <v>13.034482758620694</v>
      </c>
      <c r="BJ16" s="87">
        <v>13.709482758620682</v>
      </c>
      <c r="BK16" s="87">
        <v>13.709482758620682</v>
      </c>
      <c r="BL16" s="87">
        <v>12.38275862068965</v>
      </c>
      <c r="BM16" s="87">
        <v>13.709482758620682</v>
      </c>
      <c r="BN16" s="87">
        <v>13.267241379310338</v>
      </c>
      <c r="BO16" s="87">
        <v>13.709482758620682</v>
      </c>
    </row>
    <row r="17" spans="1:67" ht="20">
      <c r="A17" s="30" t="s">
        <v>15</v>
      </c>
      <c r="B17" s="31"/>
      <c r="C17" s="88">
        <v>48.622687589927985</v>
      </c>
      <c r="D17" s="88">
        <v>44.463612276332711</v>
      </c>
      <c r="E17" s="88">
        <v>49.227570734511211</v>
      </c>
      <c r="F17" s="89">
        <v>47.276999999999994</v>
      </c>
      <c r="G17" s="88">
        <v>49.227653818154202</v>
      </c>
      <c r="H17" s="88">
        <v>46.44868151270186</v>
      </c>
      <c r="I17" s="90">
        <v>49.227653818154202</v>
      </c>
      <c r="J17" s="90">
        <v>51.227499999999999</v>
      </c>
      <c r="K17" s="90">
        <v>24.787500000000001</v>
      </c>
      <c r="L17" s="90">
        <v>54.405000000000001</v>
      </c>
      <c r="M17" s="90">
        <v>52.65</v>
      </c>
      <c r="N17" s="91">
        <v>51.572190476190436</v>
      </c>
      <c r="O17" s="91">
        <v>51.775200000000034</v>
      </c>
      <c r="P17" s="91">
        <v>46.74996000000003</v>
      </c>
      <c r="Q17" s="91">
        <v>51.775200000000034</v>
      </c>
      <c r="R17" s="91">
        <v>48.1</v>
      </c>
      <c r="S17" s="91">
        <v>53.3</v>
      </c>
      <c r="T17" s="91">
        <v>52.5</v>
      </c>
      <c r="U17" s="91">
        <v>53.295454545454554</v>
      </c>
      <c r="V17" s="91">
        <v>54.25</v>
      </c>
      <c r="W17" s="91">
        <v>42.340909090909093</v>
      </c>
      <c r="X17" s="91">
        <v>50.926704545454555</v>
      </c>
      <c r="Y17" s="91">
        <v>48</v>
      </c>
      <c r="Z17" s="91">
        <v>51.15</v>
      </c>
      <c r="AA17" s="91">
        <v>47.274999999999999</v>
      </c>
      <c r="AB17" s="91">
        <v>43.3</v>
      </c>
      <c r="AC17" s="91">
        <v>56.575000000000003</v>
      </c>
      <c r="AD17" s="91">
        <v>49.5</v>
      </c>
      <c r="AE17" s="91">
        <v>36.6</v>
      </c>
      <c r="AF17" s="91">
        <v>49.5</v>
      </c>
      <c r="AG17" s="91">
        <v>51.15</v>
      </c>
      <c r="AH17" s="91">
        <v>51.15</v>
      </c>
      <c r="AI17" s="91">
        <v>49.5</v>
      </c>
      <c r="AJ17" s="91">
        <v>51.15</v>
      </c>
      <c r="AK17" s="91">
        <v>49.5</v>
      </c>
      <c r="AL17" s="91">
        <v>51.924999999999997</v>
      </c>
      <c r="AM17" s="91">
        <v>49.171875</v>
      </c>
      <c r="AN17" s="91">
        <v>45.725000000000001</v>
      </c>
      <c r="AO17" s="91">
        <v>48.36</v>
      </c>
      <c r="AP17" s="91">
        <v>46.5</v>
      </c>
      <c r="AQ17" s="91">
        <v>48.825000000000003</v>
      </c>
      <c r="AR17" s="91">
        <v>52.5</v>
      </c>
      <c r="AS17" s="91">
        <v>49.278409090909058</v>
      </c>
      <c r="AT17" s="91">
        <v>51.465909090909086</v>
      </c>
      <c r="AU17" s="91">
        <v>46.534090909090885</v>
      </c>
      <c r="AV17" s="91">
        <v>51.704545454545453</v>
      </c>
      <c r="AW17" s="91">
        <v>52.5</v>
      </c>
      <c r="AX17" s="91">
        <v>54.25</v>
      </c>
      <c r="AY17" s="91">
        <v>53.567999999999998</v>
      </c>
      <c r="AZ17" s="91">
        <v>47.029090909090911</v>
      </c>
      <c r="BA17" s="91">
        <v>53.391272727272728</v>
      </c>
      <c r="BB17" s="91">
        <v>50.583272727272721</v>
      </c>
      <c r="BC17" s="91">
        <v>53.567999999999998</v>
      </c>
      <c r="BD17" s="91">
        <v>51.84</v>
      </c>
      <c r="BE17" s="91">
        <v>8.64</v>
      </c>
      <c r="BF17" s="91">
        <v>53.567999999999998</v>
      </c>
      <c r="BG17" s="91">
        <v>51.84</v>
      </c>
      <c r="BH17" s="91">
        <v>52.35054545454544</v>
      </c>
      <c r="BI17" s="91">
        <v>51.250909090909126</v>
      </c>
      <c r="BJ17" s="91">
        <v>53.567999999999998</v>
      </c>
      <c r="BK17" s="91">
        <v>53.567999999999998</v>
      </c>
      <c r="BL17" s="91">
        <v>48.384</v>
      </c>
      <c r="BM17" s="91">
        <v>53.567999999999998</v>
      </c>
      <c r="BN17" s="91">
        <v>51.84</v>
      </c>
      <c r="BO17" s="91">
        <v>53.567999999999998</v>
      </c>
    </row>
    <row r="18" spans="1:67" ht="17">
      <c r="A18" s="32" t="s">
        <v>16</v>
      </c>
      <c r="B18" s="33"/>
      <c r="C18" s="90">
        <v>94.296487052552862</v>
      </c>
      <c r="D18" s="90">
        <v>85.768585459097167</v>
      </c>
      <c r="E18" s="90">
        <v>96.069007018175114</v>
      </c>
      <c r="F18" s="92">
        <v>92.163164761904767</v>
      </c>
      <c r="G18" s="90">
        <v>96.505053223551016</v>
      </c>
      <c r="H18" s="90">
        <v>92.029223387577559</v>
      </c>
      <c r="I18" s="90">
        <v>85.149553618948289</v>
      </c>
      <c r="J18" s="90">
        <v>95.860054692743589</v>
      </c>
      <c r="K18" s="90">
        <v>70.5441</v>
      </c>
      <c r="L18" s="90">
        <v>101.68682000000001</v>
      </c>
      <c r="M18" s="93">
        <v>98.406599999999997</v>
      </c>
      <c r="N18" s="91">
        <v>95.237415888501687</v>
      </c>
      <c r="O18" s="91">
        <v>97.41421609756101</v>
      </c>
      <c r="P18" s="91">
        <v>89.456120000000027</v>
      </c>
      <c r="Q18" s="91">
        <v>95.151740000000032</v>
      </c>
      <c r="R18" s="91">
        <v>93.1</v>
      </c>
      <c r="S18" s="91">
        <v>100.6</v>
      </c>
      <c r="T18" s="91">
        <v>98.796599999999998</v>
      </c>
      <c r="U18" s="91">
        <v>99.635274545454564</v>
      </c>
      <c r="V18" s="91">
        <v>100.58982</v>
      </c>
      <c r="W18" s="91">
        <v>82.514409090909098</v>
      </c>
      <c r="X18" s="91">
        <v>93.695704545454561</v>
      </c>
      <c r="Y18" s="91">
        <v>88.408000000000001</v>
      </c>
      <c r="Z18" s="91">
        <v>95.091000000000008</v>
      </c>
      <c r="AA18" s="91">
        <v>89.089142857142861</v>
      </c>
      <c r="AB18" s="91">
        <v>80.177714285714288</v>
      </c>
      <c r="AC18" s="91">
        <v>98.561999999999998</v>
      </c>
      <c r="AD18" s="91">
        <v>94.538482758620688</v>
      </c>
      <c r="AE18" s="91">
        <v>85.121000000000009</v>
      </c>
      <c r="AF18" s="91">
        <v>96.48</v>
      </c>
      <c r="AG18" s="91">
        <v>99.80449999999999</v>
      </c>
      <c r="AH18" s="91">
        <v>99.80449999999999</v>
      </c>
      <c r="AI18" s="91">
        <v>96.585000000000008</v>
      </c>
      <c r="AJ18" s="91">
        <v>98.058500000000009</v>
      </c>
      <c r="AK18" s="91">
        <v>95.955000000000013</v>
      </c>
      <c r="AL18" s="91">
        <v>98.545500000000004</v>
      </c>
      <c r="AM18" s="91">
        <v>88.657875000000004</v>
      </c>
      <c r="AN18" s="91">
        <v>84.628</v>
      </c>
      <c r="AO18" s="91">
        <v>96.347999999999999</v>
      </c>
      <c r="AP18" s="91">
        <v>88.281738450767477</v>
      </c>
      <c r="AQ18" s="91">
        <v>84.122</v>
      </c>
      <c r="AR18" s="91">
        <v>75.900000000000006</v>
      </c>
      <c r="AS18" s="91">
        <v>74.078409090909062</v>
      </c>
      <c r="AT18" s="91">
        <v>80.745909090909095</v>
      </c>
      <c r="AU18" s="91">
        <v>78.09409090909088</v>
      </c>
      <c r="AV18" s="91">
        <v>81.914545454545447</v>
      </c>
      <c r="AW18" s="91">
        <v>81.510000000000005</v>
      </c>
      <c r="AX18" s="91">
        <v>79.42</v>
      </c>
      <c r="AY18" s="91">
        <v>92.559849486963827</v>
      </c>
      <c r="AZ18" s="91">
        <v>82.968179950302002</v>
      </c>
      <c r="BA18" s="91">
        <v>95.43332318984632</v>
      </c>
      <c r="BB18" s="91">
        <v>90.397175166297103</v>
      </c>
      <c r="BC18" s="91">
        <v>95.988</v>
      </c>
      <c r="BD18" s="91">
        <v>92.25</v>
      </c>
      <c r="BE18" s="91">
        <v>52.35</v>
      </c>
      <c r="BF18" s="91">
        <v>97.277999999999992</v>
      </c>
      <c r="BG18" s="91">
        <v>91.830000000000013</v>
      </c>
      <c r="BH18" s="91">
        <v>89.929233194009043</v>
      </c>
      <c r="BI18" s="91">
        <v>91.593115426765593</v>
      </c>
      <c r="BJ18" s="91">
        <v>93.892536959162683</v>
      </c>
      <c r="BK18" s="91">
        <v>92.411425848051579</v>
      </c>
      <c r="BL18" s="91">
        <v>83.468384636949807</v>
      </c>
      <c r="BM18" s="91">
        <v>92.411425848051579</v>
      </c>
      <c r="BN18" s="91">
        <v>89.43041211101766</v>
      </c>
      <c r="BO18" s="91">
        <v>92.411425848051579</v>
      </c>
    </row>
    <row r="19" spans="1:67" ht="17">
      <c r="A19" s="5" t="s">
        <v>17</v>
      </c>
      <c r="B19" s="29"/>
      <c r="C19" s="34">
        <v>35.945943890332089</v>
      </c>
      <c r="D19" s="34">
        <v>34.109007543058532</v>
      </c>
      <c r="E19" s="34">
        <v>37.763544065529082</v>
      </c>
      <c r="F19" s="34">
        <v>35.100371428571428</v>
      </c>
      <c r="G19" s="34">
        <v>37.765174498117403</v>
      </c>
      <c r="H19" s="34">
        <v>36.547176816470369</v>
      </c>
      <c r="I19" s="34">
        <v>37.765355657293881</v>
      </c>
      <c r="J19" s="34">
        <v>36.285918514436752</v>
      </c>
      <c r="K19" s="34">
        <v>36.550799999999995</v>
      </c>
      <c r="L19" s="34">
        <v>37.769159999999999</v>
      </c>
      <c r="M19" s="34">
        <v>36.550799999999995</v>
      </c>
      <c r="N19" s="35">
        <v>33.475891428571444</v>
      </c>
      <c r="O19" s="35">
        <v>35.332440000000005</v>
      </c>
      <c r="P19" s="35">
        <v>34.114080000000001</v>
      </c>
      <c r="Q19" s="35">
        <v>37.769159999999999</v>
      </c>
      <c r="R19" s="35">
        <v>34.1</v>
      </c>
      <c r="S19" s="35">
        <v>37.799999999999997</v>
      </c>
      <c r="T19" s="35">
        <v>36.550799999999995</v>
      </c>
      <c r="U19" s="35">
        <v>37.769159999999999</v>
      </c>
      <c r="V19" s="35">
        <v>37.769159999999999</v>
      </c>
      <c r="W19" s="35">
        <v>35.1</v>
      </c>
      <c r="X19" s="35">
        <v>36.269999999999996</v>
      </c>
      <c r="Y19" s="35">
        <v>35.1</v>
      </c>
      <c r="Z19" s="35">
        <v>23.185500000000001</v>
      </c>
      <c r="AA19" s="35">
        <v>22.514142857142858</v>
      </c>
      <c r="AB19" s="35">
        <v>18.931714285714289</v>
      </c>
      <c r="AC19" s="35">
        <v>20.786999999999999</v>
      </c>
      <c r="AD19" s="35">
        <v>34.398000000000003</v>
      </c>
      <c r="AE19" s="35">
        <v>36.269999999999996</v>
      </c>
      <c r="AF19" s="35">
        <v>35.1</v>
      </c>
      <c r="AG19" s="35">
        <v>36.269999999999996</v>
      </c>
      <c r="AH19" s="35">
        <v>36.269999999999996</v>
      </c>
      <c r="AI19" s="35">
        <v>35.1</v>
      </c>
      <c r="AJ19" s="35">
        <v>36.269999999999996</v>
      </c>
      <c r="AK19" s="35">
        <v>35.1</v>
      </c>
      <c r="AL19" s="35">
        <v>32.643000000000001</v>
      </c>
      <c r="AM19" s="35">
        <v>36.269999999999996</v>
      </c>
      <c r="AN19" s="35">
        <v>33.93</v>
      </c>
      <c r="AO19" s="35">
        <v>36.269999999999996</v>
      </c>
      <c r="AP19" s="35">
        <v>29.370899999999999</v>
      </c>
      <c r="AQ19" s="35">
        <v>16.3215</v>
      </c>
      <c r="AR19" s="35">
        <v>0</v>
      </c>
      <c r="AS19" s="35">
        <v>0</v>
      </c>
      <c r="AT19" s="35">
        <v>17.12</v>
      </c>
      <c r="AU19" s="35">
        <v>31.44</v>
      </c>
      <c r="AV19" s="35">
        <v>32.43</v>
      </c>
      <c r="AW19" s="35">
        <v>31.140000000000004</v>
      </c>
      <c r="AX19" s="35">
        <v>34.010000000000005</v>
      </c>
      <c r="AY19" s="35">
        <v>34.302819999999997</v>
      </c>
      <c r="AZ19" s="35">
        <v>23.924957157631248</v>
      </c>
      <c r="BA19" s="35">
        <v>24.139499999999998</v>
      </c>
      <c r="BB19" s="35">
        <v>23.940994173286128</v>
      </c>
      <c r="BC19" s="35">
        <v>26.369</v>
      </c>
      <c r="BD19" s="35">
        <v>27.864358203033539</v>
      </c>
      <c r="BE19" s="35">
        <v>26.660000000000004</v>
      </c>
      <c r="BF19" s="35">
        <v>27.590000000000003</v>
      </c>
      <c r="BG19" s="35">
        <v>26.700000000000003</v>
      </c>
      <c r="BH19" s="35">
        <v>27.727777777777789</v>
      </c>
      <c r="BI19" s="35">
        <v>26.066666666666663</v>
      </c>
      <c r="BJ19" s="35">
        <v>26.935555555555549</v>
      </c>
      <c r="BK19" s="35">
        <v>23.766666666666666</v>
      </c>
      <c r="BL19" s="35">
        <v>21.466666666666669</v>
      </c>
      <c r="BM19" s="35">
        <v>23.766666666666666</v>
      </c>
      <c r="BN19" s="35">
        <v>23</v>
      </c>
      <c r="BO19" s="35">
        <v>23.766666666666666</v>
      </c>
    </row>
    <row r="20" spans="1:67" ht="17">
      <c r="A20" s="5" t="s">
        <v>18</v>
      </c>
      <c r="B20" s="29"/>
      <c r="C20" s="34">
        <v>33.07704021253182</v>
      </c>
      <c r="D20" s="34">
        <v>31.125982442625585</v>
      </c>
      <c r="E20" s="34">
        <v>34.461186902813139</v>
      </c>
      <c r="F20" s="34">
        <v>32.629440000000002</v>
      </c>
      <c r="G20" s="34">
        <v>34.462575752344286</v>
      </c>
      <c r="H20" s="34">
        <v>32.795112407203625</v>
      </c>
      <c r="I20" s="34">
        <v>34.462575752344286</v>
      </c>
      <c r="J20" s="34">
        <v>32.035335752344281</v>
      </c>
      <c r="K20" s="34">
        <v>33.357599999999998</v>
      </c>
      <c r="L20" s="34">
        <v>34.469520000000003</v>
      </c>
      <c r="M20" s="34">
        <v>33.357599999999998</v>
      </c>
      <c r="N20" s="35">
        <v>30.645599999999984</v>
      </c>
      <c r="O20" s="35">
        <v>32.950800000000001</v>
      </c>
      <c r="P20" s="35">
        <v>31.133760000000002</v>
      </c>
      <c r="Q20" s="35">
        <v>16.678799999999999</v>
      </c>
      <c r="R20" s="35">
        <v>33.4</v>
      </c>
      <c r="S20" s="35">
        <v>34.5</v>
      </c>
      <c r="T20" s="35">
        <v>33.357599999999998</v>
      </c>
      <c r="U20" s="35">
        <v>34.469520000000003</v>
      </c>
      <c r="V20" s="35">
        <v>34.469520000000003</v>
      </c>
      <c r="W20" s="35">
        <v>31.98</v>
      </c>
      <c r="X20" s="35">
        <v>33.045999999999999</v>
      </c>
      <c r="Y20" s="35">
        <v>31.98</v>
      </c>
      <c r="Z20" s="35">
        <v>33.045999999999999</v>
      </c>
      <c r="AA20" s="35">
        <v>33.045999999999999</v>
      </c>
      <c r="AB20" s="35">
        <v>29.561</v>
      </c>
      <c r="AC20" s="35">
        <v>31.815999999999999</v>
      </c>
      <c r="AD20" s="35">
        <v>32.717999999999996</v>
      </c>
      <c r="AE20" s="35">
        <v>36.859000000000002</v>
      </c>
      <c r="AF20" s="35">
        <v>35.67</v>
      </c>
      <c r="AG20" s="35">
        <v>35.588000000000001</v>
      </c>
      <c r="AH20" s="35">
        <v>35.588000000000001</v>
      </c>
      <c r="AI20" s="35">
        <v>34.44</v>
      </c>
      <c r="AJ20" s="35">
        <v>36.859000000000002</v>
      </c>
      <c r="AK20" s="35">
        <v>35.67</v>
      </c>
      <c r="AL20" s="35">
        <v>36.859000000000002</v>
      </c>
      <c r="AM20" s="35">
        <v>36.859000000000002</v>
      </c>
      <c r="AN20" s="35">
        <v>33.292000000000002</v>
      </c>
      <c r="AO20" s="35">
        <v>34.317</v>
      </c>
      <c r="AP20" s="35">
        <v>30.75</v>
      </c>
      <c r="AQ20" s="35">
        <v>30.504000000000001</v>
      </c>
      <c r="AR20" s="35">
        <v>28.5</v>
      </c>
      <c r="AS20" s="35">
        <v>30.380000000000003</v>
      </c>
      <c r="AT20" s="35">
        <v>30.380000000000003</v>
      </c>
      <c r="AU20" s="35">
        <v>29.4</v>
      </c>
      <c r="AV20" s="35">
        <v>30.6</v>
      </c>
      <c r="AW20" s="35">
        <v>30.737226373582715</v>
      </c>
      <c r="AX20" s="35">
        <v>15.2</v>
      </c>
      <c r="AY20" s="35">
        <v>30.057919999999996</v>
      </c>
      <c r="AZ20" s="35">
        <v>25.760989395488451</v>
      </c>
      <c r="BA20" s="35">
        <v>28.610012195121953</v>
      </c>
      <c r="BB20" s="35">
        <v>30.573933951204264</v>
      </c>
      <c r="BC20" s="35">
        <v>30.937999999999999</v>
      </c>
      <c r="BD20" s="35">
        <v>31.039186201742396</v>
      </c>
      <c r="BE20" s="35">
        <v>29.45</v>
      </c>
      <c r="BF20" s="35">
        <v>30.070000000000004</v>
      </c>
      <c r="BG20" s="35">
        <v>27.209999999999997</v>
      </c>
      <c r="BH20" s="35">
        <v>25.75</v>
      </c>
      <c r="BI20" s="35">
        <v>29.436585365853652</v>
      </c>
      <c r="BJ20" s="35">
        <v>31.113414634146345</v>
      </c>
      <c r="BK20" s="35">
        <v>31.113414634146345</v>
      </c>
      <c r="BL20" s="35">
        <v>28.102439024390247</v>
      </c>
      <c r="BM20" s="35">
        <v>31.113414634146345</v>
      </c>
      <c r="BN20" s="35">
        <v>30.109756097560979</v>
      </c>
      <c r="BO20" s="35">
        <v>31.113414634146345</v>
      </c>
    </row>
    <row r="21" spans="1:67" ht="17">
      <c r="A21" s="5" t="s">
        <v>19</v>
      </c>
      <c r="B21" s="29"/>
      <c r="C21" s="34">
        <v>40.971457963413641</v>
      </c>
      <c r="D21" s="34">
        <v>38.258187662148913</v>
      </c>
      <c r="E21" s="34">
        <v>41.052959971995428</v>
      </c>
      <c r="F21" s="34">
        <v>40.090499999999999</v>
      </c>
      <c r="G21" s="34">
        <v>42.358096126918689</v>
      </c>
      <c r="H21" s="34">
        <v>40.991732281841934</v>
      </c>
      <c r="I21" s="34">
        <v>42.358096126918689</v>
      </c>
      <c r="J21" s="34">
        <v>40.941602224479652</v>
      </c>
      <c r="K21" s="34">
        <v>40.994999999999997</v>
      </c>
      <c r="L21" s="34">
        <v>42.361499999999999</v>
      </c>
      <c r="M21" s="34">
        <v>40.994999999999997</v>
      </c>
      <c r="N21" s="35">
        <v>37.662073170731702</v>
      </c>
      <c r="O21" s="35">
        <v>40.495060975609753</v>
      </c>
      <c r="P21" s="35">
        <v>38.262</v>
      </c>
      <c r="Q21" s="35">
        <v>42.361499999999999</v>
      </c>
      <c r="R21" s="35">
        <v>41</v>
      </c>
      <c r="S21" s="35">
        <v>42.4</v>
      </c>
      <c r="T21" s="35">
        <v>40.994999999999997</v>
      </c>
      <c r="U21" s="35">
        <v>42.361499999999999</v>
      </c>
      <c r="V21" s="35">
        <v>42.361499999999999</v>
      </c>
      <c r="W21" s="35">
        <v>23.230499999999999</v>
      </c>
      <c r="X21" s="35">
        <v>35.528999999999996</v>
      </c>
      <c r="Y21" s="35">
        <v>40.994999999999997</v>
      </c>
      <c r="Z21" s="35">
        <v>42.361499999999999</v>
      </c>
      <c r="AA21" s="35">
        <v>41.849999999999994</v>
      </c>
      <c r="AB21" s="35">
        <v>37.275000000000006</v>
      </c>
      <c r="AC21" s="35">
        <v>41.849999999999994</v>
      </c>
      <c r="AD21" s="35">
        <v>43.2</v>
      </c>
      <c r="AE21" s="35">
        <v>46.5</v>
      </c>
      <c r="AF21" s="35">
        <v>42.75</v>
      </c>
      <c r="AG21" s="35">
        <v>45.337500000000006</v>
      </c>
      <c r="AH21" s="35">
        <v>45.337500000000006</v>
      </c>
      <c r="AI21" s="35">
        <v>43.875</v>
      </c>
      <c r="AJ21" s="35">
        <v>45.337500000000006</v>
      </c>
      <c r="AK21" s="35">
        <v>43.875</v>
      </c>
      <c r="AL21" s="35">
        <v>45.1875</v>
      </c>
      <c r="AM21" s="35">
        <v>44.174999999999997</v>
      </c>
      <c r="AN21" s="35">
        <v>41.325000000000003</v>
      </c>
      <c r="AO21" s="35">
        <v>44.174999999999997</v>
      </c>
      <c r="AP21" s="35">
        <v>40.990915352302409</v>
      </c>
      <c r="AQ21" s="35">
        <v>43.012500000000003</v>
      </c>
      <c r="AR21" s="35">
        <v>47.1</v>
      </c>
      <c r="AS21" s="35">
        <v>48.67</v>
      </c>
      <c r="AT21" s="35">
        <v>48.67</v>
      </c>
      <c r="AU21" s="35">
        <v>44.1</v>
      </c>
      <c r="AV21" s="35">
        <v>48.85</v>
      </c>
      <c r="AW21" s="35">
        <v>42</v>
      </c>
      <c r="AX21" s="35">
        <v>41.54</v>
      </c>
      <c r="AY21" s="35">
        <v>35.615882926829272</v>
      </c>
      <c r="AZ21" s="35">
        <v>31.577208158297417</v>
      </c>
      <c r="BA21" s="35">
        <v>46.344512195121951</v>
      </c>
      <c r="BB21" s="35">
        <v>40.015651279583736</v>
      </c>
      <c r="BC21" s="35">
        <v>40.486000000000004</v>
      </c>
      <c r="BD21" s="35">
        <v>38.227769518640777</v>
      </c>
      <c r="BE21" s="35">
        <v>40.92</v>
      </c>
      <c r="BF21" s="35">
        <v>48.05</v>
      </c>
      <c r="BG21" s="35">
        <v>31.740000000000002</v>
      </c>
      <c r="BH21" s="35">
        <v>15</v>
      </c>
      <c r="BI21" s="35">
        <v>39.439024390243901</v>
      </c>
      <c r="BJ21" s="35">
        <v>41.6609756097561</v>
      </c>
      <c r="BK21" s="35">
        <v>41.6609756097561</v>
      </c>
      <c r="BL21" s="35">
        <v>37.629268292682923</v>
      </c>
      <c r="BM21" s="35">
        <v>41.6609756097561</v>
      </c>
      <c r="BN21" s="35">
        <v>40.31707317073171</v>
      </c>
      <c r="BO21" s="35">
        <v>41.6609756097561</v>
      </c>
    </row>
    <row r="22" spans="1:67" ht="17">
      <c r="A22" s="5" t="s">
        <v>20</v>
      </c>
      <c r="B22" s="29"/>
      <c r="C22" s="34">
        <v>58.46893417660857</v>
      </c>
      <c r="D22" s="34">
        <v>48.396887694894374</v>
      </c>
      <c r="E22" s="34">
        <v>59.764837963887409</v>
      </c>
      <c r="F22" s="34">
        <v>57.839999999999996</v>
      </c>
      <c r="G22" s="34">
        <v>59.765449970876958</v>
      </c>
      <c r="H22" s="34">
        <v>57.638103696179812</v>
      </c>
      <c r="I22" s="34">
        <v>14.343247167754109</v>
      </c>
      <c r="J22" s="34">
        <v>54.874868965517273</v>
      </c>
      <c r="K22" s="34">
        <v>57.839999999999996</v>
      </c>
      <c r="L22" s="34">
        <v>59.767999999999994</v>
      </c>
      <c r="M22" s="34">
        <v>57.839999999999996</v>
      </c>
      <c r="N22" s="35">
        <v>59.768799999999999</v>
      </c>
      <c r="O22" s="35">
        <v>59.767999999999994</v>
      </c>
      <c r="P22" s="35">
        <v>53.984000000000002</v>
      </c>
      <c r="Q22" s="35">
        <v>59.767999999999994</v>
      </c>
      <c r="R22" s="35">
        <v>57.8</v>
      </c>
      <c r="S22" s="35">
        <v>59.8</v>
      </c>
      <c r="T22" s="35">
        <v>60</v>
      </c>
      <c r="U22" s="35">
        <v>56</v>
      </c>
      <c r="V22" s="35">
        <v>56</v>
      </c>
      <c r="W22" s="35">
        <v>62.04</v>
      </c>
      <c r="X22" s="35">
        <v>53.767999999999994</v>
      </c>
      <c r="Y22" s="35">
        <v>39.292000000000002</v>
      </c>
      <c r="Z22" s="35">
        <v>64.108000000000004</v>
      </c>
      <c r="AA22" s="35">
        <v>57.04</v>
      </c>
      <c r="AB22" s="35">
        <v>50.495999999999995</v>
      </c>
      <c r="AC22" s="35">
        <v>60.760000000000005</v>
      </c>
      <c r="AD22" s="35">
        <v>55.017931034482764</v>
      </c>
      <c r="AE22" s="35">
        <v>58.8</v>
      </c>
      <c r="AF22" s="35">
        <v>60</v>
      </c>
      <c r="AG22" s="35">
        <v>62</v>
      </c>
      <c r="AH22" s="35">
        <v>62</v>
      </c>
      <c r="AI22" s="35">
        <v>60</v>
      </c>
      <c r="AJ22" s="35">
        <v>53.9</v>
      </c>
      <c r="AK22" s="35">
        <v>56.4</v>
      </c>
      <c r="AL22" s="35">
        <v>57.04</v>
      </c>
      <c r="AM22" s="35">
        <v>25.76</v>
      </c>
      <c r="AN22" s="35">
        <v>33</v>
      </c>
      <c r="AO22" s="35">
        <v>62</v>
      </c>
      <c r="AP22" s="35">
        <v>52.335999999999999</v>
      </c>
      <c r="AQ22" s="35">
        <v>38.64</v>
      </c>
      <c r="AR22" s="35">
        <v>49.09155078426334</v>
      </c>
      <c r="AS22" s="35">
        <v>62</v>
      </c>
      <c r="AT22" s="35">
        <v>62</v>
      </c>
      <c r="AU22" s="35">
        <v>59.400000000000006</v>
      </c>
      <c r="AV22" s="35">
        <v>50.85</v>
      </c>
      <c r="AW22" s="35">
        <v>42.784999999999997</v>
      </c>
      <c r="AX22" s="35">
        <v>28.365000000000002</v>
      </c>
      <c r="AY22" s="35">
        <v>52.683941379310347</v>
      </c>
      <c r="AZ22" s="35">
        <v>46.459630940750387</v>
      </c>
      <c r="BA22" s="35">
        <v>51.685622413793112</v>
      </c>
      <c r="BB22" s="35">
        <v>50.533940738559124</v>
      </c>
      <c r="BC22" s="35">
        <v>54.25</v>
      </c>
      <c r="BD22" s="35">
        <v>50.25</v>
      </c>
      <c r="BE22" s="35">
        <v>54.86999999999999</v>
      </c>
      <c r="BF22" s="35">
        <v>51.149999999999991</v>
      </c>
      <c r="BG22" s="35">
        <v>52.5</v>
      </c>
      <c r="BH22" s="35">
        <v>55.372413793103433</v>
      </c>
      <c r="BI22" s="35">
        <v>53.006896551724097</v>
      </c>
      <c r="BJ22" s="35">
        <v>56.361206896551764</v>
      </c>
      <c r="BK22" s="35">
        <v>56.361206896551764</v>
      </c>
      <c r="BL22" s="35">
        <v>50.906896551724181</v>
      </c>
      <c r="BM22" s="35">
        <v>56.361206896551764</v>
      </c>
      <c r="BN22" s="35">
        <v>54.543103448275915</v>
      </c>
      <c r="BO22" s="35">
        <v>56.361206896551764</v>
      </c>
    </row>
    <row r="23" spans="1:67" ht="17">
      <c r="A23" s="36" t="s">
        <v>16</v>
      </c>
      <c r="B23" s="37"/>
      <c r="C23" s="39">
        <v>168.46337624288611</v>
      </c>
      <c r="D23" s="39">
        <v>151.89006534272738</v>
      </c>
      <c r="E23" s="39">
        <v>173.04252890422504</v>
      </c>
      <c r="F23" s="38">
        <v>165.66031142857142</v>
      </c>
      <c r="G23" s="39">
        <v>174.35129634825734</v>
      </c>
      <c r="H23" s="39">
        <v>167.97212520169575</v>
      </c>
      <c r="I23" s="39">
        <v>128.92927470431096</v>
      </c>
      <c r="J23" s="39">
        <v>164.13772545677796</v>
      </c>
      <c r="K23" s="39">
        <v>168.74340000000001</v>
      </c>
      <c r="L23" s="39">
        <v>174.36818</v>
      </c>
      <c r="M23" s="40">
        <v>168.74340000000001</v>
      </c>
      <c r="N23" s="41">
        <v>161.55236459930313</v>
      </c>
      <c r="O23" s="41">
        <v>168.54630097560977</v>
      </c>
      <c r="P23" s="41">
        <v>157.49384000000001</v>
      </c>
      <c r="Q23" s="41">
        <v>156.57746</v>
      </c>
      <c r="R23" s="41">
        <v>166.3</v>
      </c>
      <c r="S23" s="41">
        <v>174.4</v>
      </c>
      <c r="T23" s="41">
        <v>170.9034</v>
      </c>
      <c r="U23" s="41">
        <v>170.60017999999999</v>
      </c>
      <c r="V23" s="41">
        <v>170.60017999999999</v>
      </c>
      <c r="W23" s="41">
        <v>152.35049999999998</v>
      </c>
      <c r="X23" s="41">
        <v>158.613</v>
      </c>
      <c r="Y23" s="41">
        <v>147.36699999999999</v>
      </c>
      <c r="Z23" s="41">
        <v>162.70099999999999</v>
      </c>
      <c r="AA23" s="41">
        <v>154.45014285714285</v>
      </c>
      <c r="AB23" s="41">
        <v>136.26371428571429</v>
      </c>
      <c r="AC23" s="41">
        <v>155.21299999999999</v>
      </c>
      <c r="AD23" s="41">
        <v>165.33393103448276</v>
      </c>
      <c r="AE23" s="41">
        <v>178.42899999999997</v>
      </c>
      <c r="AF23" s="41">
        <v>173.52</v>
      </c>
      <c r="AG23" s="41">
        <v>179.19550000000001</v>
      </c>
      <c r="AH23" s="41">
        <v>179.19550000000001</v>
      </c>
      <c r="AI23" s="41">
        <v>173.41499999999999</v>
      </c>
      <c r="AJ23" s="41">
        <v>172.3665</v>
      </c>
      <c r="AK23" s="41">
        <v>171.04500000000002</v>
      </c>
      <c r="AL23" s="41">
        <v>171.7295</v>
      </c>
      <c r="AM23" s="41">
        <v>143.06399999999999</v>
      </c>
      <c r="AN23" s="41">
        <v>141.54700000000003</v>
      </c>
      <c r="AO23" s="41">
        <v>176.762</v>
      </c>
      <c r="AP23" s="41">
        <v>153.44781535230243</v>
      </c>
      <c r="AQ23" s="41">
        <v>128.47800000000001</v>
      </c>
      <c r="AR23" s="41">
        <v>124.69155078426334</v>
      </c>
      <c r="AS23" s="41">
        <v>141.05000000000001</v>
      </c>
      <c r="AT23" s="41">
        <v>158.17000000000002</v>
      </c>
      <c r="AU23" s="41">
        <v>164.34</v>
      </c>
      <c r="AV23" s="41">
        <v>162.72999999999999</v>
      </c>
      <c r="AW23" s="41">
        <v>146.66222637358271</v>
      </c>
      <c r="AX23" s="41">
        <v>119.11500000000001</v>
      </c>
      <c r="AY23" s="41">
        <v>152.66056430613961</v>
      </c>
      <c r="AZ23" s="41">
        <v>127.7227856521675</v>
      </c>
      <c r="BA23" s="41">
        <v>150.77964680403701</v>
      </c>
      <c r="BB23" s="41">
        <v>145.06452014263326</v>
      </c>
      <c r="BC23" s="41">
        <v>152.04300000000001</v>
      </c>
      <c r="BD23" s="41">
        <v>147.38131392341671</v>
      </c>
      <c r="BE23" s="41">
        <v>151.89999999999998</v>
      </c>
      <c r="BF23" s="41">
        <v>156.86000000000001</v>
      </c>
      <c r="BG23" s="41">
        <v>138.15</v>
      </c>
      <c r="BH23" s="41">
        <v>123.85019157088122</v>
      </c>
      <c r="BI23" s="41">
        <v>147.94917297448831</v>
      </c>
      <c r="BJ23" s="41">
        <v>156.07115269600973</v>
      </c>
      <c r="BK23" s="41">
        <v>152.90226380712087</v>
      </c>
      <c r="BL23" s="41">
        <v>138.10527053546403</v>
      </c>
      <c r="BM23" s="41">
        <v>152.90226380712087</v>
      </c>
      <c r="BN23" s="41">
        <v>147.96993271656862</v>
      </c>
      <c r="BO23" s="41">
        <v>152.90226380712087</v>
      </c>
    </row>
    <row r="24" spans="1:67" ht="17">
      <c r="A24" s="5" t="s">
        <v>21</v>
      </c>
      <c r="B24" s="29"/>
      <c r="C24" s="42">
        <v>48.622687589927985</v>
      </c>
      <c r="D24" s="42">
        <v>44.463612276332711</v>
      </c>
      <c r="E24" s="42">
        <v>49.227570734511211</v>
      </c>
      <c r="F24" s="42">
        <v>47.276999999999994</v>
      </c>
      <c r="G24" s="42">
        <v>49.227653818154202</v>
      </c>
      <c r="H24" s="42">
        <v>46.44868151270186</v>
      </c>
      <c r="I24" s="42">
        <v>49.227653818154202</v>
      </c>
      <c r="J24" s="42">
        <v>51.227499999999999</v>
      </c>
      <c r="K24" s="42">
        <v>24.787500000000001</v>
      </c>
      <c r="L24" s="42">
        <v>54.405000000000001</v>
      </c>
      <c r="M24" s="42">
        <v>52.65</v>
      </c>
      <c r="N24" s="43">
        <v>51.572190476190436</v>
      </c>
      <c r="O24" s="43">
        <v>51.775200000000034</v>
      </c>
      <c r="P24" s="43">
        <v>46.74996000000003</v>
      </c>
      <c r="Q24" s="43">
        <v>51.775200000000034</v>
      </c>
      <c r="R24" s="43">
        <v>48.1</v>
      </c>
      <c r="S24" s="43">
        <v>53.3</v>
      </c>
      <c r="T24" s="43">
        <v>52.5</v>
      </c>
      <c r="U24" s="43">
        <v>53.295454545454554</v>
      </c>
      <c r="V24" s="43">
        <v>54.25</v>
      </c>
      <c r="W24" s="43">
        <v>42.340909090909093</v>
      </c>
      <c r="X24" s="43">
        <v>50.926704545454555</v>
      </c>
      <c r="Y24" s="43">
        <v>48</v>
      </c>
      <c r="Z24" s="43">
        <v>51.15</v>
      </c>
      <c r="AA24" s="43">
        <v>47.274999999999999</v>
      </c>
      <c r="AB24" s="43">
        <v>43.3</v>
      </c>
      <c r="AC24" s="43">
        <v>56.575000000000003</v>
      </c>
      <c r="AD24" s="43">
        <v>49.5</v>
      </c>
      <c r="AE24" s="43">
        <v>36.6</v>
      </c>
      <c r="AF24" s="43">
        <v>49.5</v>
      </c>
      <c r="AG24" s="43">
        <v>51.15</v>
      </c>
      <c r="AH24" s="43">
        <v>51.15</v>
      </c>
      <c r="AI24" s="43">
        <v>49.5</v>
      </c>
      <c r="AJ24" s="43">
        <v>51.15</v>
      </c>
      <c r="AK24" s="43">
        <v>49.5</v>
      </c>
      <c r="AL24" s="43">
        <v>51.924999999999997</v>
      </c>
      <c r="AM24" s="43">
        <v>49.171875</v>
      </c>
      <c r="AN24" s="43">
        <v>45.725000000000001</v>
      </c>
      <c r="AO24" s="43">
        <v>48.36</v>
      </c>
      <c r="AP24" s="43">
        <v>46.5</v>
      </c>
      <c r="AQ24" s="43">
        <v>48.825000000000003</v>
      </c>
      <c r="AR24" s="43">
        <v>37.5</v>
      </c>
      <c r="AS24" s="43">
        <v>36.606818181818163</v>
      </c>
      <c r="AT24" s="43">
        <v>38.231818181818191</v>
      </c>
      <c r="AU24" s="43">
        <v>33.238636363636424</v>
      </c>
      <c r="AV24" s="43">
        <v>39.931818181818173</v>
      </c>
      <c r="AW24" s="43">
        <v>34.5</v>
      </c>
      <c r="AX24" s="43">
        <v>39.61</v>
      </c>
      <c r="AY24" s="43">
        <v>40.052000000000007</v>
      </c>
      <c r="AZ24" s="43">
        <v>32.893567755071984</v>
      </c>
      <c r="BA24" s="43">
        <v>39.301909090909099</v>
      </c>
      <c r="BB24" s="43">
        <v>37.234909090909106</v>
      </c>
      <c r="BC24" s="43">
        <v>39.122</v>
      </c>
      <c r="BD24" s="43">
        <v>38.764224187317865</v>
      </c>
      <c r="BE24" s="43">
        <v>6.76</v>
      </c>
      <c r="BF24" s="43">
        <v>39.122</v>
      </c>
      <c r="BG24" s="43">
        <v>37.86</v>
      </c>
      <c r="BH24" s="43">
        <v>41.565363636363671</v>
      </c>
      <c r="BI24" s="43">
        <v>40.692272727272645</v>
      </c>
      <c r="BJ24" s="43">
        <v>40.981999999999999</v>
      </c>
      <c r="BK24" s="43">
        <v>36.332000000000008</v>
      </c>
      <c r="BL24" s="43">
        <v>32.816000000000003</v>
      </c>
      <c r="BM24" s="43">
        <v>36.332000000000008</v>
      </c>
      <c r="BN24" s="43">
        <v>35.159999999999997</v>
      </c>
      <c r="BO24" s="43">
        <v>36.332000000000008</v>
      </c>
    </row>
    <row r="25" spans="1:67" ht="17.5" thickBot="1">
      <c r="A25" s="44" t="s">
        <v>16</v>
      </c>
      <c r="B25" s="45"/>
      <c r="C25" s="46">
        <v>48.622687589927985</v>
      </c>
      <c r="D25" s="46">
        <v>44.463612276332711</v>
      </c>
      <c r="E25" s="46">
        <v>49.227570734511211</v>
      </c>
      <c r="F25" s="46">
        <v>47.276999999999994</v>
      </c>
      <c r="G25" s="46">
        <v>49.227653818154202</v>
      </c>
      <c r="H25" s="46">
        <v>46.44868151270186</v>
      </c>
      <c r="I25" s="46">
        <v>49.227653818154202</v>
      </c>
      <c r="J25" s="46">
        <v>51.227499999999999</v>
      </c>
      <c r="K25" s="46">
        <v>24.787500000000001</v>
      </c>
      <c r="L25" s="46">
        <v>54.405000000000001</v>
      </c>
      <c r="M25" s="46">
        <v>52.65</v>
      </c>
      <c r="N25" s="47">
        <v>51.572190476190436</v>
      </c>
      <c r="O25" s="47">
        <v>51.775200000000034</v>
      </c>
      <c r="P25" s="47">
        <v>46.74996000000003</v>
      </c>
      <c r="Q25" s="47">
        <v>51.775200000000034</v>
      </c>
      <c r="R25" s="47">
        <v>48.1</v>
      </c>
      <c r="S25" s="47">
        <v>53.3</v>
      </c>
      <c r="T25" s="47">
        <v>52.5</v>
      </c>
      <c r="U25" s="47">
        <v>53.295454545454554</v>
      </c>
      <c r="V25" s="47">
        <v>54.25</v>
      </c>
      <c r="W25" s="47">
        <v>42.340909090909093</v>
      </c>
      <c r="X25" s="47">
        <v>50.926704545454555</v>
      </c>
      <c r="Y25" s="47">
        <v>48</v>
      </c>
      <c r="Z25" s="47">
        <v>51.15</v>
      </c>
      <c r="AA25" s="47">
        <v>47.274999999999999</v>
      </c>
      <c r="AB25" s="47">
        <v>43.3</v>
      </c>
      <c r="AC25" s="47">
        <v>56.575000000000003</v>
      </c>
      <c r="AD25" s="47">
        <v>49.5</v>
      </c>
      <c r="AE25" s="47">
        <v>36.6</v>
      </c>
      <c r="AF25" s="47">
        <v>49.5</v>
      </c>
      <c r="AG25" s="47">
        <v>51.15</v>
      </c>
      <c r="AH25" s="47">
        <v>51.15</v>
      </c>
      <c r="AI25" s="47">
        <v>49.5</v>
      </c>
      <c r="AJ25" s="47">
        <v>51.15</v>
      </c>
      <c r="AK25" s="47">
        <v>49.5</v>
      </c>
      <c r="AL25" s="47">
        <v>51.924999999999997</v>
      </c>
      <c r="AM25" s="47">
        <v>49.171875</v>
      </c>
      <c r="AN25" s="47">
        <v>45.725000000000001</v>
      </c>
      <c r="AO25" s="47">
        <v>48.36</v>
      </c>
      <c r="AP25" s="47">
        <v>46.5</v>
      </c>
      <c r="AQ25" s="47">
        <v>48.825000000000003</v>
      </c>
      <c r="AR25" s="47">
        <v>37.5</v>
      </c>
      <c r="AS25" s="47">
        <v>36.606818181818163</v>
      </c>
      <c r="AT25" s="47">
        <v>38.231818181818191</v>
      </c>
      <c r="AU25" s="47">
        <v>33.238636363636424</v>
      </c>
      <c r="AV25" s="47">
        <v>39.931818181818173</v>
      </c>
      <c r="AW25" s="47">
        <v>34.5</v>
      </c>
      <c r="AX25" s="47">
        <v>39.61</v>
      </c>
      <c r="AY25" s="47">
        <v>40.052000000000007</v>
      </c>
      <c r="AZ25" s="47">
        <v>32.893567755071984</v>
      </c>
      <c r="BA25" s="47">
        <v>39.301909090909099</v>
      </c>
      <c r="BB25" s="47">
        <v>37.234909090909106</v>
      </c>
      <c r="BC25" s="47">
        <v>39.122</v>
      </c>
      <c r="BD25" s="47">
        <v>38.764224187317865</v>
      </c>
      <c r="BE25" s="47">
        <v>6.76</v>
      </c>
      <c r="BF25" s="47">
        <v>39.122</v>
      </c>
      <c r="BG25" s="47">
        <v>37.86</v>
      </c>
      <c r="BH25" s="47">
        <v>41.565363636363671</v>
      </c>
      <c r="BI25" s="47">
        <v>40.692272727272645</v>
      </c>
      <c r="BJ25" s="47">
        <v>40.981999999999999</v>
      </c>
      <c r="BK25" s="47">
        <v>36.332000000000008</v>
      </c>
      <c r="BL25" s="47">
        <v>32.816000000000003</v>
      </c>
      <c r="BM25" s="47">
        <v>36.332000000000008</v>
      </c>
      <c r="BN25" s="47">
        <v>35.159999999999997</v>
      </c>
      <c r="BO25" s="47">
        <v>36.332000000000008</v>
      </c>
    </row>
    <row r="26" spans="1:67" ht="17.5" thickBot="1">
      <c r="A26" s="813" t="s">
        <v>458</v>
      </c>
      <c r="B26" s="809"/>
      <c r="C26" s="810"/>
      <c r="D26" s="810"/>
      <c r="E26" s="810"/>
      <c r="F26" s="810"/>
      <c r="G26" s="810"/>
      <c r="H26" s="810"/>
      <c r="I26" s="810"/>
      <c r="J26" s="810"/>
      <c r="K26" s="811"/>
      <c r="L26" s="811"/>
      <c r="M26" s="811"/>
      <c r="N26" s="812"/>
      <c r="O26" s="812"/>
      <c r="P26" s="812"/>
      <c r="Q26" s="812"/>
      <c r="R26" s="812"/>
      <c r="S26" s="812"/>
      <c r="T26" s="812"/>
      <c r="U26" s="812"/>
      <c r="V26" s="812"/>
      <c r="W26" s="812"/>
      <c r="X26" s="812"/>
      <c r="Y26" s="812"/>
      <c r="Z26" s="812"/>
      <c r="AA26" s="812"/>
      <c r="AB26" s="812"/>
      <c r="AC26" s="812"/>
      <c r="AD26" s="812"/>
      <c r="AE26" s="812"/>
      <c r="AF26" s="812"/>
      <c r="AG26" s="812"/>
      <c r="AH26" s="812"/>
      <c r="AI26" s="812"/>
      <c r="AJ26" s="812"/>
      <c r="AK26" s="812"/>
      <c r="AL26" s="812"/>
      <c r="AM26" s="812"/>
      <c r="AN26" s="812"/>
      <c r="AO26" s="812"/>
      <c r="AP26" s="812"/>
      <c r="AQ26" s="812"/>
      <c r="AR26" s="812"/>
      <c r="AS26" s="812"/>
      <c r="AT26" s="812"/>
      <c r="AU26" s="812"/>
      <c r="AV26" s="812"/>
      <c r="AW26" s="812"/>
      <c r="AX26" s="812"/>
      <c r="AY26" s="812"/>
      <c r="AZ26" s="812"/>
      <c r="BA26" s="812"/>
      <c r="BB26" s="812">
        <v>40.015651279583736</v>
      </c>
      <c r="BC26" s="812">
        <v>40.486000000000004</v>
      </c>
      <c r="BD26" s="812">
        <v>38.227769518640777</v>
      </c>
      <c r="BE26" s="812">
        <v>40.92</v>
      </c>
      <c r="BF26" s="812">
        <v>48.05</v>
      </c>
      <c r="BG26" s="812">
        <v>31.740000000000002</v>
      </c>
      <c r="BH26" s="812">
        <v>15</v>
      </c>
      <c r="BI26" s="812">
        <v>39.439024390243901</v>
      </c>
      <c r="BJ26" s="812">
        <v>41.6609756097561</v>
      </c>
      <c r="BK26" s="812">
        <v>41.6609756097561</v>
      </c>
      <c r="BL26" s="812">
        <v>37.629268292682923</v>
      </c>
      <c r="BM26" s="812">
        <v>41.6609756097561</v>
      </c>
      <c r="BN26" s="812">
        <v>40.31707317073171</v>
      </c>
      <c r="BO26" s="812">
        <v>41.6609756097561</v>
      </c>
    </row>
    <row r="27" spans="1:67" ht="17.5" thickBot="1">
      <c r="A27" s="813" t="s">
        <v>459</v>
      </c>
      <c r="B27" s="809"/>
      <c r="C27" s="810"/>
      <c r="D27" s="810"/>
      <c r="E27" s="810"/>
      <c r="F27" s="810"/>
      <c r="G27" s="810"/>
      <c r="H27" s="810"/>
      <c r="I27" s="810"/>
      <c r="J27" s="810"/>
      <c r="K27" s="811"/>
      <c r="L27" s="811"/>
      <c r="M27" s="811"/>
      <c r="N27" s="812"/>
      <c r="O27" s="812"/>
      <c r="P27" s="812"/>
      <c r="Q27" s="812"/>
      <c r="R27" s="812"/>
      <c r="S27" s="812"/>
      <c r="T27" s="812"/>
      <c r="U27" s="812"/>
      <c r="V27" s="812"/>
      <c r="W27" s="812"/>
      <c r="X27" s="812"/>
      <c r="Y27" s="812"/>
      <c r="Z27" s="812"/>
      <c r="AA27" s="812"/>
      <c r="AB27" s="812"/>
      <c r="AC27" s="812"/>
      <c r="AD27" s="812"/>
      <c r="AE27" s="812"/>
      <c r="AF27" s="812"/>
      <c r="AG27" s="812"/>
      <c r="AH27" s="812"/>
      <c r="AI27" s="812"/>
      <c r="AJ27" s="812"/>
      <c r="AK27" s="812"/>
      <c r="AL27" s="812"/>
      <c r="AM27" s="812"/>
      <c r="AN27" s="812"/>
      <c r="AO27" s="812"/>
      <c r="AP27" s="812"/>
      <c r="AQ27" s="812"/>
      <c r="AR27" s="812"/>
      <c r="AS27" s="812"/>
      <c r="AT27" s="812"/>
      <c r="AU27" s="812"/>
      <c r="AV27" s="812"/>
      <c r="AW27" s="812"/>
      <c r="AX27" s="812"/>
      <c r="AY27" s="812"/>
      <c r="AZ27" s="812"/>
      <c r="BA27" s="812"/>
      <c r="BB27" s="812">
        <v>142.28377795395863</v>
      </c>
      <c r="BC27" s="812">
        <v>150.679</v>
      </c>
      <c r="BD27" s="812">
        <v>147.91776859209381</v>
      </c>
      <c r="BE27" s="812">
        <v>117.74</v>
      </c>
      <c r="BF27" s="812">
        <v>147.93200000000002</v>
      </c>
      <c r="BG27" s="812">
        <v>144.26999999999998</v>
      </c>
      <c r="BH27" s="812">
        <v>150.41555520724489</v>
      </c>
      <c r="BI27" s="812">
        <v>149.20242131151704</v>
      </c>
      <c r="BJ27" s="812">
        <v>155.39217708625364</v>
      </c>
      <c r="BK27" s="812">
        <v>147.57328819736477</v>
      </c>
      <c r="BL27" s="812">
        <v>133.29200224278111</v>
      </c>
      <c r="BM27" s="812">
        <v>147.57328819736477</v>
      </c>
      <c r="BN27" s="812">
        <v>142.81285954583689</v>
      </c>
      <c r="BO27" s="812">
        <v>147.57328819736477</v>
      </c>
    </row>
    <row r="28" spans="1:67" ht="21" thickBot="1">
      <c r="A28" s="94" t="s">
        <v>22</v>
      </c>
      <c r="B28" s="95"/>
      <c r="C28" s="96">
        <v>311.38255088536698</v>
      </c>
      <c r="D28" s="96">
        <v>282.12226307815723</v>
      </c>
      <c r="E28" s="96">
        <v>318.33910665691138</v>
      </c>
      <c r="F28" s="97">
        <v>305.10047619047617</v>
      </c>
      <c r="G28" s="96">
        <v>320.0840033899625</v>
      </c>
      <c r="H28" s="96">
        <v>306.45003010197519</v>
      </c>
      <c r="I28" s="96">
        <v>263.30648214141343</v>
      </c>
      <c r="J28" s="96">
        <v>311.22528014952155</v>
      </c>
      <c r="K28" s="98">
        <v>264.07500000000005</v>
      </c>
      <c r="L28" s="98">
        <v>330.46000000000004</v>
      </c>
      <c r="M28" s="98">
        <v>319.79999999999995</v>
      </c>
      <c r="N28" s="99">
        <v>308.36197096399525</v>
      </c>
      <c r="O28" s="99">
        <v>317.7357170731708</v>
      </c>
      <c r="P28" s="99">
        <v>293.69992000000008</v>
      </c>
      <c r="Q28" s="99">
        <v>303.50440000000009</v>
      </c>
      <c r="R28" s="99">
        <v>307.5</v>
      </c>
      <c r="S28" s="99">
        <v>328.2</v>
      </c>
      <c r="T28" s="99">
        <v>322.2</v>
      </c>
      <c r="U28" s="99">
        <v>323.53090909090912</v>
      </c>
      <c r="V28" s="99">
        <v>325.44</v>
      </c>
      <c r="W28" s="99">
        <v>277.20581818181813</v>
      </c>
      <c r="X28" s="99">
        <v>303.23540909090912</v>
      </c>
      <c r="Y28" s="99">
        <v>283.77499999999998</v>
      </c>
      <c r="Z28" s="99">
        <v>308.94200000000001</v>
      </c>
      <c r="AA28" s="99">
        <v>290.81428571428569</v>
      </c>
      <c r="AB28" s="99">
        <v>259.74142857142857</v>
      </c>
      <c r="AC28" s="99">
        <v>310.34999999999997</v>
      </c>
      <c r="AD28" s="99">
        <v>309.37241379310342</v>
      </c>
      <c r="AE28" s="99">
        <v>300.14999999999998</v>
      </c>
      <c r="AF28" s="99">
        <v>319.5</v>
      </c>
      <c r="AG28" s="99">
        <v>330.15</v>
      </c>
      <c r="AH28" s="99">
        <v>330.15</v>
      </c>
      <c r="AI28" s="99">
        <v>319.5</v>
      </c>
      <c r="AJ28" s="99">
        <v>321.57499999999999</v>
      </c>
      <c r="AK28" s="99">
        <v>316.5</v>
      </c>
      <c r="AL28" s="99">
        <v>322.2</v>
      </c>
      <c r="AM28" s="99">
        <v>280.89375000000001</v>
      </c>
      <c r="AN28" s="99">
        <v>271.90000000000003</v>
      </c>
      <c r="AO28" s="99">
        <v>321.47000000000003</v>
      </c>
      <c r="AP28" s="99">
        <v>288.2295538030699</v>
      </c>
      <c r="AQ28" s="99">
        <v>261.42500000000001</v>
      </c>
      <c r="AR28" s="99">
        <v>238.09155078426335</v>
      </c>
      <c r="AS28" s="99">
        <v>251.73522727272726</v>
      </c>
      <c r="AT28" s="99">
        <v>277.14772727272731</v>
      </c>
      <c r="AU28" s="99">
        <v>275.67272727272729</v>
      </c>
      <c r="AV28" s="99">
        <v>284.57636363636362</v>
      </c>
      <c r="AW28" s="99">
        <v>262.6722263735827</v>
      </c>
      <c r="AX28" s="99">
        <v>238.14500000000004</v>
      </c>
      <c r="AY28" s="99">
        <v>285.27241379310345</v>
      </c>
      <c r="AZ28" s="99">
        <v>243.58453335754149</v>
      </c>
      <c r="BA28" s="99">
        <v>285.51487908479243</v>
      </c>
      <c r="BB28" s="99">
        <v>272.69660439983949</v>
      </c>
      <c r="BC28" s="99">
        <v>287.15300000000002</v>
      </c>
      <c r="BD28" s="99">
        <v>278.39553811073461</v>
      </c>
      <c r="BE28" s="99">
        <v>211.00999999999996</v>
      </c>
      <c r="BF28" s="99">
        <v>293.26</v>
      </c>
      <c r="BG28" s="99">
        <v>267.84000000000003</v>
      </c>
      <c r="BH28" s="99">
        <v>255.34478840125394</v>
      </c>
      <c r="BI28" s="99">
        <v>280.23456112852654</v>
      </c>
      <c r="BJ28" s="99">
        <v>290.94568965517237</v>
      </c>
      <c r="BK28" s="99">
        <v>281.64568965517248</v>
      </c>
      <c r="BL28" s="99">
        <v>254.38965517241385</v>
      </c>
      <c r="BM28" s="99">
        <v>281.64568965517248</v>
      </c>
      <c r="BN28" s="99">
        <v>272.56034482758628</v>
      </c>
      <c r="BO28" s="99">
        <v>281.64568965517248</v>
      </c>
    </row>
    <row r="29" spans="1:67" ht="17">
      <c r="A29" s="5" t="s">
        <v>23</v>
      </c>
      <c r="B29" s="48">
        <f>1400*30/1000</f>
        <v>42</v>
      </c>
      <c r="C29" s="50">
        <v>46.084543449143702</v>
      </c>
      <c r="D29" s="50">
        <v>43.729496850075037</v>
      </c>
      <c r="E29" s="50">
        <v>48.414800084011645</v>
      </c>
      <c r="F29" s="49">
        <v>45.000476190476192</v>
      </c>
      <c r="G29" s="50">
        <v>48.4168903822018</v>
      </c>
      <c r="H29" s="50">
        <v>46.855354892910725</v>
      </c>
      <c r="I29" s="50">
        <v>48.417122637556261</v>
      </c>
      <c r="J29" s="50">
        <v>46.520408351841986</v>
      </c>
      <c r="K29" s="50">
        <v>46.86</v>
      </c>
      <c r="L29" s="50">
        <v>48.421999999999997</v>
      </c>
      <c r="M29" s="50">
        <v>46.86</v>
      </c>
      <c r="N29" s="51">
        <v>42.917809523809538</v>
      </c>
      <c r="O29" s="51">
        <v>45.298000000000002</v>
      </c>
      <c r="P29" s="51">
        <v>43.735999999999997</v>
      </c>
      <c r="Q29" s="51">
        <v>48.421999999999997</v>
      </c>
      <c r="R29" s="51">
        <v>43.512857142857136</v>
      </c>
      <c r="S29" s="51">
        <v>48.4</v>
      </c>
      <c r="T29" s="51">
        <v>46.86</v>
      </c>
      <c r="U29" s="51">
        <v>48.421999999999997</v>
      </c>
      <c r="V29" s="51">
        <v>48.421999999999997</v>
      </c>
      <c r="W29" s="51">
        <v>45</v>
      </c>
      <c r="X29" s="51">
        <v>46.5</v>
      </c>
      <c r="Y29" s="51">
        <v>45</v>
      </c>
      <c r="Z29" s="51">
        <v>29.725000000000001</v>
      </c>
      <c r="AA29" s="51">
        <v>28.864285714285717</v>
      </c>
      <c r="AB29" s="51">
        <v>24.271428571428576</v>
      </c>
      <c r="AC29" s="51">
        <v>26.65</v>
      </c>
      <c r="AD29" s="51">
        <v>44.1</v>
      </c>
      <c r="AE29" s="51">
        <v>46.5</v>
      </c>
      <c r="AF29" s="51">
        <v>45</v>
      </c>
      <c r="AG29" s="51">
        <v>46.5</v>
      </c>
      <c r="AH29" s="51">
        <v>46.5</v>
      </c>
      <c r="AI29" s="51">
        <v>45</v>
      </c>
      <c r="AJ29" s="51">
        <v>46.5</v>
      </c>
      <c r="AK29" s="51">
        <v>45</v>
      </c>
      <c r="AL29" s="51">
        <v>41.85</v>
      </c>
      <c r="AM29" s="51">
        <v>46.5</v>
      </c>
      <c r="AN29" s="51">
        <v>43.5</v>
      </c>
      <c r="AO29" s="51">
        <v>46.5</v>
      </c>
      <c r="AP29" s="51">
        <v>37.655000000000001</v>
      </c>
      <c r="AQ29" s="51">
        <v>20.925000000000001</v>
      </c>
      <c r="AR29" s="51">
        <v>0</v>
      </c>
      <c r="AS29" s="51">
        <v>0</v>
      </c>
      <c r="AT29" s="51">
        <v>21.6</v>
      </c>
      <c r="AU29" s="51">
        <v>39</v>
      </c>
      <c r="AV29" s="51">
        <v>39.99</v>
      </c>
      <c r="AW29" s="51">
        <v>38.700000000000003</v>
      </c>
      <c r="AX29" s="51">
        <v>41.85</v>
      </c>
      <c r="AY29" s="51">
        <v>42.2425</v>
      </c>
      <c r="AZ29" s="51">
        <v>30.754027157631253</v>
      </c>
      <c r="BA29" s="51">
        <v>35.2395</v>
      </c>
      <c r="BB29" s="51">
        <v>34.690994173286128</v>
      </c>
      <c r="BC29" s="51">
        <v>38.408999999999999</v>
      </c>
      <c r="BD29" s="51">
        <v>39.474358203033539</v>
      </c>
      <c r="BE29" s="51">
        <v>39.99</v>
      </c>
      <c r="BF29" s="51">
        <v>40.92</v>
      </c>
      <c r="BG29" s="51">
        <v>39.6</v>
      </c>
      <c r="BH29" s="51">
        <v>40.6875</v>
      </c>
      <c r="BI29" s="51">
        <v>38.25</v>
      </c>
      <c r="BJ29" s="51">
        <v>39.524999999999999</v>
      </c>
      <c r="BK29" s="51">
        <v>34.875</v>
      </c>
      <c r="BL29" s="51">
        <v>31.5</v>
      </c>
      <c r="BM29" s="51">
        <v>34.875</v>
      </c>
      <c r="BN29" s="51">
        <v>33.75</v>
      </c>
      <c r="BO29" s="51">
        <v>34.875</v>
      </c>
    </row>
    <row r="30" spans="1:67" ht="17">
      <c r="A30" s="5" t="s">
        <v>18</v>
      </c>
      <c r="B30" s="48">
        <f>1350*30/1000</f>
        <v>40.5</v>
      </c>
      <c r="C30" s="8">
        <v>40.337853917721731</v>
      </c>
      <c r="D30" s="8">
        <v>37.958515173933641</v>
      </c>
      <c r="E30" s="8">
        <v>42.025837686357484</v>
      </c>
      <c r="F30" s="52">
        <v>39.792000000000002</v>
      </c>
      <c r="G30" s="8">
        <v>42.027531405297907</v>
      </c>
      <c r="H30" s="8">
        <v>39.994039520980031</v>
      </c>
      <c r="I30" s="8">
        <v>42.027531405297907</v>
      </c>
      <c r="J30" s="8">
        <v>39.067482624810097</v>
      </c>
      <c r="K30" s="8">
        <v>40.68</v>
      </c>
      <c r="L30" s="8">
        <v>42.036000000000001</v>
      </c>
      <c r="M30" s="8">
        <v>40.68</v>
      </c>
      <c r="N30" s="9">
        <v>37.372682926829249</v>
      </c>
      <c r="O30" s="9">
        <v>40.183902439024386</v>
      </c>
      <c r="P30" s="9">
        <v>37.968000000000004</v>
      </c>
      <c r="Q30" s="9">
        <v>20.34</v>
      </c>
      <c r="R30" s="9">
        <v>39.522439024390245</v>
      </c>
      <c r="S30" s="9">
        <v>42</v>
      </c>
      <c r="T30" s="9">
        <v>40.68</v>
      </c>
      <c r="U30" s="9">
        <v>42.036000000000001</v>
      </c>
      <c r="V30" s="9">
        <v>42.036000000000001</v>
      </c>
      <c r="W30" s="9">
        <v>39</v>
      </c>
      <c r="X30" s="9">
        <v>40.299999999999997</v>
      </c>
      <c r="Y30" s="9">
        <v>39</v>
      </c>
      <c r="Z30" s="9">
        <v>40.299999999999997</v>
      </c>
      <c r="AA30" s="9">
        <v>40.299999999999997</v>
      </c>
      <c r="AB30" s="9">
        <v>36.049999999999997</v>
      </c>
      <c r="AC30" s="9">
        <v>38.799999999999997</v>
      </c>
      <c r="AD30" s="9">
        <v>39.9</v>
      </c>
      <c r="AE30" s="9">
        <v>44.95</v>
      </c>
      <c r="AF30" s="9">
        <v>43.5</v>
      </c>
      <c r="AG30" s="9">
        <v>43.4</v>
      </c>
      <c r="AH30" s="9">
        <v>43.4</v>
      </c>
      <c r="AI30" s="9">
        <v>42</v>
      </c>
      <c r="AJ30" s="9">
        <v>44.95</v>
      </c>
      <c r="AK30" s="9">
        <v>43.5</v>
      </c>
      <c r="AL30" s="9">
        <v>44.95</v>
      </c>
      <c r="AM30" s="9">
        <v>44.95</v>
      </c>
      <c r="AN30" s="9">
        <v>40.6</v>
      </c>
      <c r="AO30" s="9">
        <v>41.85</v>
      </c>
      <c r="AP30" s="9">
        <v>37.5</v>
      </c>
      <c r="AQ30" s="9">
        <v>37.200000000000003</v>
      </c>
      <c r="AR30" s="9">
        <v>36</v>
      </c>
      <c r="AS30" s="9">
        <v>37.200000000000003</v>
      </c>
      <c r="AT30" s="9">
        <v>37.200000000000003</v>
      </c>
      <c r="AU30" s="9">
        <v>36</v>
      </c>
      <c r="AV30" s="9">
        <v>37.200000000000003</v>
      </c>
      <c r="AW30" s="9">
        <v>37.337226373582716</v>
      </c>
      <c r="AX30" s="9">
        <v>19.2</v>
      </c>
      <c r="AY30" s="9">
        <v>37.700000000000003</v>
      </c>
      <c r="AZ30" s="9">
        <v>32.94672988329333</v>
      </c>
      <c r="BA30" s="9">
        <v>37.260987804878049</v>
      </c>
      <c r="BB30" s="9">
        <v>37.328080292667678</v>
      </c>
      <c r="BC30" s="9">
        <v>38.067999999999998</v>
      </c>
      <c r="BD30" s="9">
        <v>37.939186201742395</v>
      </c>
      <c r="BE30" s="9">
        <v>36.58</v>
      </c>
      <c r="BF30" s="9">
        <v>37.200000000000003</v>
      </c>
      <c r="BG30" s="9">
        <v>33.9</v>
      </c>
      <c r="BH30" s="9">
        <v>32.4</v>
      </c>
      <c r="BI30" s="9">
        <v>36</v>
      </c>
      <c r="BJ30" s="9">
        <v>37.200000000000003</v>
      </c>
      <c r="BK30" s="9">
        <v>37.200000000000003</v>
      </c>
      <c r="BL30" s="9">
        <v>33.6</v>
      </c>
      <c r="BM30" s="9">
        <v>37.200000000000003</v>
      </c>
      <c r="BN30" s="9">
        <v>36</v>
      </c>
      <c r="BO30" s="9">
        <v>37.200000000000003</v>
      </c>
    </row>
    <row r="31" spans="1:67" ht="17">
      <c r="A31" s="5" t="s">
        <v>19</v>
      </c>
      <c r="B31" s="48">
        <f>1700*30/1000</f>
        <v>51</v>
      </c>
      <c r="C31" s="8">
        <v>54.628610617884853</v>
      </c>
      <c r="D31" s="8">
        <v>51.010916882865217</v>
      </c>
      <c r="E31" s="8">
        <v>54.737279962660573</v>
      </c>
      <c r="F31" s="52">
        <v>53.454000000000001</v>
      </c>
      <c r="G31" s="8">
        <v>56.477461502558249</v>
      </c>
      <c r="H31" s="8">
        <v>54.655643042455914</v>
      </c>
      <c r="I31" s="8">
        <v>56.477461502558249</v>
      </c>
      <c r="J31" s="8">
        <v>54.588802965972874</v>
      </c>
      <c r="K31" s="8">
        <v>54.66</v>
      </c>
      <c r="L31" s="8">
        <v>56.481999999999999</v>
      </c>
      <c r="M31" s="8">
        <v>54.66</v>
      </c>
      <c r="N31" s="9">
        <v>50.216097560975598</v>
      </c>
      <c r="O31" s="9">
        <v>53.99341463414634</v>
      </c>
      <c r="P31" s="9">
        <v>51.015999999999998</v>
      </c>
      <c r="Q31" s="9">
        <v>56.481999999999999</v>
      </c>
      <c r="R31" s="9">
        <v>53.526804878048772</v>
      </c>
      <c r="S31" s="9">
        <v>56.5</v>
      </c>
      <c r="T31" s="9">
        <v>54.66</v>
      </c>
      <c r="U31" s="9">
        <v>56.481999999999999</v>
      </c>
      <c r="V31" s="9">
        <v>56.481999999999999</v>
      </c>
      <c r="W31" s="9">
        <v>30.974</v>
      </c>
      <c r="X31" s="9">
        <v>47.372</v>
      </c>
      <c r="Y31" s="9">
        <v>54.66</v>
      </c>
      <c r="Z31" s="9">
        <v>56.481999999999999</v>
      </c>
      <c r="AA31" s="9">
        <v>55.8</v>
      </c>
      <c r="AB31" s="9">
        <v>49.7</v>
      </c>
      <c r="AC31" s="9">
        <v>55.8</v>
      </c>
      <c r="AD31" s="9">
        <v>57.6</v>
      </c>
      <c r="AE31" s="9">
        <v>62</v>
      </c>
      <c r="AF31" s="9">
        <v>57</v>
      </c>
      <c r="AG31" s="9">
        <v>60.45</v>
      </c>
      <c r="AH31" s="9">
        <v>60.45</v>
      </c>
      <c r="AI31" s="9">
        <v>58.5</v>
      </c>
      <c r="AJ31" s="9">
        <v>60.45</v>
      </c>
      <c r="AK31" s="9">
        <v>58.5</v>
      </c>
      <c r="AL31" s="9">
        <v>60.25</v>
      </c>
      <c r="AM31" s="9">
        <v>58.9</v>
      </c>
      <c r="AN31" s="9">
        <v>55.1</v>
      </c>
      <c r="AO31" s="9">
        <v>58.9</v>
      </c>
      <c r="AP31" s="9">
        <v>54.654553803069881</v>
      </c>
      <c r="AQ31" s="9">
        <v>57.35</v>
      </c>
      <c r="AR31" s="9">
        <v>55.5</v>
      </c>
      <c r="AS31" s="9">
        <v>57.35</v>
      </c>
      <c r="AT31" s="9">
        <v>57.35</v>
      </c>
      <c r="AU31" s="9">
        <v>52.5</v>
      </c>
      <c r="AV31" s="9">
        <v>57.25</v>
      </c>
      <c r="AW31" s="9">
        <v>50.4</v>
      </c>
      <c r="AX31" s="9">
        <v>50.22</v>
      </c>
      <c r="AY31" s="9">
        <v>48.36</v>
      </c>
      <c r="AZ31" s="9">
        <v>43.095334987565707</v>
      </c>
      <c r="BA31" s="9">
        <v>55.613414634146345</v>
      </c>
      <c r="BB31" s="9">
        <v>48.825407377144714</v>
      </c>
      <c r="BC31" s="9">
        <v>49.786000000000001</v>
      </c>
      <c r="BD31" s="9">
        <v>49.627769518640775</v>
      </c>
      <c r="BE31" s="9">
        <v>50.22</v>
      </c>
      <c r="BF31" s="9">
        <v>57.35</v>
      </c>
      <c r="BG31" s="9">
        <v>38.64</v>
      </c>
      <c r="BH31" s="9">
        <v>19.5</v>
      </c>
      <c r="BI31" s="9">
        <v>48</v>
      </c>
      <c r="BJ31" s="9">
        <v>49.6</v>
      </c>
      <c r="BK31" s="9">
        <v>49.6</v>
      </c>
      <c r="BL31" s="9">
        <v>44.8</v>
      </c>
      <c r="BM31" s="9">
        <v>49.6</v>
      </c>
      <c r="BN31" s="9">
        <v>48</v>
      </c>
      <c r="BO31" s="9">
        <v>49.6</v>
      </c>
    </row>
    <row r="32" spans="1:67" ht="17">
      <c r="A32" s="5" t="s">
        <v>20</v>
      </c>
      <c r="B32" s="48">
        <f>2450*30/1000</f>
        <v>73.5</v>
      </c>
      <c r="C32" s="8">
        <v>73.086167720760713</v>
      </c>
      <c r="D32" s="8">
        <v>60.496109618617965</v>
      </c>
      <c r="E32" s="8">
        <v>74.706047454859259</v>
      </c>
      <c r="F32" s="52">
        <v>72.3</v>
      </c>
      <c r="G32" s="8">
        <v>74.706812463596194</v>
      </c>
      <c r="H32" s="8">
        <v>72.047629620224768</v>
      </c>
      <c r="I32" s="8">
        <v>17.929058959692636</v>
      </c>
      <c r="J32" s="8">
        <v>68.593586206896589</v>
      </c>
      <c r="K32" s="8">
        <v>72.3</v>
      </c>
      <c r="L32" s="8">
        <v>74.709999999999994</v>
      </c>
      <c r="M32" s="8">
        <v>72.3</v>
      </c>
      <c r="N32" s="9">
        <v>74.710999999999999</v>
      </c>
      <c r="O32" s="9">
        <v>74.709999999999994</v>
      </c>
      <c r="P32" s="9">
        <v>67.48</v>
      </c>
      <c r="Q32" s="9">
        <v>74.709999999999994</v>
      </c>
      <c r="R32" s="9">
        <v>70.679482758620679</v>
      </c>
      <c r="S32" s="9">
        <v>74.7</v>
      </c>
      <c r="T32" s="9">
        <v>75</v>
      </c>
      <c r="U32" s="9">
        <v>70</v>
      </c>
      <c r="V32" s="9">
        <v>70</v>
      </c>
      <c r="W32" s="9">
        <v>77.55</v>
      </c>
      <c r="X32" s="9">
        <v>67.209999999999994</v>
      </c>
      <c r="Y32" s="9">
        <v>49.115000000000002</v>
      </c>
      <c r="Z32" s="9">
        <v>80.135000000000005</v>
      </c>
      <c r="AA32" s="9">
        <v>71.3</v>
      </c>
      <c r="AB32" s="9">
        <v>63.12</v>
      </c>
      <c r="AC32" s="9">
        <v>75.95</v>
      </c>
      <c r="AD32" s="9">
        <v>68.772413793103453</v>
      </c>
      <c r="AE32" s="9">
        <v>73.5</v>
      </c>
      <c r="AF32" s="9">
        <v>75</v>
      </c>
      <c r="AG32" s="9">
        <v>77.5</v>
      </c>
      <c r="AH32" s="9">
        <v>77.5</v>
      </c>
      <c r="AI32" s="9">
        <v>75</v>
      </c>
      <c r="AJ32" s="9">
        <v>67.375</v>
      </c>
      <c r="AK32" s="9">
        <v>70.5</v>
      </c>
      <c r="AL32" s="9">
        <v>71.3</v>
      </c>
      <c r="AM32" s="9">
        <v>32.200000000000003</v>
      </c>
      <c r="AN32" s="9">
        <v>41.25</v>
      </c>
      <c r="AO32" s="9">
        <v>77.5</v>
      </c>
      <c r="AP32" s="9">
        <v>65.42</v>
      </c>
      <c r="AQ32" s="9">
        <v>48.3</v>
      </c>
      <c r="AR32" s="9">
        <v>56.59155078426334</v>
      </c>
      <c r="AS32" s="9">
        <v>71.3</v>
      </c>
      <c r="AT32" s="9">
        <v>71.3</v>
      </c>
      <c r="AU32" s="9">
        <v>68.400000000000006</v>
      </c>
      <c r="AV32" s="9">
        <v>58.5</v>
      </c>
      <c r="AW32" s="9">
        <v>49.234999999999999</v>
      </c>
      <c r="AX32" s="9">
        <v>33.015000000000001</v>
      </c>
      <c r="AY32" s="9">
        <v>63.349913793103447</v>
      </c>
      <c r="AZ32" s="9">
        <v>56.865782664888314</v>
      </c>
      <c r="BA32" s="9">
        <v>64.707794827586213</v>
      </c>
      <c r="BB32" s="9">
        <v>64.033940738559124</v>
      </c>
      <c r="BC32" s="9">
        <v>68.2</v>
      </c>
      <c r="BD32" s="9">
        <v>60.75</v>
      </c>
      <c r="BE32" s="9">
        <v>68.819999999999993</v>
      </c>
      <c r="BF32" s="9">
        <v>65.099999999999994</v>
      </c>
      <c r="BG32" s="9">
        <v>66</v>
      </c>
      <c r="BH32" s="9">
        <v>68.84137931034482</v>
      </c>
      <c r="BI32" s="9">
        <v>66.041379310344794</v>
      </c>
      <c r="BJ32" s="9">
        <v>70.070689655172444</v>
      </c>
      <c r="BK32" s="9">
        <v>70.070689655172444</v>
      </c>
      <c r="BL32" s="9">
        <v>63.289655172413831</v>
      </c>
      <c r="BM32" s="9">
        <v>70.070689655172444</v>
      </c>
      <c r="BN32" s="9">
        <v>67.810344827586249</v>
      </c>
      <c r="BO32" s="9">
        <v>70.070689655172444</v>
      </c>
    </row>
    <row r="33" spans="1:74" ht="17.5" thickBot="1">
      <c r="A33" s="5" t="s">
        <v>24</v>
      </c>
      <c r="B33" s="48">
        <f>2950*30/1000</f>
        <v>88.5</v>
      </c>
      <c r="C33" s="8">
        <v>97.245375179855969</v>
      </c>
      <c r="D33" s="8">
        <v>88.927224552665422</v>
      </c>
      <c r="E33" s="8">
        <v>98.455141469022422</v>
      </c>
      <c r="F33" s="52">
        <v>94.553999999999988</v>
      </c>
      <c r="G33" s="8">
        <v>98.455307636308405</v>
      </c>
      <c r="H33" s="8">
        <v>92.89736302540372</v>
      </c>
      <c r="I33" s="8">
        <v>98.455307636308405</v>
      </c>
      <c r="J33" s="8">
        <v>102.455</v>
      </c>
      <c r="K33" s="8">
        <v>49.575000000000003</v>
      </c>
      <c r="L33" s="8">
        <v>108.81</v>
      </c>
      <c r="M33" s="8">
        <v>105.3</v>
      </c>
      <c r="N33" s="9">
        <v>103.14438095238087</v>
      </c>
      <c r="O33" s="9">
        <v>103.55040000000007</v>
      </c>
      <c r="P33" s="9">
        <v>93.49992000000006</v>
      </c>
      <c r="Q33" s="9">
        <v>103.55040000000007</v>
      </c>
      <c r="R33" s="9">
        <v>102.70480000000006</v>
      </c>
      <c r="S33" s="9">
        <v>106.6</v>
      </c>
      <c r="T33" s="9">
        <v>105</v>
      </c>
      <c r="U33" s="9">
        <v>106.59090909090911</v>
      </c>
      <c r="V33" s="9">
        <v>108.5</v>
      </c>
      <c r="W33" s="9">
        <v>84.681818181818187</v>
      </c>
      <c r="X33" s="9">
        <v>101.85340909090911</v>
      </c>
      <c r="Y33" s="9">
        <v>96</v>
      </c>
      <c r="Z33" s="9">
        <v>102.3</v>
      </c>
      <c r="AA33" s="9">
        <v>94.55</v>
      </c>
      <c r="AB33" s="9">
        <v>86.6</v>
      </c>
      <c r="AC33" s="9">
        <v>113.15</v>
      </c>
      <c r="AD33" s="9">
        <v>99</v>
      </c>
      <c r="AE33" s="9">
        <v>73.2</v>
      </c>
      <c r="AF33" s="9">
        <v>99</v>
      </c>
      <c r="AG33" s="9">
        <v>102.3</v>
      </c>
      <c r="AH33" s="9">
        <v>102.3</v>
      </c>
      <c r="AI33" s="9">
        <v>99</v>
      </c>
      <c r="AJ33" s="9">
        <v>102.3</v>
      </c>
      <c r="AK33" s="9">
        <v>99</v>
      </c>
      <c r="AL33" s="9">
        <v>103.85</v>
      </c>
      <c r="AM33" s="9">
        <v>98.34375</v>
      </c>
      <c r="AN33" s="9">
        <v>91.45</v>
      </c>
      <c r="AO33" s="9">
        <v>96.72</v>
      </c>
      <c r="AP33" s="9">
        <v>93</v>
      </c>
      <c r="AQ33" s="9">
        <v>97.65</v>
      </c>
      <c r="AR33" s="9">
        <v>90</v>
      </c>
      <c r="AS33" s="9">
        <v>85.885227272727221</v>
      </c>
      <c r="AT33" s="9">
        <v>89.697727272727278</v>
      </c>
      <c r="AU33" s="9">
        <v>79.772727272727309</v>
      </c>
      <c r="AV33" s="9">
        <v>91.636363636363626</v>
      </c>
      <c r="AW33" s="9">
        <v>87</v>
      </c>
      <c r="AX33" s="9">
        <v>93.86</v>
      </c>
      <c r="AY33" s="9">
        <v>93.62</v>
      </c>
      <c r="AZ33" s="9">
        <v>79.922658664162896</v>
      </c>
      <c r="BA33" s="9">
        <v>92.693181818181827</v>
      </c>
      <c r="BB33" s="9">
        <v>87.818181818181827</v>
      </c>
      <c r="BC33" s="9">
        <v>92.69</v>
      </c>
      <c r="BD33" s="9">
        <v>90.604224187317868</v>
      </c>
      <c r="BE33" s="9">
        <v>15.4</v>
      </c>
      <c r="BF33" s="9">
        <v>92.69</v>
      </c>
      <c r="BG33" s="9">
        <v>89.7</v>
      </c>
      <c r="BH33" s="9">
        <v>93.915909090909111</v>
      </c>
      <c r="BI33" s="9">
        <v>91.94318181818177</v>
      </c>
      <c r="BJ33" s="9">
        <v>94.55</v>
      </c>
      <c r="BK33" s="9">
        <v>89.9</v>
      </c>
      <c r="BL33" s="9">
        <v>81.2</v>
      </c>
      <c r="BM33" s="9">
        <v>89.9</v>
      </c>
      <c r="BN33" s="9">
        <v>87</v>
      </c>
      <c r="BO33" s="9">
        <v>89.9</v>
      </c>
    </row>
    <row r="34" spans="1:74" ht="18" thickBot="1">
      <c r="A34" s="101" t="s">
        <v>25</v>
      </c>
      <c r="B34" s="53"/>
      <c r="C34" s="56">
        <v>311.38255088536692</v>
      </c>
      <c r="D34" s="56">
        <v>282.12226307815729</v>
      </c>
      <c r="E34" s="56">
        <v>318.33910665691138</v>
      </c>
      <c r="F34" s="55">
        <v>305.10047619047617</v>
      </c>
      <c r="G34" s="56">
        <v>320.08400338996256</v>
      </c>
      <c r="H34" s="56">
        <v>306.45003010197519</v>
      </c>
      <c r="I34" s="56">
        <v>263.30648214141348</v>
      </c>
      <c r="J34" s="56">
        <v>311.22528014952155</v>
      </c>
      <c r="K34" s="56">
        <v>264.07499999999999</v>
      </c>
      <c r="L34" s="56">
        <v>330.46</v>
      </c>
      <c r="M34" s="56">
        <v>319.8</v>
      </c>
      <c r="N34" s="54">
        <v>308.36197096399525</v>
      </c>
      <c r="O34" s="54">
        <v>317.7357170731708</v>
      </c>
      <c r="P34" s="54">
        <v>293.69992000000002</v>
      </c>
      <c r="Q34" s="54">
        <v>303.50440000000009</v>
      </c>
      <c r="R34" s="54">
        <v>309.94638380391683</v>
      </c>
      <c r="S34" s="54">
        <v>328.2</v>
      </c>
      <c r="T34" s="54">
        <v>322.2</v>
      </c>
      <c r="U34" s="54">
        <v>323.53090909090912</v>
      </c>
      <c r="V34" s="54">
        <v>325.44</v>
      </c>
      <c r="W34" s="54">
        <v>277.20581818181819</v>
      </c>
      <c r="X34" s="54">
        <v>303.23540909090912</v>
      </c>
      <c r="Y34" s="54">
        <v>283.77499999999998</v>
      </c>
      <c r="Z34" s="54">
        <v>308.94200000000001</v>
      </c>
      <c r="AA34" s="54">
        <v>290.81428571428569</v>
      </c>
      <c r="AB34" s="54">
        <v>259.74142857142857</v>
      </c>
      <c r="AC34" s="54">
        <v>310.35000000000002</v>
      </c>
      <c r="AD34" s="54">
        <v>309.37241379310342</v>
      </c>
      <c r="AE34" s="54">
        <v>300.14999999999998</v>
      </c>
      <c r="AF34" s="54">
        <v>319.5</v>
      </c>
      <c r="AG34" s="54">
        <v>330.15000000000003</v>
      </c>
      <c r="AH34" s="54">
        <v>330.15000000000003</v>
      </c>
      <c r="AI34" s="54">
        <v>319.5</v>
      </c>
      <c r="AJ34" s="54">
        <v>321.57499999999999</v>
      </c>
      <c r="AK34" s="54">
        <v>316.5</v>
      </c>
      <c r="AL34" s="54">
        <v>322.20000000000005</v>
      </c>
      <c r="AM34" s="54">
        <v>280.89375000000001</v>
      </c>
      <c r="AN34" s="54">
        <v>271.89999999999998</v>
      </c>
      <c r="AO34" s="54">
        <v>321.47000000000003</v>
      </c>
      <c r="AP34" s="54">
        <v>288.2295538030699</v>
      </c>
      <c r="AQ34" s="54">
        <v>261.42499999999995</v>
      </c>
      <c r="AR34" s="54">
        <v>238.09155078426335</v>
      </c>
      <c r="AS34" s="54">
        <v>251.73522727272723</v>
      </c>
      <c r="AT34" s="54">
        <v>277.14772727272725</v>
      </c>
      <c r="AU34" s="54">
        <v>275.67272727272734</v>
      </c>
      <c r="AV34" s="54">
        <v>284.57636363636362</v>
      </c>
      <c r="AW34" s="54">
        <v>262.6722263735827</v>
      </c>
      <c r="AX34" s="54">
        <v>238.14499999999998</v>
      </c>
      <c r="AY34" s="54">
        <v>285.27241379310345</v>
      </c>
      <c r="AZ34" s="54">
        <v>243.58453335754149</v>
      </c>
      <c r="BA34" s="54">
        <v>285.51487908479243</v>
      </c>
      <c r="BB34" s="54">
        <v>272.69660439983949</v>
      </c>
      <c r="BC34" s="54">
        <v>287.15300000000002</v>
      </c>
      <c r="BD34" s="54">
        <v>278.39553811073461</v>
      </c>
      <c r="BE34" s="54">
        <v>211.01</v>
      </c>
      <c r="BF34" s="54">
        <v>293.26</v>
      </c>
      <c r="BG34" s="54">
        <v>267.83999999999997</v>
      </c>
      <c r="BH34" s="54">
        <v>255.34478840125394</v>
      </c>
      <c r="BI34" s="54">
        <v>280.23456112852654</v>
      </c>
      <c r="BJ34" s="54">
        <v>290.94568965517243</v>
      </c>
      <c r="BK34" s="54">
        <v>281.64568965517242</v>
      </c>
      <c r="BL34" s="54">
        <v>254.38965517241382</v>
      </c>
      <c r="BM34" s="54">
        <v>281.64568965517242</v>
      </c>
      <c r="BN34" s="54">
        <v>272.56034482758628</v>
      </c>
      <c r="BO34" s="54">
        <v>281.64568965517242</v>
      </c>
    </row>
    <row r="35" spans="1:74" ht="18">
      <c r="A35" s="57" t="s">
        <v>26</v>
      </c>
      <c r="B35" s="58"/>
      <c r="C35" s="60">
        <v>42736</v>
      </c>
      <c r="D35" s="60">
        <v>42767</v>
      </c>
      <c r="E35" s="60">
        <v>42795</v>
      </c>
      <c r="F35" s="59">
        <v>42826</v>
      </c>
      <c r="G35" s="60">
        <v>42856</v>
      </c>
      <c r="H35" s="60">
        <v>42887</v>
      </c>
      <c r="I35" s="60">
        <v>42917</v>
      </c>
      <c r="J35" s="60">
        <v>42948</v>
      </c>
      <c r="K35" s="60">
        <v>42979</v>
      </c>
      <c r="L35" s="60">
        <v>43009</v>
      </c>
      <c r="M35" s="60">
        <v>43040</v>
      </c>
      <c r="N35" s="60">
        <v>43070</v>
      </c>
      <c r="O35" s="60">
        <v>43101</v>
      </c>
      <c r="P35" s="60">
        <v>43132</v>
      </c>
      <c r="Q35" s="60">
        <v>43160</v>
      </c>
      <c r="R35" s="60" t="s">
        <v>169</v>
      </c>
      <c r="S35" s="60" t="s">
        <v>171</v>
      </c>
      <c r="T35" s="60">
        <v>43252</v>
      </c>
      <c r="U35" s="60">
        <v>43282</v>
      </c>
      <c r="V35" s="60">
        <v>43313</v>
      </c>
      <c r="W35" s="60">
        <v>43344</v>
      </c>
      <c r="X35" s="60">
        <v>43374</v>
      </c>
      <c r="Y35" s="60">
        <v>43405</v>
      </c>
      <c r="Z35" s="60">
        <v>43435</v>
      </c>
      <c r="AA35" s="60">
        <v>43466</v>
      </c>
      <c r="AB35" s="60">
        <v>43497</v>
      </c>
      <c r="AC35" s="60">
        <v>43525</v>
      </c>
      <c r="AD35" s="60">
        <v>43556</v>
      </c>
      <c r="AE35" s="60">
        <v>43586</v>
      </c>
      <c r="AF35" s="60">
        <v>43617</v>
      </c>
      <c r="AG35" s="60">
        <v>43647</v>
      </c>
      <c r="AH35" s="60">
        <v>43678</v>
      </c>
      <c r="AI35" s="60">
        <v>43709</v>
      </c>
      <c r="AJ35" s="60">
        <v>43739</v>
      </c>
      <c r="AK35" s="60">
        <v>43770</v>
      </c>
      <c r="AL35" s="60">
        <v>43800</v>
      </c>
      <c r="AM35" s="60">
        <v>43831</v>
      </c>
      <c r="AN35" s="60">
        <v>43862</v>
      </c>
      <c r="AO35" s="60">
        <v>43891</v>
      </c>
      <c r="AP35" s="60">
        <v>43922</v>
      </c>
      <c r="AQ35" s="60">
        <v>43952</v>
      </c>
      <c r="AR35" s="60">
        <v>43983</v>
      </c>
      <c r="AS35" s="60">
        <v>44013</v>
      </c>
      <c r="AT35" s="60">
        <v>44044</v>
      </c>
      <c r="AU35" s="60">
        <v>44075</v>
      </c>
      <c r="AV35" s="60">
        <v>44105</v>
      </c>
      <c r="AW35" s="60">
        <v>44136</v>
      </c>
      <c r="AX35" s="60">
        <v>44166</v>
      </c>
      <c r="AY35" s="60">
        <v>44197</v>
      </c>
      <c r="AZ35" s="60">
        <v>44228</v>
      </c>
      <c r="BA35" s="60">
        <v>44256</v>
      </c>
      <c r="BB35" s="60">
        <v>44287</v>
      </c>
      <c r="BC35" s="60">
        <v>44317</v>
      </c>
      <c r="BD35" s="60">
        <v>44348</v>
      </c>
      <c r="BE35" s="60">
        <v>44378</v>
      </c>
      <c r="BF35" s="60">
        <v>44409</v>
      </c>
      <c r="BG35" s="60">
        <v>44440</v>
      </c>
      <c r="BH35" s="60">
        <v>44470</v>
      </c>
      <c r="BI35" s="60">
        <v>44501</v>
      </c>
      <c r="BJ35" s="60">
        <v>44531</v>
      </c>
      <c r="BK35" s="60">
        <v>44562</v>
      </c>
      <c r="BL35" s="60">
        <v>44593</v>
      </c>
      <c r="BM35" s="60">
        <v>44621</v>
      </c>
      <c r="BN35" s="60">
        <v>44652</v>
      </c>
      <c r="BO35" s="60">
        <v>44682</v>
      </c>
    </row>
    <row r="36" spans="1:74" ht="17">
      <c r="A36" s="25" t="s">
        <v>27</v>
      </c>
      <c r="B36" s="61">
        <f>325*30/1000</f>
        <v>9.75</v>
      </c>
      <c r="C36" s="27">
        <v>10.930246593900385</v>
      </c>
      <c r="D36" s="27">
        <v>10.114382851835099</v>
      </c>
      <c r="E36" s="27">
        <v>11.19806672881743</v>
      </c>
      <c r="F36" s="62">
        <v>10.400238095238095</v>
      </c>
      <c r="G36" s="27">
        <v>11.196698974852763</v>
      </c>
      <c r="H36" s="27">
        <v>10.835015097870434</v>
      </c>
      <c r="I36" s="27">
        <v>11.196243056864542</v>
      </c>
      <c r="J36" s="27">
        <v>10.757885914007401</v>
      </c>
      <c r="K36" s="27">
        <v>10.83</v>
      </c>
      <c r="L36" s="27">
        <v>11.191000000000001</v>
      </c>
      <c r="M36" s="27">
        <v>10.83</v>
      </c>
      <c r="N36" s="28">
        <v>9.918904761904761</v>
      </c>
      <c r="O36" s="28">
        <v>10.468999999999999</v>
      </c>
      <c r="P36" s="28">
        <v>10.108000000000001</v>
      </c>
      <c r="Q36" s="28">
        <v>11.191000000000001</v>
      </c>
      <c r="R36" s="28">
        <v>10.056428571428572</v>
      </c>
      <c r="S36" s="28">
        <v>11.2</v>
      </c>
      <c r="T36" s="28">
        <v>10.83</v>
      </c>
      <c r="U36" s="28">
        <v>11.191000000000001</v>
      </c>
      <c r="V36" s="28">
        <v>11.191000000000001</v>
      </c>
      <c r="W36" s="28">
        <v>10.83</v>
      </c>
      <c r="X36" s="28">
        <v>11.191000000000001</v>
      </c>
      <c r="Y36" s="28">
        <v>10.83</v>
      </c>
      <c r="Z36" s="28">
        <v>7.6</v>
      </c>
      <c r="AA36" s="28">
        <v>8.0098571428571432</v>
      </c>
      <c r="AB36" s="28">
        <v>7.2737560975609759</v>
      </c>
      <c r="AC36" s="28">
        <v>7.8388571428571394</v>
      </c>
      <c r="AD36" s="28">
        <v>10.084928571428565</v>
      </c>
      <c r="AE36" s="28">
        <v>10.924547619047612</v>
      </c>
      <c r="AF36" s="28">
        <v>10.57214285714285</v>
      </c>
      <c r="AG36" s="28">
        <v>10.924547619047612</v>
      </c>
      <c r="AH36" s="28">
        <v>10.924547619047612</v>
      </c>
      <c r="AI36" s="28">
        <v>10.57214285714285</v>
      </c>
      <c r="AJ36" s="28">
        <v>10.924547619047612</v>
      </c>
      <c r="AK36" s="28">
        <v>10.57214285714285</v>
      </c>
      <c r="AL36" s="28">
        <v>9.5149285714285661</v>
      </c>
      <c r="AM36" s="28">
        <v>10.57214285714285</v>
      </c>
      <c r="AN36" s="28">
        <v>10.219738095238089</v>
      </c>
      <c r="AO36" s="28">
        <v>10.924547619047612</v>
      </c>
      <c r="AP36" s="28">
        <v>9.0249999999999968</v>
      </c>
      <c r="AQ36" s="28">
        <v>4.8049999999999997</v>
      </c>
      <c r="AR36" s="28">
        <v>0</v>
      </c>
      <c r="AS36" s="28">
        <v>0</v>
      </c>
      <c r="AT36" s="28">
        <v>5.6</v>
      </c>
      <c r="AU36" s="28">
        <v>10.5</v>
      </c>
      <c r="AV36" s="28">
        <v>10.85</v>
      </c>
      <c r="AW36" s="28">
        <v>10.5</v>
      </c>
      <c r="AX36" s="28">
        <v>9.3000000000000007</v>
      </c>
      <c r="AY36" s="28">
        <v>10.065</v>
      </c>
      <c r="AZ36" s="28">
        <v>9.3916666666666675</v>
      </c>
      <c r="BA36" s="28">
        <v>10.762499999999999</v>
      </c>
      <c r="BB36" s="28">
        <v>9.8000000000000007</v>
      </c>
      <c r="BC36" s="28">
        <v>10.85</v>
      </c>
      <c r="BD36" s="28">
        <v>10.5</v>
      </c>
      <c r="BE36" s="28">
        <v>10.85</v>
      </c>
      <c r="BF36" s="28">
        <v>10.85</v>
      </c>
      <c r="BG36" s="28">
        <v>9.3000000000000007</v>
      </c>
      <c r="BH36" s="28">
        <v>9.3430555555555515</v>
      </c>
      <c r="BI36" s="28">
        <v>8.7833333333333261</v>
      </c>
      <c r="BJ36" s="28">
        <v>9.0761111111111035</v>
      </c>
      <c r="BK36" s="28">
        <v>8.0083333333333293</v>
      </c>
      <c r="BL36" s="28">
        <v>7.2333333333333307</v>
      </c>
      <c r="BM36" s="28">
        <v>8.0083333333333293</v>
      </c>
      <c r="BN36" s="28">
        <v>7.7499999999999964</v>
      </c>
      <c r="BO36" s="28">
        <v>8.0083333333333293</v>
      </c>
    </row>
    <row r="37" spans="1:74" ht="17">
      <c r="A37" s="5" t="s">
        <v>18</v>
      </c>
      <c r="B37" s="63">
        <f>275*30/1000</f>
        <v>8.25</v>
      </c>
      <c r="C37" s="8">
        <v>9.0475142609307788</v>
      </c>
      <c r="D37" s="8">
        <v>8.7312389606533607</v>
      </c>
      <c r="E37" s="8">
        <v>9.6667288492947954</v>
      </c>
      <c r="F37" s="52">
        <v>9.3179999999999996</v>
      </c>
      <c r="G37" s="8">
        <v>9.6677490720119312</v>
      </c>
      <c r="H37" s="8">
        <v>9.2000891462509777</v>
      </c>
      <c r="I37" s="8">
        <v>9.6677490720119312</v>
      </c>
      <c r="J37" s="8">
        <v>8.9866759012802238</v>
      </c>
      <c r="K37" s="8">
        <v>9.36</v>
      </c>
      <c r="L37" s="8">
        <v>9.6720000000000006</v>
      </c>
      <c r="M37" s="8">
        <v>9.36</v>
      </c>
      <c r="N37" s="9">
        <v>8.5990243902439012</v>
      </c>
      <c r="O37" s="9">
        <v>9.2458536585365856</v>
      </c>
      <c r="P37" s="9">
        <v>8.7360000000000007</v>
      </c>
      <c r="Q37" s="9">
        <v>4.68</v>
      </c>
      <c r="R37" s="9">
        <v>9.0936585365853642</v>
      </c>
      <c r="S37" s="9">
        <v>9.6999999999999993</v>
      </c>
      <c r="T37" s="9">
        <v>9.36</v>
      </c>
      <c r="U37" s="9">
        <v>9.6720000000000006</v>
      </c>
      <c r="V37" s="9">
        <v>9.6720000000000006</v>
      </c>
      <c r="W37" s="9">
        <v>9.36</v>
      </c>
      <c r="X37" s="9">
        <v>9.6720000000000006</v>
      </c>
      <c r="Y37" s="9">
        <v>9.36</v>
      </c>
      <c r="Z37" s="9">
        <v>9.3000000000000007</v>
      </c>
      <c r="AA37" s="9">
        <v>9.6720000000000006</v>
      </c>
      <c r="AB37" s="9">
        <v>8.7360000000000007</v>
      </c>
      <c r="AC37" s="9">
        <v>9.6720000000000006</v>
      </c>
      <c r="AD37" s="9">
        <v>9.36</v>
      </c>
      <c r="AE37" s="9">
        <v>9.673</v>
      </c>
      <c r="AF37" s="9">
        <v>9.36</v>
      </c>
      <c r="AG37" s="9">
        <v>9.6720000000000006</v>
      </c>
      <c r="AH37" s="9">
        <v>9.6720000000000006</v>
      </c>
      <c r="AI37" s="9">
        <v>9.36</v>
      </c>
      <c r="AJ37" s="9">
        <v>9.673</v>
      </c>
      <c r="AK37" s="9">
        <v>9.36</v>
      </c>
      <c r="AL37" s="9">
        <v>9.6720000000000006</v>
      </c>
      <c r="AM37" s="9">
        <v>9.6720000000000006</v>
      </c>
      <c r="AN37" s="9">
        <v>9.048</v>
      </c>
      <c r="AO37" s="9">
        <v>9.6720000000000006</v>
      </c>
      <c r="AP37" s="9">
        <v>9.3610000000000007</v>
      </c>
      <c r="AQ37" s="9">
        <v>9.6720000000000006</v>
      </c>
      <c r="AR37" s="9">
        <v>9.36</v>
      </c>
      <c r="AS37" s="9">
        <v>9.6720000000000006</v>
      </c>
      <c r="AT37" s="9">
        <v>9.6720000000000006</v>
      </c>
      <c r="AU37" s="9">
        <v>9.36</v>
      </c>
      <c r="AV37" s="9">
        <v>9.6720000000000006</v>
      </c>
      <c r="AW37" s="9">
        <v>9.36</v>
      </c>
      <c r="AX37" s="9">
        <v>4.992</v>
      </c>
      <c r="AY37" s="9">
        <v>9.048</v>
      </c>
      <c r="AZ37" s="9">
        <v>8.5077073170731712</v>
      </c>
      <c r="BA37" s="9">
        <v>9.6396585365853653</v>
      </c>
      <c r="BB37" s="9">
        <v>9.1621463414634157</v>
      </c>
      <c r="BC37" s="9">
        <v>9.6720000000000006</v>
      </c>
      <c r="BD37" s="9">
        <v>9.36</v>
      </c>
      <c r="BE37" s="9">
        <v>9.6720000000000006</v>
      </c>
      <c r="BF37" s="9">
        <v>9.3000000000000007</v>
      </c>
      <c r="BG37" s="9">
        <v>9.36</v>
      </c>
      <c r="BH37" s="9">
        <v>8.5559999999999992</v>
      </c>
      <c r="BI37" s="9">
        <v>8.903414634146344</v>
      </c>
      <c r="BJ37" s="9">
        <v>8.2565853658536543</v>
      </c>
      <c r="BK37" s="9">
        <v>8.2565853658536543</v>
      </c>
      <c r="BL37" s="9">
        <v>7.457560975609753</v>
      </c>
      <c r="BM37" s="9">
        <v>8.2565853658536543</v>
      </c>
      <c r="BN37" s="9">
        <v>7.9902439024390208</v>
      </c>
      <c r="BO37" s="9">
        <v>8.2565853658536543</v>
      </c>
      <c r="BQ37" s="343"/>
      <c r="BR37" s="343"/>
      <c r="BS37" s="343"/>
      <c r="BT37" s="343"/>
      <c r="BU37" s="343"/>
      <c r="BV37" s="343"/>
    </row>
    <row r="38" spans="1:74" ht="17">
      <c r="A38" s="5" t="s">
        <v>19</v>
      </c>
      <c r="B38" s="63">
        <f>365*30/1000</f>
        <v>10.95</v>
      </c>
      <c r="C38" s="8">
        <v>12.586091998704108</v>
      </c>
      <c r="D38" s="8">
        <v>11.2</v>
      </c>
      <c r="E38" s="8">
        <v>12.285105652308102</v>
      </c>
      <c r="F38" s="52">
        <v>12.432</v>
      </c>
      <c r="G38" s="8">
        <v>12.89033235798856</v>
      </c>
      <c r="H38" s="8">
        <v>12.474559063669018</v>
      </c>
      <c r="I38" s="8">
        <v>12.89033235798856</v>
      </c>
      <c r="J38" s="8">
        <v>12.459112845793438</v>
      </c>
      <c r="K38" s="8">
        <v>12.48</v>
      </c>
      <c r="L38" s="8">
        <v>12.896000000000001</v>
      </c>
      <c r="M38" s="8">
        <v>12.48</v>
      </c>
      <c r="N38" s="9">
        <v>11.465365853658536</v>
      </c>
      <c r="O38" s="9">
        <v>12.327804878048781</v>
      </c>
      <c r="P38" s="9">
        <v>11.648</v>
      </c>
      <c r="Q38" s="9">
        <v>12.896000000000001</v>
      </c>
      <c r="R38" s="9">
        <v>12.12487804878049</v>
      </c>
      <c r="S38" s="9">
        <v>12.9</v>
      </c>
      <c r="T38" s="9">
        <v>12.48</v>
      </c>
      <c r="U38" s="9">
        <v>12.896000000000001</v>
      </c>
      <c r="V38" s="9">
        <v>12.896000000000001</v>
      </c>
      <c r="W38" s="9">
        <v>7.0720000000000001</v>
      </c>
      <c r="X38" s="9">
        <v>10.816000000000001</v>
      </c>
      <c r="Y38" s="9">
        <v>12.3</v>
      </c>
      <c r="Z38" s="9">
        <v>12.71</v>
      </c>
      <c r="AA38" s="9">
        <v>12.71</v>
      </c>
      <c r="AB38" s="9">
        <v>11.48</v>
      </c>
      <c r="AC38" s="9">
        <v>12.71</v>
      </c>
      <c r="AD38" s="9">
        <v>12.3</v>
      </c>
      <c r="AE38" s="9">
        <v>12.71</v>
      </c>
      <c r="AF38" s="9">
        <v>12.3</v>
      </c>
      <c r="AG38" s="9">
        <v>12.71</v>
      </c>
      <c r="AH38" s="9">
        <v>12.71</v>
      </c>
      <c r="AI38" s="9">
        <v>12.3</v>
      </c>
      <c r="AJ38" s="9">
        <v>12.71</v>
      </c>
      <c r="AK38" s="9">
        <v>12.3</v>
      </c>
      <c r="AL38" s="9">
        <v>12.71</v>
      </c>
      <c r="AM38" s="9">
        <v>12.71</v>
      </c>
      <c r="AN38" s="9">
        <v>11.89</v>
      </c>
      <c r="AO38" s="9">
        <v>12.71</v>
      </c>
      <c r="AP38" s="9">
        <v>12.3</v>
      </c>
      <c r="AQ38" s="9">
        <v>12.71</v>
      </c>
      <c r="AR38" s="9">
        <v>12.3</v>
      </c>
      <c r="AS38" s="9">
        <v>12.71</v>
      </c>
      <c r="AT38" s="9">
        <v>12.71</v>
      </c>
      <c r="AU38" s="9">
        <v>12.3</v>
      </c>
      <c r="AV38" s="9">
        <v>12.71</v>
      </c>
      <c r="AW38" s="9">
        <v>12.3</v>
      </c>
      <c r="AX38" s="9">
        <v>12.71</v>
      </c>
      <c r="AY38" s="9">
        <v>12.71</v>
      </c>
      <c r="AZ38" s="9">
        <v>11.18</v>
      </c>
      <c r="BA38" s="9">
        <v>12.6675</v>
      </c>
      <c r="BB38" s="9">
        <v>12.04</v>
      </c>
      <c r="BC38" s="9">
        <v>12.71</v>
      </c>
      <c r="BD38" s="9">
        <v>12.3</v>
      </c>
      <c r="BE38" s="9">
        <v>12.71</v>
      </c>
      <c r="BF38" s="9">
        <v>12.71</v>
      </c>
      <c r="BG38" s="9">
        <v>9.43</v>
      </c>
      <c r="BH38" s="9">
        <v>2.61</v>
      </c>
      <c r="BI38" s="9">
        <v>12.3</v>
      </c>
      <c r="BJ38" s="9">
        <v>12.71</v>
      </c>
      <c r="BK38" s="9">
        <v>12.71</v>
      </c>
      <c r="BL38" s="9">
        <v>11.48</v>
      </c>
      <c r="BM38" s="9">
        <v>12.715999999999999</v>
      </c>
      <c r="BN38" s="9">
        <v>12.303000000000001</v>
      </c>
      <c r="BO38" s="9">
        <v>12.715999999999999</v>
      </c>
    </row>
    <row r="39" spans="1:74" ht="17">
      <c r="A39" s="5" t="s">
        <v>20</v>
      </c>
      <c r="B39" s="63">
        <f>420*30/1000</f>
        <v>12.6</v>
      </c>
      <c r="C39" s="8">
        <v>14.652391496466427</v>
      </c>
      <c r="D39" s="8">
        <v>12.100689655172415</v>
      </c>
      <c r="E39" s="8">
        <v>15.59114325613494</v>
      </c>
      <c r="F39" s="52">
        <v>15.09</v>
      </c>
      <c r="G39" s="8">
        <v>15.593</v>
      </c>
      <c r="H39" s="8">
        <v>14.8298275862069</v>
      </c>
      <c r="I39" s="8">
        <v>3.7074568965517245</v>
      </c>
      <c r="J39" s="8">
        <v>14.316420689655176</v>
      </c>
      <c r="K39" s="8">
        <v>14.8298275862069</v>
      </c>
      <c r="L39" s="8">
        <v>15.324155172413796</v>
      </c>
      <c r="M39" s="8">
        <v>14.8298275862069</v>
      </c>
      <c r="N39" s="9">
        <v>15.324155172413796</v>
      </c>
      <c r="O39" s="9">
        <v>15.324155172413796</v>
      </c>
      <c r="P39" s="9">
        <v>13.841172413793107</v>
      </c>
      <c r="Q39" s="9">
        <v>13.95</v>
      </c>
      <c r="R39" s="9">
        <v>13.197413793103449</v>
      </c>
      <c r="S39" s="9">
        <v>14</v>
      </c>
      <c r="T39" s="9">
        <v>13.5</v>
      </c>
      <c r="U39" s="9">
        <v>12.6</v>
      </c>
      <c r="V39" s="9">
        <v>13.95</v>
      </c>
      <c r="W39" s="9">
        <v>13.5</v>
      </c>
      <c r="X39" s="9">
        <v>11.7</v>
      </c>
      <c r="Y39" s="9">
        <v>7.98</v>
      </c>
      <c r="Z39" s="9">
        <v>14.108000000000001</v>
      </c>
      <c r="AA39" s="9">
        <v>13.02</v>
      </c>
      <c r="AB39" s="9">
        <v>11.68</v>
      </c>
      <c r="AC39" s="9">
        <v>13.02</v>
      </c>
      <c r="AD39" s="9">
        <v>12.035172413793104</v>
      </c>
      <c r="AE39" s="9">
        <v>13.02</v>
      </c>
      <c r="AF39" s="9">
        <v>12.6</v>
      </c>
      <c r="AG39" s="9">
        <v>13.02</v>
      </c>
      <c r="AH39" s="9">
        <v>13.02</v>
      </c>
      <c r="AI39" s="9">
        <v>12.6</v>
      </c>
      <c r="AJ39" s="9">
        <v>11.55</v>
      </c>
      <c r="AK39" s="9">
        <v>12.6</v>
      </c>
      <c r="AL39" s="9">
        <v>13.02</v>
      </c>
      <c r="AM39" s="9">
        <v>5.88</v>
      </c>
      <c r="AN39" s="9">
        <v>6.93</v>
      </c>
      <c r="AO39" s="9">
        <v>13.02</v>
      </c>
      <c r="AP39" s="9">
        <v>12.6</v>
      </c>
      <c r="AQ39" s="9">
        <v>8.82</v>
      </c>
      <c r="AR39" s="9">
        <v>10.5</v>
      </c>
      <c r="AS39" s="9">
        <v>13.02</v>
      </c>
      <c r="AT39" s="9">
        <v>14.26</v>
      </c>
      <c r="AU39" s="9">
        <v>13.8</v>
      </c>
      <c r="AV39" s="9">
        <v>11.96</v>
      </c>
      <c r="AW39" s="9">
        <v>9.89</v>
      </c>
      <c r="AX39" s="9">
        <v>7.13</v>
      </c>
      <c r="AY39" s="9">
        <v>12.697586206896551</v>
      </c>
      <c r="AZ39" s="9">
        <v>12.388275862068966</v>
      </c>
      <c r="BA39" s="9">
        <v>14.262379310344828</v>
      </c>
      <c r="BB39" s="9">
        <v>13.8</v>
      </c>
      <c r="BC39" s="9">
        <v>14.26</v>
      </c>
      <c r="BD39" s="9">
        <v>13.8</v>
      </c>
      <c r="BE39" s="9">
        <v>14.26</v>
      </c>
      <c r="BF39" s="9">
        <v>14.26</v>
      </c>
      <c r="BG39" s="9">
        <v>12.6</v>
      </c>
      <c r="BH39" s="9">
        <v>12.571034482758618</v>
      </c>
      <c r="BI39" s="9">
        <v>12.165517241379307</v>
      </c>
      <c r="BJ39" s="9">
        <v>12.795517241379315</v>
      </c>
      <c r="BK39" s="9">
        <v>12.795517241379315</v>
      </c>
      <c r="BL39" s="9">
        <v>11.557241379310348</v>
      </c>
      <c r="BM39" s="9">
        <v>12.795517241379315</v>
      </c>
      <c r="BN39" s="9">
        <v>12.382758620689659</v>
      </c>
      <c r="BO39" s="9">
        <v>12.795517241379315</v>
      </c>
    </row>
    <row r="40" spans="1:74" ht="17">
      <c r="A40" s="5" t="s">
        <v>24</v>
      </c>
      <c r="B40" s="63">
        <f>680*30/1000</f>
        <v>20.399999999999999</v>
      </c>
      <c r="C40" s="8">
        <v>18.989689830646309</v>
      </c>
      <c r="D40" s="8">
        <v>16.8</v>
      </c>
      <c r="E40" s="8">
        <v>18.600000000000001</v>
      </c>
      <c r="F40" s="52">
        <v>17.914285714285718</v>
      </c>
      <c r="G40" s="8">
        <v>18.600000000000001</v>
      </c>
      <c r="H40" s="8">
        <v>17.614285714285714</v>
      </c>
      <c r="I40" s="8">
        <v>18.600000000000001</v>
      </c>
      <c r="J40" s="8">
        <v>18.578571428571429</v>
      </c>
      <c r="K40" s="8">
        <v>9</v>
      </c>
      <c r="L40" s="8">
        <v>19.84</v>
      </c>
      <c r="M40" s="8">
        <v>19.2</v>
      </c>
      <c r="N40" s="9">
        <v>19.84</v>
      </c>
      <c r="O40" s="9">
        <v>19.84</v>
      </c>
      <c r="P40" s="9">
        <v>17.920000000000002</v>
      </c>
      <c r="Q40" s="9">
        <v>19.84</v>
      </c>
      <c r="R40" s="9">
        <v>19.2</v>
      </c>
      <c r="S40" s="9">
        <v>19.8</v>
      </c>
      <c r="T40" s="9">
        <v>19.2</v>
      </c>
      <c r="U40" s="9">
        <v>19.490909090909092</v>
      </c>
      <c r="V40" s="9">
        <v>19.84</v>
      </c>
      <c r="W40" s="9">
        <v>15.709090909090911</v>
      </c>
      <c r="X40" s="9">
        <v>18.47454545454546</v>
      </c>
      <c r="Y40" s="9">
        <v>18.3</v>
      </c>
      <c r="Z40" s="9">
        <v>19.605</v>
      </c>
      <c r="AA40" s="9">
        <v>18.91</v>
      </c>
      <c r="AB40" s="9">
        <v>17.079999999999998</v>
      </c>
      <c r="AC40" s="9">
        <v>18.91</v>
      </c>
      <c r="AD40" s="9">
        <v>18.3</v>
      </c>
      <c r="AE40" s="9">
        <v>13.530909090909091</v>
      </c>
      <c r="AF40" s="9">
        <v>18.3</v>
      </c>
      <c r="AG40" s="9">
        <v>18.91</v>
      </c>
      <c r="AH40" s="9">
        <v>18.91</v>
      </c>
      <c r="AI40" s="9">
        <v>18.3</v>
      </c>
      <c r="AJ40" s="9">
        <v>18.91</v>
      </c>
      <c r="AK40" s="9">
        <v>18.3</v>
      </c>
      <c r="AL40" s="9">
        <v>18.91</v>
      </c>
      <c r="AM40" s="9">
        <v>18.071249999999999</v>
      </c>
      <c r="AN40" s="9">
        <v>17.690000000000001</v>
      </c>
      <c r="AO40" s="9">
        <v>18.91</v>
      </c>
      <c r="AP40" s="9">
        <v>18.3</v>
      </c>
      <c r="AQ40" s="9">
        <v>18.91</v>
      </c>
      <c r="AR40" s="9">
        <v>18.3</v>
      </c>
      <c r="AS40" s="9">
        <v>17.177045454545453</v>
      </c>
      <c r="AT40" s="9">
        <v>19.115909090909092</v>
      </c>
      <c r="AU40" s="9">
        <v>17.284090909090914</v>
      </c>
      <c r="AV40" s="9">
        <v>19.854545454545455</v>
      </c>
      <c r="AW40" s="9">
        <v>19.8</v>
      </c>
      <c r="AX40" s="9">
        <v>18.91</v>
      </c>
      <c r="AY40" s="9">
        <v>18.91</v>
      </c>
      <c r="AZ40" s="9">
        <v>17.690340909090907</v>
      </c>
      <c r="BA40" s="9">
        <v>20.083522727272729</v>
      </c>
      <c r="BB40" s="9">
        <v>19.027272727272727</v>
      </c>
      <c r="BC40" s="9">
        <v>20.149999999999999</v>
      </c>
      <c r="BD40" s="9">
        <v>19.5</v>
      </c>
      <c r="BE40" s="9">
        <v>3.25</v>
      </c>
      <c r="BF40" s="9">
        <v>20.149999999999999</v>
      </c>
      <c r="BG40" s="9">
        <v>18.3</v>
      </c>
      <c r="BH40" s="9">
        <v>18.48022727272728</v>
      </c>
      <c r="BI40" s="9">
        <v>18.092045454545453</v>
      </c>
      <c r="BJ40" s="9">
        <v>18.91</v>
      </c>
      <c r="BK40" s="9">
        <v>18.91</v>
      </c>
      <c r="BL40" s="9">
        <v>17.079999999999998</v>
      </c>
      <c r="BM40" s="9">
        <v>18.91</v>
      </c>
      <c r="BN40" s="9">
        <v>18.3</v>
      </c>
      <c r="BO40" s="9">
        <v>18.91</v>
      </c>
    </row>
    <row r="41" spans="1:74" ht="17.5" thickBot="1">
      <c r="A41" s="64" t="s">
        <v>28</v>
      </c>
      <c r="B41" s="65">
        <f>780*30/1000</f>
        <v>23.4</v>
      </c>
      <c r="C41" s="13">
        <v>22.949127426021874</v>
      </c>
      <c r="D41" s="13">
        <v>20.999127426021875</v>
      </c>
      <c r="E41" s="13">
        <v>18.71</v>
      </c>
      <c r="F41" s="66">
        <v>18.32</v>
      </c>
      <c r="G41" s="13">
        <v>18.600000000000001</v>
      </c>
      <c r="H41" s="13">
        <v>16.5</v>
      </c>
      <c r="I41" s="13">
        <v>17.37</v>
      </c>
      <c r="J41" s="13">
        <v>17.05</v>
      </c>
      <c r="K41" s="13">
        <v>16.5</v>
      </c>
      <c r="L41" s="13">
        <v>17.05</v>
      </c>
      <c r="M41" s="13">
        <v>16.5</v>
      </c>
      <c r="N41" s="67">
        <v>23.6</v>
      </c>
      <c r="O41" s="67">
        <v>21.5</v>
      </c>
      <c r="P41" s="67">
        <v>19.55</v>
      </c>
      <c r="Q41" s="67">
        <v>19.45</v>
      </c>
      <c r="R41" s="67">
        <v>17.75</v>
      </c>
      <c r="S41" s="67">
        <v>12.4</v>
      </c>
      <c r="T41" s="67">
        <v>18</v>
      </c>
      <c r="U41" s="67">
        <v>18.600000000000001</v>
      </c>
      <c r="V41" s="67">
        <v>17.05</v>
      </c>
      <c r="W41" s="67">
        <v>16.5</v>
      </c>
      <c r="X41" s="67">
        <v>9.3000000000000007</v>
      </c>
      <c r="Y41" s="67">
        <v>13.5</v>
      </c>
      <c r="Z41" s="67">
        <v>16.420000000000002</v>
      </c>
      <c r="AA41" s="67">
        <v>17.05</v>
      </c>
      <c r="AB41" s="67">
        <v>11.2</v>
      </c>
      <c r="AC41" s="67">
        <v>18.600000000000001</v>
      </c>
      <c r="AD41" s="67">
        <v>19.5</v>
      </c>
      <c r="AE41" s="67">
        <v>20.149999999999999</v>
      </c>
      <c r="AF41" s="67">
        <v>19.5</v>
      </c>
      <c r="AG41" s="67">
        <v>20.149999999999999</v>
      </c>
      <c r="AH41" s="67">
        <v>20.149999999999999</v>
      </c>
      <c r="AI41" s="67">
        <v>19.5</v>
      </c>
      <c r="AJ41" s="67">
        <v>20.149999999999999</v>
      </c>
      <c r="AK41" s="67">
        <v>18</v>
      </c>
      <c r="AL41" s="67">
        <v>18.600000000000001</v>
      </c>
      <c r="AM41" s="67">
        <v>18.600000000000001</v>
      </c>
      <c r="AN41" s="67">
        <v>17.399999999999999</v>
      </c>
      <c r="AO41" s="67">
        <v>20.149999999999999</v>
      </c>
      <c r="AP41" s="67">
        <v>16.2</v>
      </c>
      <c r="AQ41" s="67">
        <v>13.02</v>
      </c>
      <c r="AR41" s="67">
        <v>8.6999999999999993</v>
      </c>
      <c r="AS41" s="67">
        <v>8.99</v>
      </c>
      <c r="AT41" s="67">
        <v>10.23</v>
      </c>
      <c r="AU41" s="67">
        <v>9.9</v>
      </c>
      <c r="AV41" s="67">
        <v>13.02</v>
      </c>
      <c r="AW41" s="67">
        <v>13.5</v>
      </c>
      <c r="AX41" s="67">
        <v>16.12</v>
      </c>
      <c r="AY41" s="67">
        <v>14.88</v>
      </c>
      <c r="AZ41" s="67">
        <v>14.28</v>
      </c>
      <c r="BA41" s="67">
        <v>14.88</v>
      </c>
      <c r="BB41" s="67">
        <v>14.4</v>
      </c>
      <c r="BC41" s="67">
        <v>15.19</v>
      </c>
      <c r="BD41" s="67">
        <v>13.5</v>
      </c>
      <c r="BE41" s="67">
        <v>13.02</v>
      </c>
      <c r="BF41" s="67">
        <v>13.02</v>
      </c>
      <c r="BG41" s="67">
        <v>12.6</v>
      </c>
      <c r="BH41" s="67">
        <v>13.02</v>
      </c>
      <c r="BI41" s="67">
        <v>12.6</v>
      </c>
      <c r="BJ41" s="67">
        <v>13.02</v>
      </c>
      <c r="BK41" s="67">
        <v>13.02</v>
      </c>
      <c r="BL41" s="67">
        <v>11.76</v>
      </c>
      <c r="BM41" s="67">
        <v>13.02</v>
      </c>
      <c r="BN41" s="67">
        <v>12.6</v>
      </c>
      <c r="BO41" s="67">
        <v>13.02</v>
      </c>
    </row>
    <row r="42" spans="1:74" ht="18" thickBot="1">
      <c r="A42" s="102" t="s">
        <v>29</v>
      </c>
      <c r="B42" s="68"/>
      <c r="C42" s="103">
        <v>89.155061606669889</v>
      </c>
      <c r="D42" s="104">
        <v>79.945438893682748</v>
      </c>
      <c r="E42" s="105">
        <v>86.05104448655527</v>
      </c>
      <c r="F42" s="106">
        <v>83.474523809523816</v>
      </c>
      <c r="G42" s="107">
        <v>86.547780404853256</v>
      </c>
      <c r="H42" s="107">
        <v>81.45377660828305</v>
      </c>
      <c r="I42" s="107">
        <v>73.431781383416762</v>
      </c>
      <c r="J42" s="107">
        <v>82.148666779307675</v>
      </c>
      <c r="K42" s="107">
        <v>72.999827586206905</v>
      </c>
      <c r="L42" s="107">
        <v>85.973155172413797</v>
      </c>
      <c r="M42" s="108">
        <v>83.199827586206908</v>
      </c>
      <c r="N42" s="109">
        <v>88.747450178220987</v>
      </c>
      <c r="O42" s="109">
        <v>88.706813708999164</v>
      </c>
      <c r="P42" s="109">
        <v>81.803172413793106</v>
      </c>
      <c r="Q42" s="109">
        <v>82.007000000000005</v>
      </c>
      <c r="R42" s="109">
        <v>81.599999999999994</v>
      </c>
      <c r="S42" s="109">
        <v>79.900000000000006</v>
      </c>
      <c r="T42" s="109">
        <v>83.37</v>
      </c>
      <c r="U42" s="109">
        <v>84.449909090909102</v>
      </c>
      <c r="V42" s="109">
        <v>84.599000000000004</v>
      </c>
      <c r="W42" s="109">
        <v>72.971090909090918</v>
      </c>
      <c r="X42" s="109">
        <v>71.153545454545466</v>
      </c>
      <c r="Y42" s="109">
        <v>72.27</v>
      </c>
      <c r="Z42" s="109">
        <v>79.7</v>
      </c>
      <c r="AA42" s="109">
        <v>79.371857142857138</v>
      </c>
      <c r="AB42" s="109">
        <v>67.449756097560979</v>
      </c>
      <c r="AC42" s="109">
        <v>80.750857142857143</v>
      </c>
      <c r="AD42" s="109">
        <v>81.580100985221662</v>
      </c>
      <c r="AE42" s="109">
        <v>80.008456709956704</v>
      </c>
      <c r="AF42" s="109">
        <v>82.632142857142853</v>
      </c>
      <c r="AG42" s="109">
        <v>85.386547619047604</v>
      </c>
      <c r="AH42" s="109">
        <v>85.386547619047604</v>
      </c>
      <c r="AI42" s="109">
        <v>82.632142857142853</v>
      </c>
      <c r="AJ42" s="109">
        <v>83.91754761904761</v>
      </c>
      <c r="AK42" s="109">
        <v>81.132142857142853</v>
      </c>
      <c r="AL42" s="109">
        <v>82.426928571428562</v>
      </c>
      <c r="AM42" s="109">
        <v>75.505392857142851</v>
      </c>
      <c r="AN42" s="109">
        <v>73.177738095238084</v>
      </c>
      <c r="AO42" s="109">
        <v>85.386547619047604</v>
      </c>
      <c r="AP42" s="109">
        <v>77.786000000000001</v>
      </c>
      <c r="AQ42" s="109">
        <v>67.936999999999998</v>
      </c>
      <c r="AR42" s="109">
        <v>59.16</v>
      </c>
      <c r="AS42" s="109">
        <v>61.569045454545453</v>
      </c>
      <c r="AT42" s="109">
        <v>71.587909090909093</v>
      </c>
      <c r="AU42" s="109">
        <v>73.144090909090906</v>
      </c>
      <c r="AV42" s="109">
        <v>78.066545454545448</v>
      </c>
      <c r="AW42" s="109">
        <v>75.349999999999994</v>
      </c>
      <c r="AX42" s="109">
        <v>69.162000000000006</v>
      </c>
      <c r="AY42" s="109">
        <v>78.310586206896545</v>
      </c>
      <c r="AZ42" s="109">
        <v>73.437990754899715</v>
      </c>
      <c r="BA42" s="109">
        <v>82.295560574202909</v>
      </c>
      <c r="BB42" s="109">
        <v>78.229419068736149</v>
      </c>
      <c r="BC42" s="109">
        <v>82.831999999999994</v>
      </c>
      <c r="BD42" s="109">
        <v>78.959999999999994</v>
      </c>
      <c r="BE42" s="109">
        <v>63.762</v>
      </c>
      <c r="BF42" s="109">
        <v>80.289999999999992</v>
      </c>
      <c r="BG42" s="109">
        <v>71.589999999999989</v>
      </c>
      <c r="BH42" s="109">
        <v>64.580317311041441</v>
      </c>
      <c r="BI42" s="109">
        <v>72.844310663404428</v>
      </c>
      <c r="BJ42" s="109">
        <v>74.768213718344072</v>
      </c>
      <c r="BK42" s="109">
        <v>73.700435940566294</v>
      </c>
      <c r="BL42" s="109">
        <v>66.568135688253435</v>
      </c>
      <c r="BM42" s="109">
        <v>73.706435940566294</v>
      </c>
      <c r="BN42" s="109">
        <v>71.326002523128665</v>
      </c>
      <c r="BO42" s="109">
        <v>73.706435940566294</v>
      </c>
    </row>
    <row r="43" spans="1:74" ht="18.5">
      <c r="A43" s="69" t="s">
        <v>30</v>
      </c>
      <c r="B43" s="72"/>
      <c r="C43" s="70" t="s">
        <v>32</v>
      </c>
      <c r="D43" s="71"/>
      <c r="E43" s="71"/>
      <c r="F43" s="71"/>
      <c r="G43" s="122" t="s">
        <v>143</v>
      </c>
      <c r="H43" s="71"/>
      <c r="I43" s="110" t="s">
        <v>31</v>
      </c>
      <c r="J43" s="122" t="s">
        <v>146</v>
      </c>
      <c r="K43" s="122" t="s">
        <v>146</v>
      </c>
      <c r="L43" s="122" t="s">
        <v>151</v>
      </c>
      <c r="M43" s="122" t="s">
        <v>156</v>
      </c>
      <c r="N43" s="122" t="s">
        <v>157</v>
      </c>
      <c r="O43" s="70" t="s">
        <v>158</v>
      </c>
      <c r="P43" s="70" t="s">
        <v>161</v>
      </c>
      <c r="Q43" s="71" t="s">
        <v>164</v>
      </c>
      <c r="R43" s="315"/>
      <c r="S43" s="122" t="s">
        <v>170</v>
      </c>
      <c r="T43" s="70"/>
      <c r="U43" s="122" t="s">
        <v>172</v>
      </c>
      <c r="V43" s="70" t="s">
        <v>174</v>
      </c>
      <c r="W43" s="70"/>
      <c r="X43" s="324" t="s">
        <v>176</v>
      </c>
      <c r="Y43" s="71"/>
      <c r="Z43" s="122" t="s">
        <v>186</v>
      </c>
      <c r="AA43" s="122" t="s">
        <v>186</v>
      </c>
      <c r="AB43" s="122" t="s">
        <v>186</v>
      </c>
      <c r="AC43" s="71"/>
      <c r="AD43" s="70"/>
      <c r="AE43" s="72"/>
      <c r="AF43" s="70"/>
      <c r="AG43" s="70"/>
      <c r="AH43" s="70"/>
      <c r="AI43" s="70"/>
      <c r="AJ43" s="70"/>
      <c r="AK43" s="403" t="s">
        <v>256</v>
      </c>
      <c r="AL43" s="70"/>
      <c r="AM43" s="70"/>
      <c r="AN43" s="70"/>
      <c r="AO43" s="70"/>
      <c r="AP43" s="70"/>
      <c r="AQ43" s="404" t="s">
        <v>344</v>
      </c>
      <c r="AR43" s="70"/>
      <c r="AS43" s="404"/>
      <c r="AT43" s="70"/>
      <c r="AU43" s="70"/>
      <c r="AV43" s="70"/>
      <c r="AW43" s="70"/>
      <c r="AX43" s="70"/>
      <c r="AY43" s="70"/>
      <c r="AZ43" s="70"/>
      <c r="BA43" s="70"/>
      <c r="BB43" s="404"/>
      <c r="BC43" s="404"/>
      <c r="BD43" s="404"/>
      <c r="BE43" s="404"/>
      <c r="BF43" s="404"/>
      <c r="BG43" s="404"/>
      <c r="BH43" s="404"/>
      <c r="BI43" s="404"/>
      <c r="BJ43" s="404"/>
      <c r="BK43" s="404"/>
      <c r="BL43" s="404"/>
      <c r="BM43" s="404"/>
      <c r="BN43" s="404"/>
      <c r="BO43" s="404"/>
    </row>
    <row r="44" spans="1:74" ht="18.5">
      <c r="A44" s="903"/>
      <c r="B44" s="122"/>
      <c r="C44" s="122" t="s">
        <v>33</v>
      </c>
      <c r="D44" s="70"/>
      <c r="E44" s="70"/>
      <c r="F44" s="70"/>
      <c r="G44" s="282" t="s">
        <v>145</v>
      </c>
      <c r="H44" s="70"/>
      <c r="I44" s="122" t="s">
        <v>146</v>
      </c>
      <c r="J44" s="122" t="s">
        <v>147</v>
      </c>
      <c r="K44" s="122" t="s">
        <v>147</v>
      </c>
      <c r="L44" s="122" t="s">
        <v>152</v>
      </c>
      <c r="M44" s="71"/>
      <c r="N44" s="71"/>
      <c r="O44" s="71" t="s">
        <v>159</v>
      </c>
      <c r="P44" s="71" t="s">
        <v>162</v>
      </c>
      <c r="Q44" s="71" t="s">
        <v>165</v>
      </c>
      <c r="R44" s="122" t="s">
        <v>160</v>
      </c>
      <c r="S44" s="71"/>
      <c r="T44" s="71"/>
      <c r="U44" s="122" t="s">
        <v>173</v>
      </c>
      <c r="V44" s="74" t="s">
        <v>175</v>
      </c>
      <c r="W44" s="71"/>
      <c r="X44" s="70" t="s">
        <v>177</v>
      </c>
      <c r="Y44" s="70"/>
      <c r="Z44" s="122" t="s">
        <v>187</v>
      </c>
      <c r="AA44" s="122" t="s">
        <v>194</v>
      </c>
      <c r="AB44" s="122" t="s">
        <v>198</v>
      </c>
      <c r="AC44" s="122" t="s">
        <v>189</v>
      </c>
      <c r="AD44" s="71"/>
      <c r="AE44" s="73"/>
      <c r="AF44" s="74"/>
      <c r="AG44" s="71"/>
      <c r="AH44" s="71"/>
      <c r="AI44" s="71"/>
      <c r="AJ44" s="71"/>
      <c r="AK44" s="403" t="s">
        <v>257</v>
      </c>
      <c r="AL44" s="71"/>
      <c r="AM44" s="403" t="s">
        <v>278</v>
      </c>
      <c r="AN44" s="71"/>
      <c r="AO44" s="71"/>
      <c r="AP44" s="71"/>
      <c r="AQ44" s="404" t="s">
        <v>345</v>
      </c>
      <c r="AR44" s="71"/>
      <c r="AS44" s="404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</row>
    <row r="45" spans="1:74" ht="18.5">
      <c r="A45" s="903"/>
      <c r="B45" s="122"/>
      <c r="C45" s="122" t="s">
        <v>34</v>
      </c>
      <c r="D45" s="70"/>
      <c r="E45" s="70"/>
      <c r="F45" s="70"/>
      <c r="G45" s="122" t="s">
        <v>34</v>
      </c>
      <c r="H45" s="70"/>
      <c r="I45" s="122" t="s">
        <v>147</v>
      </c>
      <c r="J45" s="122" t="s">
        <v>148</v>
      </c>
      <c r="K45" s="122" t="s">
        <v>148</v>
      </c>
      <c r="L45" s="71" t="s">
        <v>153</v>
      </c>
      <c r="M45" s="71"/>
      <c r="N45" s="71"/>
      <c r="O45" s="71" t="s">
        <v>160</v>
      </c>
      <c r="P45" s="71" t="s">
        <v>160</v>
      </c>
      <c r="Q45" s="71" t="s">
        <v>167</v>
      </c>
      <c r="R45" s="122" t="s">
        <v>168</v>
      </c>
      <c r="S45" s="71"/>
      <c r="T45" s="71"/>
      <c r="U45" s="71"/>
      <c r="V45" s="122" t="s">
        <v>172</v>
      </c>
      <c r="W45" s="70"/>
      <c r="X45" s="122" t="s">
        <v>172</v>
      </c>
      <c r="Y45" s="70"/>
      <c r="Z45" s="315" t="s">
        <v>188</v>
      </c>
      <c r="AA45" s="122" t="s">
        <v>189</v>
      </c>
      <c r="AB45" s="122" t="s">
        <v>189</v>
      </c>
      <c r="AC45" s="71" t="s">
        <v>201</v>
      </c>
      <c r="AD45" s="71"/>
      <c r="AE45" s="318"/>
      <c r="AF45" s="71"/>
      <c r="AG45" s="71"/>
      <c r="AH45" s="71"/>
      <c r="AI45" s="71"/>
      <c r="AJ45" s="71"/>
      <c r="AK45" s="403" t="s">
        <v>258</v>
      </c>
      <c r="AL45" s="71"/>
      <c r="AM45" s="403" t="s">
        <v>280</v>
      </c>
      <c r="AN45" s="71"/>
      <c r="AO45" s="71"/>
      <c r="AP45" s="71"/>
      <c r="AQ45" s="404" t="s">
        <v>346</v>
      </c>
      <c r="AR45" s="71"/>
      <c r="AS45" s="404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</row>
    <row r="46" spans="1:74" ht="18.5">
      <c r="A46" s="903"/>
      <c r="B46" s="111"/>
      <c r="C46" s="122" t="s">
        <v>35</v>
      </c>
      <c r="D46" s="70"/>
      <c r="E46" s="70"/>
      <c r="F46" s="70"/>
      <c r="G46" s="122" t="s">
        <v>35</v>
      </c>
      <c r="H46" s="71"/>
      <c r="I46" s="122" t="s">
        <v>148</v>
      </c>
      <c r="J46" s="122" t="s">
        <v>34</v>
      </c>
      <c r="K46" s="122" t="s">
        <v>34</v>
      </c>
      <c r="L46" s="71" t="s">
        <v>154</v>
      </c>
      <c r="M46" s="295"/>
      <c r="N46" s="295"/>
      <c r="O46" s="295"/>
      <c r="P46" s="295"/>
      <c r="Q46" s="71" t="s">
        <v>160</v>
      </c>
      <c r="R46" s="295"/>
      <c r="S46" s="295"/>
      <c r="T46" s="295"/>
      <c r="U46" s="295"/>
      <c r="V46" s="122" t="s">
        <v>173</v>
      </c>
      <c r="W46" s="70"/>
      <c r="X46" s="122" t="s">
        <v>173</v>
      </c>
      <c r="Y46" s="70"/>
      <c r="Z46" s="122" t="s">
        <v>189</v>
      </c>
      <c r="AA46" s="74" t="s">
        <v>190</v>
      </c>
      <c r="AB46" s="71" t="s">
        <v>201</v>
      </c>
      <c r="AC46" s="71" t="s">
        <v>202</v>
      </c>
      <c r="AD46" s="71"/>
      <c r="AE46" s="295"/>
      <c r="AF46" s="295"/>
      <c r="AG46" s="295"/>
      <c r="AH46" s="295"/>
      <c r="AI46" s="295"/>
      <c r="AJ46" s="295"/>
      <c r="AK46" s="403" t="s">
        <v>259</v>
      </c>
      <c r="AL46" s="295"/>
      <c r="AM46" s="403" t="s">
        <v>281</v>
      </c>
      <c r="AN46" s="295"/>
      <c r="AO46" s="295"/>
      <c r="AP46" s="295"/>
      <c r="AQ46" s="404" t="s">
        <v>347</v>
      </c>
      <c r="AR46" s="295"/>
      <c r="AS46" s="404"/>
      <c r="AT46" s="295"/>
      <c r="AU46" s="295"/>
      <c r="AV46" s="295"/>
      <c r="AW46" s="295"/>
      <c r="AX46" s="295"/>
      <c r="AY46" s="295"/>
      <c r="AZ46" s="295"/>
      <c r="BA46" s="295"/>
      <c r="BB46" s="295"/>
      <c r="BC46" s="295"/>
      <c r="BD46" s="295"/>
      <c r="BE46" s="295"/>
      <c r="BF46" s="295"/>
      <c r="BG46" s="295"/>
      <c r="BH46" s="295"/>
      <c r="BI46" s="295"/>
      <c r="BJ46" s="295"/>
      <c r="BK46" s="295"/>
      <c r="BL46" s="295"/>
      <c r="BM46" s="295"/>
      <c r="BN46" s="295"/>
      <c r="BO46" s="295"/>
    </row>
    <row r="47" spans="1:74" ht="18.5">
      <c r="A47" s="903"/>
      <c r="B47" s="112"/>
      <c r="C47" s="70"/>
      <c r="D47" s="71"/>
      <c r="E47" s="71"/>
      <c r="F47" s="71"/>
      <c r="G47" s="71"/>
      <c r="H47" s="70"/>
      <c r="I47" s="122" t="s">
        <v>34</v>
      </c>
      <c r="J47" s="299" t="s">
        <v>150</v>
      </c>
      <c r="K47" s="122" t="s">
        <v>150</v>
      </c>
      <c r="L47" s="295"/>
      <c r="M47" s="295"/>
      <c r="N47" s="295"/>
      <c r="O47" s="295"/>
      <c r="P47" s="295"/>
      <c r="Q47" s="71" t="s">
        <v>166</v>
      </c>
      <c r="R47" s="295"/>
      <c r="S47" s="295"/>
      <c r="T47" s="295"/>
      <c r="U47" s="295"/>
      <c r="V47" s="122"/>
      <c r="W47" s="70"/>
      <c r="X47" s="122" t="s">
        <v>178</v>
      </c>
      <c r="Y47" s="71"/>
      <c r="Z47" s="74" t="s">
        <v>190</v>
      </c>
      <c r="AA47" s="74" t="s">
        <v>184</v>
      </c>
      <c r="AB47" s="74" t="s">
        <v>195</v>
      </c>
      <c r="AC47" s="72" t="s">
        <v>203</v>
      </c>
      <c r="AD47" s="70"/>
      <c r="AE47" s="295"/>
      <c r="AF47" s="295"/>
      <c r="AG47" s="295"/>
      <c r="AH47" s="295"/>
      <c r="AI47" s="295"/>
      <c r="AJ47" s="295"/>
      <c r="AK47" s="404" t="s">
        <v>260</v>
      </c>
      <c r="AL47" s="295"/>
      <c r="AM47" s="403" t="s">
        <v>279</v>
      </c>
      <c r="AN47" s="295"/>
      <c r="AO47" s="295"/>
      <c r="AP47" s="295"/>
      <c r="AQ47" s="404" t="s">
        <v>348</v>
      </c>
      <c r="AR47" s="295"/>
      <c r="AS47" s="404"/>
      <c r="AT47" s="295"/>
      <c r="AU47" s="295"/>
      <c r="AV47" s="295"/>
      <c r="AW47" s="295"/>
      <c r="AX47" s="295"/>
      <c r="AY47" s="295"/>
      <c r="AZ47" s="295"/>
      <c r="BA47" s="295"/>
      <c r="BB47" s="295"/>
      <c r="BC47" s="295"/>
      <c r="BD47" s="295"/>
      <c r="BE47" s="295"/>
      <c r="BF47" s="295"/>
      <c r="BG47" s="295"/>
      <c r="BH47" s="295"/>
      <c r="BI47" s="295"/>
      <c r="BJ47" s="295"/>
      <c r="BK47" s="295"/>
      <c r="BL47" s="295"/>
      <c r="BM47" s="295"/>
      <c r="BN47" s="295"/>
      <c r="BO47" s="295"/>
    </row>
    <row r="48" spans="1:74" ht="18.5">
      <c r="A48" s="903"/>
      <c r="B48" s="113"/>
      <c r="C48" s="70"/>
      <c r="D48" s="70"/>
      <c r="E48" s="70"/>
      <c r="F48" s="70"/>
      <c r="G48" s="70"/>
      <c r="H48" s="71"/>
      <c r="I48" s="122" t="s">
        <v>149</v>
      </c>
      <c r="J48" s="70" t="s">
        <v>149</v>
      </c>
      <c r="K48" s="70" t="s">
        <v>149</v>
      </c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122" t="s">
        <v>179</v>
      </c>
      <c r="Y48" s="70"/>
      <c r="Z48" s="74" t="s">
        <v>184</v>
      </c>
      <c r="AA48" s="74" t="s">
        <v>193</v>
      </c>
      <c r="AB48" s="74" t="s">
        <v>196</v>
      </c>
      <c r="AC48" s="74" t="s">
        <v>184</v>
      </c>
      <c r="AD48" s="71"/>
      <c r="AE48" s="74"/>
      <c r="AF48" s="70"/>
      <c r="AG48" s="70"/>
      <c r="AH48" s="70"/>
      <c r="AI48" s="70"/>
      <c r="AJ48" s="70"/>
      <c r="AK48" s="404" t="s">
        <v>261</v>
      </c>
      <c r="AL48" s="70"/>
      <c r="AM48" s="72" t="s">
        <v>282</v>
      </c>
      <c r="AN48" s="70"/>
      <c r="AO48" s="70"/>
      <c r="AP48" s="70"/>
      <c r="AQ48" s="404" t="s">
        <v>349</v>
      </c>
      <c r="AR48" s="70"/>
      <c r="AS48" s="404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</row>
    <row r="49" spans="1:69" ht="18.5">
      <c r="A49" s="689"/>
      <c r="B49" s="113"/>
      <c r="C49" s="70"/>
      <c r="D49" s="70"/>
      <c r="E49" s="70"/>
      <c r="F49" s="70"/>
      <c r="G49" s="70"/>
      <c r="H49" s="71"/>
      <c r="I49" s="122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122"/>
      <c r="Y49" s="70"/>
      <c r="Z49" s="74"/>
      <c r="AA49" s="74"/>
      <c r="AB49" s="74"/>
      <c r="AC49" s="74"/>
      <c r="AD49" s="71"/>
      <c r="AE49" s="74"/>
      <c r="AF49" s="70"/>
      <c r="AG49" s="70"/>
      <c r="AH49" s="70"/>
      <c r="AI49" s="70"/>
      <c r="AJ49" s="70"/>
      <c r="AK49" s="404"/>
      <c r="AL49" s="70"/>
      <c r="AM49" s="72"/>
      <c r="AN49" s="70"/>
      <c r="AO49" s="70"/>
      <c r="AP49" s="70"/>
      <c r="AQ49" s="404"/>
      <c r="AR49" s="70"/>
      <c r="AS49" s="625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</row>
    <row r="50" spans="1:69" ht="18.5">
      <c r="A50" s="75"/>
      <c r="B50" s="111"/>
      <c r="C50" s="70"/>
      <c r="D50" s="71"/>
      <c r="E50" s="71"/>
      <c r="F50" s="71"/>
      <c r="G50" s="71"/>
      <c r="H50" s="70"/>
      <c r="I50" s="70"/>
      <c r="J50" s="73"/>
      <c r="K50" s="70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1" t="s">
        <v>180</v>
      </c>
      <c r="Y50" s="71"/>
      <c r="Z50" s="74" t="s">
        <v>185</v>
      </c>
      <c r="AA50" s="74"/>
      <c r="AB50" s="74" t="s">
        <v>199</v>
      </c>
      <c r="AC50" s="74" t="s">
        <v>193</v>
      </c>
      <c r="AD50" s="70"/>
      <c r="AE50" s="73"/>
      <c r="AF50" s="70"/>
      <c r="AG50" s="76"/>
      <c r="AH50" s="76"/>
      <c r="AI50" s="76"/>
      <c r="AJ50" s="76"/>
      <c r="AK50" s="404" t="s">
        <v>262</v>
      </c>
      <c r="AL50" s="76"/>
      <c r="AM50" s="404" t="s">
        <v>277</v>
      </c>
      <c r="AN50" s="76"/>
      <c r="AO50" s="76"/>
      <c r="AP50" s="76"/>
      <c r="AQ50" s="625" t="s">
        <v>350</v>
      </c>
      <c r="AR50" s="76"/>
      <c r="AS50" s="699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</row>
    <row r="51" spans="1:69" ht="18.5">
      <c r="A51" s="75"/>
      <c r="B51" s="111"/>
      <c r="C51" s="122"/>
      <c r="D51" s="70"/>
      <c r="E51" s="70"/>
      <c r="F51" s="70"/>
      <c r="G51" s="70"/>
      <c r="H51" s="70"/>
      <c r="I51" s="70"/>
      <c r="J51" s="74"/>
      <c r="K51" s="70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325" t="s">
        <v>181</v>
      </c>
      <c r="Y51" s="70"/>
      <c r="Z51" s="70"/>
      <c r="AA51" s="70"/>
      <c r="AB51" s="72" t="s">
        <v>200</v>
      </c>
      <c r="AC51" s="70"/>
      <c r="AD51" s="70"/>
      <c r="AE51" s="74"/>
      <c r="AF51" s="70"/>
      <c r="AG51" s="76"/>
      <c r="AH51" s="76"/>
      <c r="AI51" s="76"/>
      <c r="AJ51" s="76"/>
      <c r="AK51" s="404" t="s">
        <v>263</v>
      </c>
      <c r="AL51" s="76"/>
      <c r="AM51" s="404" t="s">
        <v>263</v>
      </c>
      <c r="AN51" s="76"/>
      <c r="AO51" s="76"/>
      <c r="AP51" s="76"/>
      <c r="AQ51" s="626" t="s">
        <v>351</v>
      </c>
      <c r="AR51" s="76"/>
      <c r="AS51" s="699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</row>
    <row r="52" spans="1:69" ht="18.5">
      <c r="A52" s="119"/>
      <c r="B52" s="111"/>
      <c r="C52" s="122"/>
      <c r="D52" s="70"/>
      <c r="E52" s="70"/>
      <c r="F52" s="70"/>
      <c r="G52" s="70"/>
      <c r="H52" s="70"/>
      <c r="I52" s="70"/>
      <c r="J52" s="70"/>
      <c r="K52" s="70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4" t="s">
        <v>184</v>
      </c>
      <c r="AC52" s="76"/>
      <c r="AD52" s="76"/>
      <c r="AE52" s="76"/>
      <c r="AF52" s="76"/>
      <c r="AG52" s="76"/>
      <c r="AH52" s="76"/>
      <c r="AI52" s="76"/>
      <c r="AJ52" s="76"/>
      <c r="AK52" s="404" t="s">
        <v>264</v>
      </c>
      <c r="AL52" s="76"/>
      <c r="AM52" s="404" t="s">
        <v>264</v>
      </c>
      <c r="AN52" s="76"/>
      <c r="AO52" s="76"/>
      <c r="AP52" s="76"/>
      <c r="AQ52" s="626" t="s">
        <v>352</v>
      </c>
      <c r="AR52" s="76"/>
      <c r="AS52" s="700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</row>
    <row r="53" spans="1:69" ht="20.5" thickBot="1">
      <c r="A53" s="120"/>
      <c r="B53" s="71"/>
      <c r="C53" s="71"/>
      <c r="D53" s="114"/>
      <c r="E53" s="115"/>
      <c r="F53" s="115"/>
      <c r="G53" s="115"/>
      <c r="H53" s="116"/>
      <c r="I53" s="117"/>
      <c r="J53" s="118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74" t="s">
        <v>193</v>
      </c>
      <c r="AC53" s="114"/>
      <c r="AD53" s="114"/>
      <c r="AE53" s="114"/>
      <c r="AF53" s="114"/>
      <c r="AG53" s="114"/>
      <c r="AH53" s="114"/>
      <c r="AI53" s="114"/>
      <c r="AJ53" s="114"/>
      <c r="AK53" s="404" t="s">
        <v>265</v>
      </c>
      <c r="AL53" s="114"/>
      <c r="AM53" s="404" t="s">
        <v>283</v>
      </c>
      <c r="AN53" s="114"/>
      <c r="AO53" s="114"/>
      <c r="AP53" s="114"/>
      <c r="AQ53" s="627" t="s">
        <v>353</v>
      </c>
      <c r="AR53" s="114"/>
      <c r="AS53" s="627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</row>
    <row r="54" spans="1:69" ht="17.5" thickBot="1">
      <c r="A54" s="165" t="s">
        <v>61</v>
      </c>
      <c r="B54" s="163"/>
      <c r="C54" s="164">
        <v>42736</v>
      </c>
      <c r="D54" s="164">
        <v>42767</v>
      </c>
      <c r="E54" s="164">
        <v>42795</v>
      </c>
      <c r="F54" s="164">
        <v>42826</v>
      </c>
      <c r="G54" s="164">
        <v>42856</v>
      </c>
      <c r="H54" s="164">
        <v>42887</v>
      </c>
      <c r="I54" s="164">
        <v>42917</v>
      </c>
      <c r="J54" s="164">
        <f>J2</f>
        <v>42948</v>
      </c>
      <c r="K54" s="164">
        <f t="shared" ref="K54:AF54" si="0">K2</f>
        <v>42979</v>
      </c>
      <c r="L54" s="300">
        <f t="shared" si="0"/>
        <v>43009</v>
      </c>
      <c r="M54" s="300">
        <f t="shared" si="0"/>
        <v>43040</v>
      </c>
      <c r="N54" s="300">
        <f t="shared" si="0"/>
        <v>43070</v>
      </c>
      <c r="O54" s="300">
        <f t="shared" si="0"/>
        <v>43101</v>
      </c>
      <c r="P54" s="300">
        <f t="shared" si="0"/>
        <v>43132</v>
      </c>
      <c r="Q54" s="300">
        <f t="shared" si="0"/>
        <v>43160</v>
      </c>
      <c r="R54" s="300">
        <f t="shared" si="0"/>
        <v>43191</v>
      </c>
      <c r="S54" s="300">
        <f t="shared" si="0"/>
        <v>43221</v>
      </c>
      <c r="T54" s="300">
        <f t="shared" si="0"/>
        <v>43252</v>
      </c>
      <c r="U54" s="300">
        <f>U2</f>
        <v>43282</v>
      </c>
      <c r="V54" s="322">
        <f>V2</f>
        <v>43313</v>
      </c>
      <c r="W54" s="323">
        <f>W2</f>
        <v>43344</v>
      </c>
      <c r="X54" s="323">
        <f>X2</f>
        <v>43374</v>
      </c>
      <c r="Y54" s="323">
        <f>Y2</f>
        <v>43405</v>
      </c>
      <c r="Z54" s="323">
        <f t="shared" ref="Z54:AE54" si="1">Z2</f>
        <v>43435</v>
      </c>
      <c r="AA54" s="323">
        <f t="shared" si="1"/>
        <v>43466</v>
      </c>
      <c r="AB54" s="323">
        <f t="shared" si="1"/>
        <v>43497</v>
      </c>
      <c r="AC54" s="323">
        <f t="shared" si="1"/>
        <v>43525</v>
      </c>
      <c r="AD54" s="323">
        <f t="shared" si="1"/>
        <v>43556</v>
      </c>
      <c r="AE54" s="323">
        <f t="shared" si="1"/>
        <v>43586</v>
      </c>
      <c r="AF54" s="323">
        <f t="shared" si="0"/>
        <v>43617</v>
      </c>
      <c r="AG54" s="323">
        <f>AG2</f>
        <v>43647</v>
      </c>
      <c r="AH54" s="323">
        <f>AH2</f>
        <v>43678</v>
      </c>
      <c r="AI54" s="323">
        <f>AI2</f>
        <v>43709</v>
      </c>
      <c r="AJ54" s="323">
        <f t="shared" ref="AJ54:AW54" si="2">AJ2</f>
        <v>43739</v>
      </c>
      <c r="AK54" s="323">
        <f t="shared" si="2"/>
        <v>43770</v>
      </c>
      <c r="AL54" s="323">
        <f t="shared" si="2"/>
        <v>43800</v>
      </c>
      <c r="AM54" s="323">
        <f t="shared" si="2"/>
        <v>43831</v>
      </c>
      <c r="AN54" s="323">
        <f t="shared" si="2"/>
        <v>43862</v>
      </c>
      <c r="AO54" s="323">
        <f t="shared" si="2"/>
        <v>43891</v>
      </c>
      <c r="AP54" s="323">
        <f t="shared" si="2"/>
        <v>43922</v>
      </c>
      <c r="AQ54" s="323">
        <f t="shared" si="2"/>
        <v>43952</v>
      </c>
      <c r="AR54" s="323">
        <f t="shared" si="2"/>
        <v>43983</v>
      </c>
      <c r="AS54" s="323">
        <f t="shared" si="2"/>
        <v>44013</v>
      </c>
      <c r="AT54" s="323">
        <f t="shared" si="2"/>
        <v>44044</v>
      </c>
      <c r="AU54" s="323">
        <f t="shared" si="2"/>
        <v>44075</v>
      </c>
      <c r="AV54" s="323">
        <f t="shared" si="2"/>
        <v>44105</v>
      </c>
      <c r="AW54" s="323">
        <f t="shared" si="2"/>
        <v>44136</v>
      </c>
      <c r="AX54" s="323">
        <f t="shared" ref="AX54:BK54" si="3">AX2</f>
        <v>44166</v>
      </c>
      <c r="AY54" s="323">
        <f t="shared" si="3"/>
        <v>44197</v>
      </c>
      <c r="AZ54" s="323">
        <f t="shared" si="3"/>
        <v>44228</v>
      </c>
      <c r="BA54" s="323">
        <f t="shared" si="3"/>
        <v>44256</v>
      </c>
      <c r="BB54" s="323">
        <f t="shared" si="3"/>
        <v>44287</v>
      </c>
      <c r="BC54" s="323">
        <f t="shared" si="3"/>
        <v>44317</v>
      </c>
      <c r="BD54" s="323">
        <f t="shared" si="3"/>
        <v>44348</v>
      </c>
      <c r="BE54" s="323">
        <f t="shared" si="3"/>
        <v>44378</v>
      </c>
      <c r="BF54" s="323">
        <f t="shared" si="3"/>
        <v>44409</v>
      </c>
      <c r="BG54" s="323">
        <f t="shared" si="3"/>
        <v>44440</v>
      </c>
      <c r="BH54" s="323">
        <f t="shared" si="3"/>
        <v>44470</v>
      </c>
      <c r="BI54" s="323">
        <f t="shared" si="3"/>
        <v>44501</v>
      </c>
      <c r="BJ54" s="323">
        <f t="shared" si="3"/>
        <v>44531</v>
      </c>
      <c r="BK54" s="323">
        <f t="shared" si="3"/>
        <v>44562</v>
      </c>
      <c r="BL54" s="323">
        <f t="shared" ref="BL54:BM54" si="4">BL2</f>
        <v>44593</v>
      </c>
      <c r="BM54" s="323">
        <f t="shared" si="4"/>
        <v>44621</v>
      </c>
      <c r="BN54" s="323">
        <f t="shared" ref="BN54:BO54" si="5">BN2</f>
        <v>44652</v>
      </c>
      <c r="BO54" s="323">
        <f t="shared" si="5"/>
        <v>44682</v>
      </c>
    </row>
    <row r="55" spans="1:69" ht="22" thickBot="1">
      <c r="A55" s="166" t="s">
        <v>64</v>
      </c>
      <c r="B55" s="166" t="s">
        <v>66</v>
      </c>
      <c r="C55" s="50">
        <v>7.84</v>
      </c>
      <c r="D55" s="50">
        <v>14</v>
      </c>
      <c r="E55" s="50">
        <v>15.81</v>
      </c>
      <c r="F55" s="50">
        <v>15.15</v>
      </c>
      <c r="G55" s="283">
        <v>15.654999999999999</v>
      </c>
      <c r="H55" s="285">
        <v>15</v>
      </c>
      <c r="I55" s="296">
        <v>13.02</v>
      </c>
      <c r="J55" s="296">
        <v>13.02</v>
      </c>
      <c r="K55" s="296">
        <v>12.6</v>
      </c>
      <c r="L55" s="301">
        <v>4.2</v>
      </c>
      <c r="M55" s="297">
        <v>12.6</v>
      </c>
      <c r="N55" s="303">
        <v>13.02</v>
      </c>
      <c r="O55" s="303">
        <v>14.414999999999999</v>
      </c>
      <c r="P55" s="314">
        <v>13.02</v>
      </c>
      <c r="Q55" s="303">
        <v>18.538</v>
      </c>
      <c r="R55" s="314">
        <v>17.940000000000001</v>
      </c>
      <c r="S55" s="314">
        <v>4.7119999999999997</v>
      </c>
      <c r="T55" s="316">
        <v>5.22</v>
      </c>
      <c r="U55" s="316">
        <v>16.957000000000001</v>
      </c>
      <c r="V55" s="316">
        <v>18.196999999999999</v>
      </c>
      <c r="W55" s="303">
        <v>17.37</v>
      </c>
      <c r="X55" s="303">
        <v>17.856000000000002</v>
      </c>
      <c r="Y55" s="303">
        <v>13.5</v>
      </c>
      <c r="Z55" s="303">
        <v>13.95</v>
      </c>
      <c r="AA55" s="303">
        <v>15.5</v>
      </c>
      <c r="AB55" s="303">
        <v>14.28</v>
      </c>
      <c r="AC55" s="303">
        <v>16.027000000000001</v>
      </c>
      <c r="AD55" s="303">
        <v>15.6</v>
      </c>
      <c r="AE55" s="303">
        <v>16.12</v>
      </c>
      <c r="AF55" s="384">
        <v>15.42</v>
      </c>
      <c r="AG55" s="384">
        <v>16.027000000000001</v>
      </c>
      <c r="AH55" s="384">
        <v>15.933999999999999</v>
      </c>
      <c r="AI55" s="384">
        <v>15.45</v>
      </c>
      <c r="AJ55" s="384">
        <v>10.85</v>
      </c>
      <c r="AK55" s="384">
        <v>10.5</v>
      </c>
      <c r="AL55" s="384">
        <v>13.26</v>
      </c>
      <c r="AM55" s="384">
        <v>14.281000000000001</v>
      </c>
      <c r="AN55" s="384">
        <v>13.484999999999999</v>
      </c>
      <c r="AO55" s="384">
        <v>17</v>
      </c>
      <c r="AP55" s="384">
        <v>15.6</v>
      </c>
      <c r="AQ55" s="384">
        <v>17.05</v>
      </c>
      <c r="AR55" s="384">
        <v>15.6</v>
      </c>
      <c r="AS55" s="384">
        <v>14.589</v>
      </c>
      <c r="AT55" s="384">
        <v>13.04</v>
      </c>
      <c r="AU55" s="384">
        <v>15.6</v>
      </c>
      <c r="AV55" s="384">
        <v>16.739999999999998</v>
      </c>
      <c r="AW55" s="384">
        <v>16.2</v>
      </c>
      <c r="AX55" s="384">
        <v>16.12</v>
      </c>
      <c r="AY55" s="384">
        <v>13.12</v>
      </c>
      <c r="AZ55" s="384">
        <v>6.72</v>
      </c>
      <c r="BA55" s="384">
        <v>15.56</v>
      </c>
      <c r="BB55" s="384">
        <v>15</v>
      </c>
      <c r="BC55" s="384">
        <v>15.5</v>
      </c>
      <c r="BD55" s="384">
        <v>13.95</v>
      </c>
      <c r="BE55" s="384">
        <v>8.99</v>
      </c>
      <c r="BF55" s="384">
        <v>14.66</v>
      </c>
      <c r="BG55" s="384">
        <v>15</v>
      </c>
      <c r="BH55" s="384">
        <v>15.5</v>
      </c>
      <c r="BI55" s="384">
        <v>15</v>
      </c>
      <c r="BJ55" s="384">
        <v>15.08</v>
      </c>
      <c r="BK55" s="384">
        <v>14.87</v>
      </c>
      <c r="BL55" s="384">
        <v>14</v>
      </c>
      <c r="BM55" s="384">
        <v>15.5</v>
      </c>
      <c r="BN55" s="384">
        <v>15</v>
      </c>
      <c r="BO55" s="384">
        <v>15.5</v>
      </c>
      <c r="BP55" t="s">
        <v>513</v>
      </c>
    </row>
    <row r="56" spans="1:69" ht="22" thickBot="1">
      <c r="A56" s="64" t="s">
        <v>65</v>
      </c>
      <c r="B56" s="64" t="s">
        <v>67</v>
      </c>
      <c r="C56" s="13">
        <v>3.53</v>
      </c>
      <c r="D56" s="13">
        <v>4.62</v>
      </c>
      <c r="E56" s="13">
        <v>5.4249999999999998</v>
      </c>
      <c r="F56" s="13">
        <v>5.16</v>
      </c>
      <c r="G56" s="284">
        <v>5.3319999999999999</v>
      </c>
      <c r="H56" s="286">
        <v>5.0999999999999996</v>
      </c>
      <c r="I56" s="297">
        <v>4.34</v>
      </c>
      <c r="J56" s="298">
        <v>4.34</v>
      </c>
      <c r="K56" s="298">
        <v>4.2</v>
      </c>
      <c r="L56" s="302">
        <v>1.4</v>
      </c>
      <c r="M56" s="297">
        <v>4.2</v>
      </c>
      <c r="N56" s="303">
        <v>4.34</v>
      </c>
      <c r="O56" s="303">
        <v>4.96</v>
      </c>
      <c r="P56" s="314">
        <v>4.4800000000000004</v>
      </c>
      <c r="Q56" s="303">
        <v>6.5720000000000001</v>
      </c>
      <c r="R56" s="314">
        <v>6.36</v>
      </c>
      <c r="S56" s="314">
        <v>2.48</v>
      </c>
      <c r="T56" s="316">
        <v>2.4</v>
      </c>
      <c r="U56" s="316">
        <v>6.0449999999999999</v>
      </c>
      <c r="V56" s="316">
        <v>6.0140000000000002</v>
      </c>
      <c r="W56" s="303">
        <v>5.76</v>
      </c>
      <c r="X56" s="303">
        <v>5.89</v>
      </c>
      <c r="Y56" s="303">
        <v>4.2</v>
      </c>
      <c r="Z56" s="303">
        <v>4.34</v>
      </c>
      <c r="AA56" s="303">
        <v>4.6500000000000004</v>
      </c>
      <c r="AB56" s="303">
        <v>4.3120000000000003</v>
      </c>
      <c r="AC56" s="303">
        <v>4.867</v>
      </c>
      <c r="AD56" s="303">
        <v>5.0999999999999996</v>
      </c>
      <c r="AE56" s="303">
        <v>4.8979999999999997</v>
      </c>
      <c r="AF56" s="384">
        <v>5.0999999999999996</v>
      </c>
      <c r="AG56" s="384">
        <v>4.867</v>
      </c>
      <c r="AH56" s="384">
        <v>4.8360000000000003</v>
      </c>
      <c r="AI56" s="384">
        <v>5.0999999999999996</v>
      </c>
      <c r="AJ56" s="384">
        <v>3.41</v>
      </c>
      <c r="AK56" s="384">
        <v>3.3</v>
      </c>
      <c r="AL56" s="384">
        <v>4.4000000000000004</v>
      </c>
      <c r="AM56" s="384">
        <v>5.1639999999999997</v>
      </c>
      <c r="AN56" s="384">
        <v>4.93</v>
      </c>
      <c r="AO56" s="384">
        <v>5.27</v>
      </c>
      <c r="AP56" s="384">
        <v>5.0999999999999996</v>
      </c>
      <c r="AQ56" s="384">
        <v>5.58</v>
      </c>
      <c r="AR56" s="384">
        <v>5.0999999999999996</v>
      </c>
      <c r="AS56" s="384">
        <v>5.2839999999999998</v>
      </c>
      <c r="AT56" s="384">
        <v>5.13</v>
      </c>
      <c r="AU56" s="384">
        <v>5.0999999999999996</v>
      </c>
      <c r="AV56" s="384">
        <v>5.58</v>
      </c>
      <c r="AW56" s="384">
        <v>5.4</v>
      </c>
      <c r="AX56" s="384">
        <v>4.34</v>
      </c>
      <c r="AY56" s="384">
        <v>4.1449999999999996</v>
      </c>
      <c r="AZ56" s="384">
        <v>2.1</v>
      </c>
      <c r="BA56" s="384">
        <v>4.8449999999999998</v>
      </c>
      <c r="BB56" s="384">
        <v>4.6500000000000004</v>
      </c>
      <c r="BC56" s="384">
        <v>4.8049999999999997</v>
      </c>
      <c r="BD56" s="384">
        <v>4.3</v>
      </c>
      <c r="BE56" s="384">
        <v>2.6349999999999998</v>
      </c>
      <c r="BF56" s="384">
        <v>4.5250000000000004</v>
      </c>
      <c r="BG56" s="384">
        <v>4.6500000000000004</v>
      </c>
      <c r="BH56" s="384">
        <v>4.8049999999999997</v>
      </c>
      <c r="BI56" s="384">
        <v>4.6500000000000004</v>
      </c>
      <c r="BJ56" s="384">
        <v>4.665</v>
      </c>
      <c r="BK56" s="384">
        <v>4.5949999999999998</v>
      </c>
      <c r="BL56" s="384">
        <v>4.34</v>
      </c>
      <c r="BM56" s="384">
        <v>4.8049999999999997</v>
      </c>
      <c r="BN56" s="384">
        <v>4.6500000000000004</v>
      </c>
      <c r="BO56" s="384">
        <v>4.8049999999999997</v>
      </c>
    </row>
    <row r="59" spans="1:69" ht="18.5">
      <c r="C59" s="404"/>
      <c r="D59" s="70"/>
      <c r="E59" s="70"/>
      <c r="F59" s="70"/>
      <c r="G59" s="70"/>
      <c r="H59" s="70"/>
      <c r="I59" s="70"/>
      <c r="J59" s="72"/>
      <c r="K59" s="70"/>
      <c r="L59" s="70"/>
      <c r="M59" s="70"/>
      <c r="N59" s="709"/>
      <c r="AT59" s="110" t="s">
        <v>31</v>
      </c>
      <c r="BP59" s="110" t="s">
        <v>31</v>
      </c>
    </row>
    <row r="60" spans="1:69" ht="18">
      <c r="C60" s="404"/>
      <c r="D60" s="71"/>
      <c r="E60" s="71"/>
      <c r="F60" s="71"/>
      <c r="G60" s="71"/>
      <c r="H60" s="71"/>
      <c r="I60" s="71"/>
      <c r="J60" s="73"/>
      <c r="K60" s="74"/>
      <c r="L60" s="71"/>
      <c r="M60" s="71"/>
      <c r="N60" s="711"/>
      <c r="AT60" s="710" t="s">
        <v>372</v>
      </c>
      <c r="BP60" s="710" t="s">
        <v>375</v>
      </c>
    </row>
    <row r="61" spans="1:69" ht="18.5">
      <c r="C61" s="404"/>
      <c r="D61" s="403"/>
      <c r="E61" s="403"/>
      <c r="F61" s="403"/>
      <c r="G61" s="403"/>
      <c r="H61" s="403"/>
      <c r="I61" s="712"/>
      <c r="J61" s="73"/>
      <c r="K61" s="74"/>
      <c r="L61" s="71"/>
      <c r="M61" s="71"/>
      <c r="N61" s="711"/>
      <c r="AT61" s="710" t="s">
        <v>373</v>
      </c>
      <c r="BP61" s="710" t="s">
        <v>394</v>
      </c>
      <c r="BQ61" s="110" t="s">
        <v>31</v>
      </c>
    </row>
    <row r="62" spans="1:69" ht="18.5">
      <c r="C62" s="404"/>
      <c r="D62" s="70"/>
      <c r="E62" s="70"/>
      <c r="F62" s="70"/>
      <c r="G62" s="70"/>
      <c r="H62" s="70"/>
      <c r="I62" s="712"/>
      <c r="J62" s="73"/>
      <c r="K62" s="74"/>
      <c r="L62" s="71"/>
      <c r="M62" s="71"/>
      <c r="N62" s="713"/>
      <c r="AT62" s="710" t="s">
        <v>374</v>
      </c>
      <c r="BP62" s="710" t="s">
        <v>395</v>
      </c>
      <c r="BQ62" s="710"/>
    </row>
    <row r="63" spans="1:69" ht="18">
      <c r="C63" s="404"/>
      <c r="D63" s="315"/>
      <c r="E63" s="315"/>
      <c r="F63" s="315"/>
      <c r="G63" s="315"/>
      <c r="H63" s="315"/>
      <c r="I63" s="712"/>
      <c r="J63" s="315"/>
      <c r="K63" s="315"/>
      <c r="L63" s="315"/>
      <c r="M63" s="295"/>
      <c r="N63" s="713"/>
      <c r="AT63" s="710" t="s">
        <v>375</v>
      </c>
      <c r="BP63" s="710" t="s">
        <v>378</v>
      </c>
      <c r="BQ63" s="710" t="s">
        <v>378</v>
      </c>
    </row>
    <row r="64" spans="1:69" ht="18">
      <c r="C64" s="404"/>
      <c r="D64" s="315"/>
      <c r="E64" s="315"/>
      <c r="F64" s="315"/>
      <c r="G64" s="315"/>
      <c r="H64" s="315"/>
      <c r="I64" s="315"/>
      <c r="J64" s="315"/>
      <c r="K64" s="315"/>
      <c r="L64" s="315"/>
      <c r="M64" s="295"/>
      <c r="N64" s="713"/>
      <c r="AT64" s="710" t="s">
        <v>376</v>
      </c>
      <c r="BP64" s="710" t="s">
        <v>396</v>
      </c>
      <c r="BQ64" s="710" t="s">
        <v>396</v>
      </c>
    </row>
    <row r="65" spans="3:78" ht="18.5">
      <c r="C65" s="70"/>
      <c r="D65" s="70"/>
      <c r="E65" s="70"/>
      <c r="F65" s="70"/>
      <c r="G65" s="70"/>
      <c r="H65" s="71"/>
      <c r="I65" s="71"/>
      <c r="J65" s="295"/>
      <c r="K65" s="295"/>
      <c r="L65" s="295"/>
      <c r="M65" s="70"/>
      <c r="N65" s="709"/>
      <c r="AT65" s="710" t="s">
        <v>377</v>
      </c>
      <c r="BP65" s="710" t="s">
        <v>380</v>
      </c>
      <c r="BQ65" s="710" t="s">
        <v>380</v>
      </c>
      <c r="BR65" s="710" t="s">
        <v>380</v>
      </c>
      <c r="BS65" s="710" t="s">
        <v>380</v>
      </c>
    </row>
    <row r="66" spans="3:78" ht="18.5">
      <c r="C66" s="625"/>
      <c r="D66" s="625"/>
      <c r="E66" s="70"/>
      <c r="F66" s="70"/>
      <c r="G66" s="70"/>
      <c r="H66" s="71"/>
      <c r="I66" s="71"/>
      <c r="J66" s="295"/>
      <c r="K66" s="295"/>
      <c r="L66" s="295"/>
      <c r="M66" s="70"/>
      <c r="N66" s="709"/>
      <c r="AT66" s="710" t="s">
        <v>378</v>
      </c>
      <c r="BP66" s="710" t="s">
        <v>396</v>
      </c>
      <c r="BQ66" s="710" t="s">
        <v>396</v>
      </c>
      <c r="BR66" s="710" t="s">
        <v>396</v>
      </c>
      <c r="BS66" s="710" t="s">
        <v>396</v>
      </c>
      <c r="BT66" s="710" t="s">
        <v>383</v>
      </c>
    </row>
    <row r="67" spans="3:78" ht="18.5">
      <c r="C67" s="699"/>
      <c r="D67" s="70"/>
      <c r="E67" s="70"/>
      <c r="F67" s="70"/>
      <c r="G67" s="70"/>
      <c r="H67" s="71"/>
      <c r="I67" s="71"/>
      <c r="J67" s="295"/>
      <c r="K67" s="295"/>
      <c r="L67" s="295"/>
      <c r="M67" s="70"/>
      <c r="N67" s="709"/>
      <c r="AT67" s="710" t="s">
        <v>379</v>
      </c>
      <c r="BP67" s="710" t="s">
        <v>397</v>
      </c>
      <c r="BQ67" s="710" t="s">
        <v>397</v>
      </c>
      <c r="BR67" s="710" t="s">
        <v>397</v>
      </c>
      <c r="BS67" s="710" t="s">
        <v>397</v>
      </c>
      <c r="BT67" s="710" t="s">
        <v>397</v>
      </c>
      <c r="BU67" s="710" t="s">
        <v>383</v>
      </c>
    </row>
    <row r="68" spans="3:78" ht="18.5">
      <c r="C68" s="700"/>
      <c r="D68" s="71"/>
      <c r="E68" s="71"/>
      <c r="F68" s="71"/>
      <c r="G68" s="71"/>
      <c r="H68" s="324"/>
      <c r="I68" s="70"/>
      <c r="J68" s="73"/>
      <c r="K68" s="70"/>
      <c r="L68" s="76"/>
      <c r="M68" s="76"/>
      <c r="N68" s="714"/>
      <c r="AT68" s="710" t="s">
        <v>380</v>
      </c>
      <c r="BP68" s="710" t="s">
        <v>383</v>
      </c>
      <c r="BQ68" s="710" t="s">
        <v>383</v>
      </c>
      <c r="BR68" s="710" t="s">
        <v>383</v>
      </c>
      <c r="BS68" s="710" t="s">
        <v>383</v>
      </c>
      <c r="BT68" s="710" t="s">
        <v>386</v>
      </c>
      <c r="BU68" s="710" t="s">
        <v>414</v>
      </c>
      <c r="BV68" s="710" t="s">
        <v>386</v>
      </c>
    </row>
    <row r="69" spans="3:78" ht="18.5">
      <c r="C69" s="627"/>
      <c r="D69" s="71"/>
      <c r="E69" s="71"/>
      <c r="F69" s="71"/>
      <c r="G69" s="71"/>
      <c r="H69" s="70"/>
      <c r="I69" s="70"/>
      <c r="J69" s="73"/>
      <c r="K69" s="70"/>
      <c r="L69" s="76"/>
      <c r="M69" s="76"/>
      <c r="N69" s="714"/>
      <c r="AT69" s="710" t="s">
        <v>381</v>
      </c>
      <c r="BP69" s="710" t="s">
        <v>397</v>
      </c>
      <c r="BQ69" s="710" t="s">
        <v>397</v>
      </c>
      <c r="BR69" s="710" t="s">
        <v>397</v>
      </c>
      <c r="BS69" s="710" t="s">
        <v>397</v>
      </c>
      <c r="BT69" s="710" t="s">
        <v>398</v>
      </c>
      <c r="BU69" s="715" t="s">
        <v>415</v>
      </c>
      <c r="BV69" s="715" t="s">
        <v>420</v>
      </c>
      <c r="BW69" s="710" t="s">
        <v>405</v>
      </c>
    </row>
    <row r="70" spans="3:78" ht="18.5">
      <c r="C70" s="71"/>
      <c r="D70" s="71"/>
      <c r="E70" s="71"/>
      <c r="F70" s="71"/>
      <c r="G70" s="71"/>
      <c r="H70" s="70"/>
      <c r="I70" s="70"/>
      <c r="J70" s="73"/>
      <c r="K70" s="70"/>
      <c r="L70" s="76"/>
      <c r="M70" s="76"/>
      <c r="N70" s="714"/>
      <c r="AT70" s="715" t="s">
        <v>382</v>
      </c>
      <c r="BP70" s="710"/>
      <c r="BQ70" s="710"/>
      <c r="BR70" s="710"/>
      <c r="BS70" s="710" t="s">
        <v>386</v>
      </c>
      <c r="BT70" s="710" t="s">
        <v>405</v>
      </c>
      <c r="BU70" s="710" t="s">
        <v>386</v>
      </c>
      <c r="BV70" s="715" t="s">
        <v>421</v>
      </c>
      <c r="BW70" s="715" t="s">
        <v>423</v>
      </c>
      <c r="BX70" s="710" t="s">
        <v>405</v>
      </c>
    </row>
    <row r="71" spans="3:78" ht="18.5">
      <c r="C71" s="71"/>
      <c r="D71" s="71"/>
      <c r="E71" s="71"/>
      <c r="F71" s="71"/>
      <c r="G71" s="71"/>
      <c r="H71" s="70"/>
      <c r="I71" s="70"/>
      <c r="J71" s="73"/>
      <c r="K71" s="70"/>
      <c r="L71" s="76"/>
      <c r="M71" s="76"/>
      <c r="N71" s="714"/>
      <c r="AT71" s="710" t="s">
        <v>383</v>
      </c>
      <c r="BP71" s="710" t="s">
        <v>386</v>
      </c>
      <c r="BQ71" s="710" t="s">
        <v>386</v>
      </c>
      <c r="BR71" s="710" t="s">
        <v>386</v>
      </c>
      <c r="BS71" s="710" t="s">
        <v>398</v>
      </c>
      <c r="BT71" s="710" t="s">
        <v>406</v>
      </c>
      <c r="BU71" s="715" t="s">
        <v>415</v>
      </c>
      <c r="BV71" s="715" t="s">
        <v>422</v>
      </c>
      <c r="BW71" s="715" t="s">
        <v>440</v>
      </c>
      <c r="BX71" s="715" t="s">
        <v>423</v>
      </c>
      <c r="BY71" s="710" t="s">
        <v>426</v>
      </c>
    </row>
    <row r="72" spans="3:78" ht="18.5">
      <c r="C72" s="71"/>
      <c r="D72" s="71"/>
      <c r="E72" s="71"/>
      <c r="F72" s="71"/>
      <c r="G72" s="71"/>
      <c r="H72" s="70"/>
      <c r="I72" s="70"/>
      <c r="J72" s="73"/>
      <c r="K72" s="70"/>
      <c r="L72" s="76"/>
      <c r="M72" s="76"/>
      <c r="N72" s="714"/>
      <c r="AT72" s="710" t="s">
        <v>384</v>
      </c>
      <c r="BP72" s="710" t="s">
        <v>398</v>
      </c>
      <c r="BQ72" s="710" t="s">
        <v>398</v>
      </c>
      <c r="BR72" s="710" t="s">
        <v>398</v>
      </c>
      <c r="BS72" s="710" t="s">
        <v>405</v>
      </c>
      <c r="BT72" s="710"/>
      <c r="BU72" s="715" t="s">
        <v>416</v>
      </c>
      <c r="BV72" s="315" t="s">
        <v>423</v>
      </c>
      <c r="BW72" s="715" t="s">
        <v>437</v>
      </c>
      <c r="BX72" s="715" t="s">
        <v>440</v>
      </c>
      <c r="BY72" s="749" t="s">
        <v>448</v>
      </c>
      <c r="BZ72" s="710" t="s">
        <v>439</v>
      </c>
    </row>
    <row r="73" spans="3:78" ht="18.5">
      <c r="C73" s="71"/>
      <c r="D73" s="71"/>
      <c r="E73" s="71"/>
      <c r="F73" s="71"/>
      <c r="G73" s="71"/>
      <c r="H73" s="70"/>
      <c r="I73" s="70"/>
      <c r="J73" s="73"/>
      <c r="K73" s="70"/>
      <c r="L73" s="76"/>
      <c r="M73" s="76"/>
      <c r="N73" s="714"/>
      <c r="AT73" s="715" t="s">
        <v>385</v>
      </c>
      <c r="BP73" s="710"/>
      <c r="BQ73" s="710"/>
      <c r="BR73" s="710"/>
      <c r="BS73" s="710" t="s">
        <v>406</v>
      </c>
      <c r="BT73" s="710" t="s">
        <v>402</v>
      </c>
      <c r="BU73" s="710" t="s">
        <v>405</v>
      </c>
      <c r="BV73" s="710" t="s">
        <v>405</v>
      </c>
      <c r="BW73" s="715" t="s">
        <v>438</v>
      </c>
      <c r="BX73" s="715" t="s">
        <v>437</v>
      </c>
      <c r="BY73" s="715" t="s">
        <v>449</v>
      </c>
      <c r="BZ73" s="715" t="s">
        <v>469</v>
      </c>
    </row>
    <row r="74" spans="3:78" ht="18.5">
      <c r="C74" s="71"/>
      <c r="D74" s="71"/>
      <c r="E74" s="71"/>
      <c r="F74" s="71"/>
      <c r="G74" s="71"/>
      <c r="H74" s="70"/>
      <c r="I74" s="70"/>
      <c r="J74" s="73"/>
      <c r="K74" s="70"/>
      <c r="L74" s="76"/>
      <c r="M74" s="76"/>
      <c r="N74" s="714"/>
      <c r="AT74" s="710" t="s">
        <v>386</v>
      </c>
      <c r="BP74" s="710" t="s">
        <v>350</v>
      </c>
      <c r="BQ74" s="710" t="s">
        <v>402</v>
      </c>
      <c r="BR74" s="710" t="s">
        <v>402</v>
      </c>
      <c r="BS74" s="710"/>
      <c r="BT74" s="715" t="s">
        <v>407</v>
      </c>
      <c r="BU74" s="715" t="s">
        <v>415</v>
      </c>
      <c r="BV74" s="715" t="s">
        <v>423</v>
      </c>
      <c r="BW74" s="715"/>
      <c r="BX74" s="715" t="s">
        <v>438</v>
      </c>
      <c r="BY74" s="715" t="s">
        <v>450</v>
      </c>
      <c r="BZ74" s="715" t="s">
        <v>470</v>
      </c>
    </row>
    <row r="75" spans="3:78" ht="18.5">
      <c r="C75" s="71"/>
      <c r="D75" s="71"/>
      <c r="E75" s="71"/>
      <c r="F75" s="71"/>
      <c r="G75" s="71"/>
      <c r="H75" s="70"/>
      <c r="I75" s="70"/>
      <c r="J75" s="73"/>
      <c r="K75" s="70"/>
      <c r="L75" s="76"/>
      <c r="M75" s="76"/>
      <c r="N75" s="714"/>
      <c r="AT75" s="710" t="s">
        <v>387</v>
      </c>
      <c r="BP75" s="715" t="s">
        <v>399</v>
      </c>
      <c r="BQ75" s="715" t="s">
        <v>399</v>
      </c>
      <c r="BR75" s="715" t="s">
        <v>399</v>
      </c>
      <c r="BS75" s="710" t="s">
        <v>402</v>
      </c>
      <c r="BT75" s="715" t="s">
        <v>408</v>
      </c>
      <c r="BU75" s="715"/>
      <c r="BV75" s="715" t="s">
        <v>422</v>
      </c>
      <c r="BW75" s="710" t="s">
        <v>426</v>
      </c>
      <c r="BX75" s="715"/>
      <c r="BY75" s="710" t="s">
        <v>428</v>
      </c>
      <c r="BZ75" s="715" t="s">
        <v>471</v>
      </c>
    </row>
    <row r="76" spans="3:78" ht="18.5">
      <c r="C76" s="71"/>
      <c r="D76" s="71"/>
      <c r="E76" s="71"/>
      <c r="F76" s="71"/>
      <c r="G76" s="71"/>
      <c r="H76" s="70"/>
      <c r="I76" s="70"/>
      <c r="J76" s="73"/>
      <c r="K76" s="70"/>
      <c r="L76" s="76"/>
      <c r="M76" s="76"/>
      <c r="N76" s="714"/>
      <c r="AT76" s="710" t="s">
        <v>388</v>
      </c>
      <c r="BP76" s="715" t="s">
        <v>400</v>
      </c>
      <c r="BQ76" s="715" t="s">
        <v>400</v>
      </c>
      <c r="BR76" s="715" t="s">
        <v>400</v>
      </c>
      <c r="BS76" s="715" t="s">
        <v>399</v>
      </c>
      <c r="BT76" s="715" t="s">
        <v>409</v>
      </c>
      <c r="BU76" s="710" t="s">
        <v>402</v>
      </c>
      <c r="BV76" s="715" t="s">
        <v>424</v>
      </c>
      <c r="BW76" s="715" t="s">
        <v>427</v>
      </c>
      <c r="BX76" s="710" t="s">
        <v>426</v>
      </c>
      <c r="BY76" s="715" t="s">
        <v>451</v>
      </c>
      <c r="BZ76" s="710" t="s">
        <v>453</v>
      </c>
    </row>
    <row r="77" spans="3:78" ht="18.5">
      <c r="C77" s="71"/>
      <c r="D77" s="71"/>
      <c r="E77" s="71"/>
      <c r="F77" s="71"/>
      <c r="G77" s="71"/>
      <c r="H77" s="70"/>
      <c r="I77" s="70"/>
      <c r="J77" s="73"/>
      <c r="K77" s="70"/>
      <c r="L77" s="76"/>
      <c r="M77" s="76"/>
      <c r="N77" s="714"/>
      <c r="AT77" s="710" t="s">
        <v>389</v>
      </c>
      <c r="BP77" s="715" t="s">
        <v>401</v>
      </c>
      <c r="BQ77" s="715" t="s">
        <v>401</v>
      </c>
      <c r="BR77" s="715" t="s">
        <v>401</v>
      </c>
      <c r="BS77" s="715" t="s">
        <v>400</v>
      </c>
      <c r="BT77" s="715" t="s">
        <v>410</v>
      </c>
      <c r="BU77" s="715" t="s">
        <v>417</v>
      </c>
      <c r="BV77" s="715" t="s">
        <v>425</v>
      </c>
      <c r="BW77" s="715"/>
      <c r="BX77" s="715" t="s">
        <v>427</v>
      </c>
      <c r="BY77" s="710" t="s">
        <v>439</v>
      </c>
      <c r="BZ77" s="715" t="s">
        <v>454</v>
      </c>
    </row>
    <row r="78" spans="3:78" ht="18.5">
      <c r="C78" s="71"/>
      <c r="D78" s="71"/>
      <c r="E78" s="71"/>
      <c r="F78" s="71"/>
      <c r="G78" s="71"/>
      <c r="H78" s="70"/>
      <c r="I78" s="70"/>
      <c r="J78" s="73"/>
      <c r="K78" s="70"/>
      <c r="L78" s="76"/>
      <c r="M78" s="76"/>
      <c r="N78" s="714"/>
      <c r="AT78" s="710"/>
      <c r="BQ78" s="715" t="s">
        <v>403</v>
      </c>
      <c r="BR78" s="715" t="s">
        <v>403</v>
      </c>
      <c r="BS78" s="715" t="s">
        <v>401</v>
      </c>
      <c r="BT78" s="715" t="s">
        <v>411</v>
      </c>
      <c r="BU78" s="715" t="s">
        <v>407</v>
      </c>
      <c r="BV78" s="710" t="s">
        <v>426</v>
      </c>
      <c r="BW78" s="710" t="s">
        <v>428</v>
      </c>
      <c r="BX78" s="715"/>
      <c r="BY78" s="715" t="s">
        <v>452</v>
      </c>
      <c r="BZ78" s="710" t="s">
        <v>472</v>
      </c>
    </row>
    <row r="79" spans="3:78" ht="18.5">
      <c r="C79" s="71"/>
      <c r="D79" s="71"/>
      <c r="E79" s="71"/>
      <c r="F79" s="71"/>
      <c r="G79" s="71"/>
      <c r="H79" s="70"/>
      <c r="I79" s="70"/>
      <c r="J79" s="73"/>
      <c r="K79" s="70"/>
      <c r="L79" s="76"/>
      <c r="M79" s="76"/>
      <c r="N79" s="714"/>
      <c r="AT79" s="710" t="s">
        <v>350</v>
      </c>
      <c r="BS79" s="715" t="s">
        <v>403</v>
      </c>
      <c r="BT79" s="749" t="s">
        <v>412</v>
      </c>
      <c r="BU79" s="715" t="s">
        <v>408</v>
      </c>
      <c r="BV79" s="715" t="s">
        <v>427</v>
      </c>
      <c r="BW79" s="715" t="s">
        <v>427</v>
      </c>
      <c r="BX79" s="710" t="s">
        <v>428</v>
      </c>
      <c r="BY79" s="710" t="s">
        <v>453</v>
      </c>
      <c r="BZ79" s="715" t="s">
        <v>454</v>
      </c>
    </row>
    <row r="80" spans="3:78" ht="18.5">
      <c r="C80" s="71"/>
      <c r="D80" s="71"/>
      <c r="E80" s="71"/>
      <c r="F80" s="71"/>
      <c r="G80" s="71"/>
      <c r="H80" s="70"/>
      <c r="I80" s="70"/>
      <c r="J80" s="73"/>
      <c r="K80" s="70"/>
      <c r="L80" s="76"/>
      <c r="M80" s="76"/>
      <c r="N80" s="714"/>
      <c r="AT80" s="715" t="s">
        <v>390</v>
      </c>
      <c r="BT80" s="749" t="s">
        <v>413</v>
      </c>
      <c r="BU80" s="715" t="s">
        <v>409</v>
      </c>
      <c r="BV80" s="710" t="s">
        <v>428</v>
      </c>
      <c r="BW80" s="715"/>
      <c r="BX80" s="715" t="s">
        <v>427</v>
      </c>
      <c r="BY80" s="715" t="s">
        <v>454</v>
      </c>
      <c r="BZ80" s="710" t="s">
        <v>473</v>
      </c>
    </row>
    <row r="81" spans="3:78" ht="20.5">
      <c r="C81" s="71"/>
      <c r="D81" s="71"/>
      <c r="E81" s="71"/>
      <c r="F81" s="71"/>
      <c r="G81" s="71"/>
      <c r="H81" s="70"/>
      <c r="I81" s="70"/>
      <c r="J81" s="73"/>
      <c r="K81" s="70"/>
      <c r="L81" s="76"/>
      <c r="M81" s="76"/>
      <c r="N81" s="714"/>
      <c r="AT81" s="715" t="s">
        <v>391</v>
      </c>
      <c r="BU81" s="715" t="s">
        <v>410</v>
      </c>
      <c r="BV81" s="715" t="s">
        <v>427</v>
      </c>
      <c r="BW81" s="710" t="s">
        <v>439</v>
      </c>
      <c r="BX81" s="715"/>
      <c r="BY81" s="763"/>
      <c r="BZ81" s="715" t="s">
        <v>407</v>
      </c>
    </row>
    <row r="82" spans="3:78" ht="20.5">
      <c r="C82" s="71"/>
      <c r="D82" s="71"/>
      <c r="E82" s="71"/>
      <c r="F82" s="71"/>
      <c r="G82" s="71"/>
      <c r="H82" s="70"/>
      <c r="I82" s="70"/>
      <c r="J82" s="73"/>
      <c r="K82" s="70"/>
      <c r="L82" s="76"/>
      <c r="M82" s="76"/>
      <c r="N82" s="714"/>
      <c r="AT82" s="715" t="s">
        <v>392</v>
      </c>
      <c r="BU82" s="715" t="s">
        <v>411</v>
      </c>
      <c r="BV82" s="763"/>
      <c r="BW82" s="715" t="s">
        <v>417</v>
      </c>
      <c r="BX82" s="710" t="s">
        <v>439</v>
      </c>
      <c r="BY82" s="710" t="s">
        <v>402</v>
      </c>
      <c r="BZ82" s="710" t="s">
        <v>402</v>
      </c>
    </row>
    <row r="83" spans="3:78" ht="20.5">
      <c r="C83" s="71"/>
      <c r="D83" s="71"/>
      <c r="E83" s="71"/>
      <c r="F83" s="71"/>
      <c r="G83" s="71"/>
      <c r="H83" s="70"/>
      <c r="I83" s="70"/>
      <c r="J83" s="73"/>
      <c r="K83" s="70"/>
      <c r="L83" s="76"/>
      <c r="M83" s="76"/>
      <c r="N83" s="714"/>
      <c r="AT83" s="715" t="s">
        <v>393</v>
      </c>
      <c r="BU83" s="749" t="s">
        <v>412</v>
      </c>
      <c r="BV83" s="710" t="s">
        <v>402</v>
      </c>
      <c r="BW83" s="763"/>
      <c r="BX83" s="715" t="s">
        <v>417</v>
      </c>
      <c r="BY83" s="715" t="s">
        <v>407</v>
      </c>
      <c r="BZ83" s="715" t="s">
        <v>408</v>
      </c>
    </row>
    <row r="84" spans="3:78" ht="20.5">
      <c r="C84" s="71"/>
      <c r="D84" s="71"/>
      <c r="E84" s="71"/>
      <c r="F84" s="71"/>
      <c r="G84" s="71"/>
      <c r="H84" s="70"/>
      <c r="I84" s="70"/>
      <c r="J84" s="73"/>
      <c r="K84" s="70"/>
      <c r="L84" s="76"/>
      <c r="M84" s="76"/>
      <c r="N84" s="714"/>
      <c r="AT84" s="710"/>
      <c r="BU84" s="751" t="s">
        <v>418</v>
      </c>
      <c r="BV84" s="715" t="s">
        <v>417</v>
      </c>
      <c r="BW84" s="710" t="s">
        <v>402</v>
      </c>
      <c r="BX84" s="763"/>
      <c r="BY84" s="715" t="s">
        <v>408</v>
      </c>
      <c r="BZ84" s="715" t="s">
        <v>409</v>
      </c>
    </row>
    <row r="85" spans="3:78" ht="18.5">
      <c r="C85" s="71"/>
      <c r="D85" s="71"/>
      <c r="E85" s="71"/>
      <c r="F85" s="71"/>
      <c r="G85" s="71"/>
      <c r="H85" s="70"/>
      <c r="I85" s="70"/>
      <c r="J85" s="73"/>
      <c r="K85" s="70"/>
      <c r="L85" s="76"/>
      <c r="M85" s="76"/>
      <c r="N85" s="714"/>
      <c r="AT85" s="716"/>
      <c r="BV85" s="715" t="s">
        <v>407</v>
      </c>
      <c r="BW85" s="715" t="s">
        <v>417</v>
      </c>
      <c r="BX85" s="710" t="s">
        <v>402</v>
      </c>
      <c r="BY85" s="715" t="s">
        <v>409</v>
      </c>
      <c r="BZ85" s="715" t="s">
        <v>410</v>
      </c>
    </row>
    <row r="86" spans="3:78" ht="18.5">
      <c r="C86" s="71"/>
      <c r="D86" s="71"/>
      <c r="E86" s="71"/>
      <c r="F86" s="71"/>
      <c r="G86" s="71"/>
      <c r="H86" s="70"/>
      <c r="I86" s="70"/>
      <c r="J86" s="73"/>
      <c r="K86" s="70"/>
      <c r="L86" s="76"/>
      <c r="M86" s="76"/>
      <c r="N86" s="714"/>
      <c r="AT86" s="716"/>
      <c r="BV86" s="715" t="s">
        <v>408</v>
      </c>
      <c r="BW86" s="715" t="s">
        <v>407</v>
      </c>
      <c r="BX86" s="715" t="s">
        <v>417</v>
      </c>
      <c r="BY86" s="715" t="s">
        <v>410</v>
      </c>
      <c r="BZ86" s="715" t="s">
        <v>411</v>
      </c>
    </row>
    <row r="87" spans="3:78" ht="19" thickBot="1">
      <c r="C87" s="627"/>
      <c r="D87" s="315"/>
      <c r="E87" s="315"/>
      <c r="F87" s="315"/>
      <c r="G87" s="315"/>
      <c r="H87" s="315"/>
      <c r="I87" s="315"/>
      <c r="J87" s="315"/>
      <c r="K87" s="70"/>
      <c r="L87" s="76"/>
      <c r="M87" s="718"/>
      <c r="N87" s="719"/>
      <c r="AT87" s="717"/>
      <c r="BV87" s="715" t="s">
        <v>409</v>
      </c>
      <c r="BW87" s="715" t="s">
        <v>408</v>
      </c>
      <c r="BX87" s="715" t="s">
        <v>407</v>
      </c>
      <c r="BY87" s="715" t="s">
        <v>411</v>
      </c>
      <c r="BZ87" s="749" t="s">
        <v>412</v>
      </c>
    </row>
    <row r="88" spans="3:78" ht="17">
      <c r="BV88" s="715" t="s">
        <v>410</v>
      </c>
      <c r="BW88" s="715" t="s">
        <v>409</v>
      </c>
      <c r="BX88" s="715" t="s">
        <v>408</v>
      </c>
      <c r="BY88" s="749" t="s">
        <v>412</v>
      </c>
      <c r="BZ88" s="751" t="s">
        <v>429</v>
      </c>
    </row>
    <row r="89" spans="3:78" ht="17">
      <c r="BV89" s="715" t="s">
        <v>411</v>
      </c>
      <c r="BW89" s="715" t="s">
        <v>410</v>
      </c>
      <c r="BX89" s="715" t="s">
        <v>409</v>
      </c>
      <c r="BY89" s="751" t="s">
        <v>429</v>
      </c>
    </row>
    <row r="90" spans="3:78" ht="17">
      <c r="BV90" s="749" t="s">
        <v>412</v>
      </c>
      <c r="BW90" s="715" t="s">
        <v>411</v>
      </c>
      <c r="BX90" s="715" t="s">
        <v>410</v>
      </c>
    </row>
    <row r="91" spans="3:78" ht="17">
      <c r="BV91" s="751" t="s">
        <v>429</v>
      </c>
      <c r="BW91" s="749" t="s">
        <v>412</v>
      </c>
      <c r="BX91" s="715" t="s">
        <v>411</v>
      </c>
    </row>
    <row r="92" spans="3:78" ht="17">
      <c r="BW92" s="751" t="s">
        <v>429</v>
      </c>
      <c r="BX92" s="749" t="s">
        <v>412</v>
      </c>
    </row>
    <row r="93" spans="3:78" ht="16">
      <c r="BX93" s="751" t="s">
        <v>429</v>
      </c>
    </row>
  </sheetData>
  <mergeCells count="1">
    <mergeCell ref="A44:A4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C99"/>
  <sheetViews>
    <sheetView view="pageBreakPreview" zoomScale="130" zoomScaleNormal="100" zoomScaleSheetLayoutView="130" zoomScalePageLayoutView="55" workbookViewId="0">
      <selection activeCell="E78" sqref="E78"/>
    </sheetView>
  </sheetViews>
  <sheetFormatPr defaultColWidth="8.9140625" defaultRowHeight="12"/>
  <cols>
    <col min="1" max="1" width="16.9140625" style="549" customWidth="1"/>
    <col min="2" max="2" width="19.6640625" style="549" customWidth="1"/>
    <col min="3" max="3" width="17.33203125" style="549" bestFit="1" customWidth="1"/>
    <col min="4" max="5" width="7.9140625" style="550" customWidth="1"/>
    <col min="6" max="15" width="6.4140625" style="550" customWidth="1"/>
    <col min="16" max="16" width="9.08203125" style="581" bestFit="1" customWidth="1"/>
    <col min="17" max="16384" width="8.9140625" style="581"/>
  </cols>
  <sheetData>
    <row r="1" spans="1:24">
      <c r="A1" s="472" t="s">
        <v>129</v>
      </c>
      <c r="B1" s="473"/>
      <c r="C1" s="474"/>
      <c r="D1" s="975" t="s">
        <v>130</v>
      </c>
      <c r="E1" s="976"/>
      <c r="F1" s="976"/>
      <c r="G1" s="976"/>
      <c r="H1" s="976"/>
      <c r="I1" s="977"/>
      <c r="J1" s="477" t="s">
        <v>101</v>
      </c>
      <c r="K1" s="477" t="s">
        <v>501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27" t="s">
        <v>461</v>
      </c>
      <c r="E2" s="928"/>
      <c r="F2" s="928"/>
      <c r="G2" s="928"/>
      <c r="H2" s="928"/>
      <c r="I2" s="929"/>
      <c r="J2" s="489" t="s">
        <v>103</v>
      </c>
      <c r="K2" s="490" t="s">
        <v>493</v>
      </c>
      <c r="L2" s="491"/>
      <c r="M2" s="491"/>
      <c r="N2" s="491"/>
      <c r="O2" s="492"/>
    </row>
    <row r="3" spans="1:24">
      <c r="A3" s="493"/>
      <c r="B3" s="482"/>
      <c r="C3" s="483"/>
      <c r="D3" s="927" t="s">
        <v>468</v>
      </c>
      <c r="E3" s="928"/>
      <c r="F3" s="928"/>
      <c r="G3" s="928"/>
      <c r="H3" s="928"/>
      <c r="I3" s="929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73"/>
      <c r="F4" s="873"/>
      <c r="G4" s="873"/>
      <c r="H4" s="873"/>
      <c r="I4" s="874"/>
      <c r="J4" s="873"/>
      <c r="K4" s="873"/>
      <c r="L4" s="873"/>
      <c r="M4" s="873"/>
      <c r="N4" s="873"/>
      <c r="O4" s="874"/>
    </row>
    <row r="5" spans="1:24" ht="8.4" customHeight="1">
      <c r="A5" s="493"/>
      <c r="B5" s="482"/>
      <c r="C5" s="483"/>
      <c r="D5" s="485"/>
      <c r="E5" s="873"/>
      <c r="F5" s="873"/>
      <c r="G5" s="873"/>
      <c r="H5" s="873"/>
      <c r="I5" s="874"/>
      <c r="J5" s="873"/>
      <c r="K5" s="873"/>
      <c r="L5" s="873"/>
      <c r="M5" s="873"/>
      <c r="N5" s="873"/>
      <c r="O5" s="874"/>
    </row>
    <row r="6" spans="1:24">
      <c r="A6" s="493"/>
      <c r="B6" s="482"/>
      <c r="C6" s="483"/>
      <c r="D6" s="927" t="s">
        <v>105</v>
      </c>
      <c r="E6" s="928"/>
      <c r="F6" s="928"/>
      <c r="G6" s="928"/>
      <c r="H6" s="928"/>
      <c r="I6" s="929"/>
      <c r="J6" s="930" t="s">
        <v>155</v>
      </c>
      <c r="K6" s="930"/>
      <c r="L6" s="930"/>
      <c r="M6" s="930"/>
      <c r="N6" s="930"/>
      <c r="O6" s="931"/>
    </row>
    <row r="7" spans="1:24">
      <c r="A7" s="498"/>
      <c r="B7" s="499"/>
      <c r="C7" s="500"/>
      <c r="D7" s="932" t="s">
        <v>106</v>
      </c>
      <c r="E7" s="933"/>
      <c r="F7" s="933"/>
      <c r="G7" s="933"/>
      <c r="H7" s="933"/>
      <c r="I7" s="934"/>
      <c r="J7" s="935" t="s">
        <v>191</v>
      </c>
      <c r="K7" s="935"/>
      <c r="L7" s="935"/>
      <c r="M7" s="935"/>
      <c r="N7" s="935"/>
      <c r="O7" s="936"/>
      <c r="Q7" s="582"/>
    </row>
    <row r="8" spans="1:24" ht="10.25" customHeight="1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P8" s="582"/>
      <c r="Q8" s="582"/>
    </row>
    <row r="9" spans="1:24" ht="10.25" customHeight="1">
      <c r="A9" s="959" t="s">
        <v>108</v>
      </c>
      <c r="B9" s="960"/>
      <c r="C9" s="970"/>
      <c r="D9" s="524" t="s">
        <v>131</v>
      </c>
      <c r="E9" s="524" t="s">
        <v>132</v>
      </c>
      <c r="F9" s="978" t="s">
        <v>133</v>
      </c>
      <c r="G9" s="954"/>
      <c r="H9" s="954"/>
      <c r="I9" s="954"/>
      <c r="J9" s="954"/>
      <c r="K9" s="954"/>
      <c r="L9" s="954"/>
      <c r="M9" s="954"/>
      <c r="N9" s="954"/>
      <c r="O9" s="955"/>
      <c r="P9" s="582"/>
      <c r="Q9" s="582"/>
    </row>
    <row r="10" spans="1:24" ht="10.25" customHeight="1">
      <c r="A10" s="507" t="s">
        <v>54</v>
      </c>
      <c r="B10" s="947" t="s">
        <v>302</v>
      </c>
      <c r="C10" s="948"/>
      <c r="D10" s="690">
        <v>145.06483370288242</v>
      </c>
      <c r="E10" s="690">
        <v>131.637</v>
      </c>
      <c r="F10" s="879" t="s">
        <v>498</v>
      </c>
      <c r="G10" s="641"/>
      <c r="H10" s="617"/>
      <c r="I10" s="617"/>
      <c r="J10" s="617"/>
      <c r="K10" s="617"/>
      <c r="L10" s="617"/>
      <c r="M10" s="617"/>
      <c r="N10" s="617"/>
      <c r="O10" s="618"/>
      <c r="P10" s="582"/>
      <c r="Q10" s="582"/>
    </row>
    <row r="11" spans="1:24" ht="10.25" customHeight="1">
      <c r="A11" s="529" t="s">
        <v>53</v>
      </c>
      <c r="B11" s="979" t="s">
        <v>302</v>
      </c>
      <c r="C11" s="980"/>
      <c r="D11" s="551">
        <v>42.48</v>
      </c>
      <c r="E11" s="551">
        <v>32</v>
      </c>
      <c r="F11" s="877" t="s">
        <v>499</v>
      </c>
      <c r="G11" s="643"/>
      <c r="H11" s="619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0.25" customHeight="1">
      <c r="A12" s="513" t="s">
        <v>53</v>
      </c>
      <c r="B12" s="981" t="s">
        <v>338</v>
      </c>
      <c r="C12" s="952"/>
      <c r="D12" s="515">
        <v>5.76</v>
      </c>
      <c r="E12" s="514">
        <v>5.6920000000000002</v>
      </c>
      <c r="F12" s="877" t="s">
        <v>479</v>
      </c>
      <c r="G12" s="643"/>
      <c r="H12" s="619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0.25" customHeight="1">
      <c r="A13" s="953" t="s">
        <v>16</v>
      </c>
      <c r="B13" s="982"/>
      <c r="C13" s="983"/>
      <c r="D13" s="563">
        <f>SUM(D10:D12)</f>
        <v>193.30483370288241</v>
      </c>
      <c r="E13" s="563">
        <f>SUM(E10:E12)</f>
        <v>169.32900000000001</v>
      </c>
      <c r="F13" s="878" t="s">
        <v>500</v>
      </c>
      <c r="G13" s="621"/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0.25" customHeight="1">
      <c r="A14" s="472" t="s">
        <v>254</v>
      </c>
      <c r="B14" s="473"/>
      <c r="C14" s="473"/>
      <c r="D14" s="521">
        <f>D16+D17</f>
        <v>36</v>
      </c>
      <c r="E14" s="521">
        <f>E16+E17</f>
        <v>33.5</v>
      </c>
      <c r="F14" s="564" t="e">
        <f t="shared" ref="F14:O14" si="0">F16+F17</f>
        <v>#VALUE!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0.25" customHeight="1">
      <c r="A15" s="959" t="s">
        <v>108</v>
      </c>
      <c r="B15" s="945"/>
      <c r="C15" s="946"/>
      <c r="D15" s="524" t="str">
        <f>D9</f>
        <v>แผนเดิม</v>
      </c>
      <c r="E15" s="524" t="str">
        <f>E9</f>
        <v>แผนใหม่</v>
      </c>
      <c r="F15" s="964" t="s">
        <v>133</v>
      </c>
      <c r="G15" s="962"/>
      <c r="H15" s="962"/>
      <c r="I15" s="962"/>
      <c r="J15" s="962"/>
      <c r="K15" s="962"/>
      <c r="L15" s="962"/>
      <c r="M15" s="962"/>
      <c r="N15" s="962"/>
      <c r="O15" s="963"/>
      <c r="P15" s="582"/>
      <c r="Q15" s="582"/>
    </row>
    <row r="16" spans="1:24" ht="10.25" customHeight="1">
      <c r="A16" s="510" t="s">
        <v>317</v>
      </c>
      <c r="B16" s="767" t="s">
        <v>302</v>
      </c>
      <c r="C16" s="870" t="s">
        <v>286</v>
      </c>
      <c r="D16" s="512">
        <v>12</v>
      </c>
      <c r="E16" s="512">
        <v>12</v>
      </c>
      <c r="F16" s="876" t="s">
        <v>497</v>
      </c>
      <c r="G16" s="561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0.25" customHeight="1">
      <c r="A17" s="529" t="s">
        <v>318</v>
      </c>
      <c r="B17" s="768" t="s">
        <v>302</v>
      </c>
      <c r="C17" s="871" t="s">
        <v>286</v>
      </c>
      <c r="D17" s="551">
        <v>24</v>
      </c>
      <c r="E17" s="551">
        <v>21.5</v>
      </c>
      <c r="F17" s="880" t="s">
        <v>489</v>
      </c>
      <c r="G17" s="561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0.25" customHeight="1">
      <c r="A18" s="529" t="s">
        <v>317</v>
      </c>
      <c r="B18" s="768" t="s">
        <v>312</v>
      </c>
      <c r="C18" s="871" t="s">
        <v>286</v>
      </c>
      <c r="D18" s="551"/>
      <c r="E18" s="551"/>
      <c r="F18" s="880"/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0.25" customHeight="1">
      <c r="A19" s="529" t="s">
        <v>435</v>
      </c>
      <c r="B19" s="768" t="s">
        <v>312</v>
      </c>
      <c r="C19" s="871" t="s">
        <v>312</v>
      </c>
      <c r="D19" s="551"/>
      <c r="E19" s="551"/>
      <c r="F19" s="880"/>
      <c r="G19" s="561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0.25" customHeight="1">
      <c r="A20" s="529" t="s">
        <v>434</v>
      </c>
      <c r="B20" s="768" t="s">
        <v>432</v>
      </c>
      <c r="C20" s="871" t="s">
        <v>286</v>
      </c>
      <c r="D20" s="551"/>
      <c r="E20" s="551"/>
      <c r="F20" s="880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0.25" customHeight="1">
      <c r="A21" s="529" t="s">
        <v>318</v>
      </c>
      <c r="B21" s="768" t="s">
        <v>339</v>
      </c>
      <c r="C21" s="871" t="s">
        <v>286</v>
      </c>
      <c r="D21" s="530">
        <v>27.5</v>
      </c>
      <c r="E21" s="530">
        <v>28.1</v>
      </c>
      <c r="F21" s="880" t="s">
        <v>494</v>
      </c>
      <c r="G21" s="561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0.25" customHeight="1">
      <c r="A22" s="529" t="s">
        <v>317</v>
      </c>
      <c r="B22" s="768" t="s">
        <v>121</v>
      </c>
      <c r="C22" s="871" t="s">
        <v>286</v>
      </c>
      <c r="D22" s="551">
        <v>26.143000000000001</v>
      </c>
      <c r="E22" s="551">
        <v>24.49</v>
      </c>
      <c r="F22" s="880" t="s">
        <v>495</v>
      </c>
      <c r="G22" s="561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0.25" customHeight="1">
      <c r="A23" s="529" t="s">
        <v>317</v>
      </c>
      <c r="B23" s="768" t="s">
        <v>122</v>
      </c>
      <c r="C23" s="871" t="s">
        <v>286</v>
      </c>
      <c r="D23" s="551"/>
      <c r="E23" s="551"/>
      <c r="F23" s="880" t="s">
        <v>496</v>
      </c>
      <c r="G23" s="561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0.25" customHeight="1">
      <c r="A24" s="513" t="s">
        <v>317</v>
      </c>
      <c r="B24" s="769" t="s">
        <v>457</v>
      </c>
      <c r="C24" s="871" t="s">
        <v>286</v>
      </c>
      <c r="D24" s="514"/>
      <c r="E24" s="514"/>
      <c r="F24" s="880"/>
      <c r="G24" s="561"/>
      <c r="H24" s="561"/>
      <c r="I24" s="561"/>
      <c r="J24" s="561"/>
      <c r="K24" s="561"/>
      <c r="L24" s="561"/>
      <c r="M24" s="561"/>
      <c r="N24" s="561"/>
      <c r="O24" s="562"/>
      <c r="P24" s="584"/>
      <c r="Q24" s="585"/>
      <c r="R24" s="582"/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0.25" customHeight="1">
      <c r="A25" s="961" t="s">
        <v>16</v>
      </c>
      <c r="B25" s="962"/>
      <c r="C25" s="963"/>
      <c r="D25" s="579">
        <f>SUM(D16:D24)</f>
        <v>89.643000000000001</v>
      </c>
      <c r="E25" s="580">
        <f>SUM(E16:E24)</f>
        <v>86.09</v>
      </c>
      <c r="F25" s="881"/>
      <c r="G25" s="570"/>
      <c r="H25" s="570"/>
      <c r="I25" s="570"/>
      <c r="J25" s="570"/>
      <c r="K25" s="570"/>
      <c r="L25" s="570"/>
      <c r="M25" s="570"/>
      <c r="N25" s="570"/>
      <c r="O25" s="571"/>
      <c r="Q25" s="583"/>
    </row>
    <row r="26" spans="1:29" ht="10.25" customHeight="1">
      <c r="A26" s="944" t="s">
        <v>108</v>
      </c>
      <c r="B26" s="945"/>
      <c r="C26" s="946"/>
      <c r="D26" s="524" t="s">
        <v>131</v>
      </c>
      <c r="E26" s="524" t="s">
        <v>132</v>
      </c>
      <c r="F26" s="953" t="s">
        <v>133</v>
      </c>
      <c r="G26" s="982"/>
      <c r="H26" s="982"/>
      <c r="I26" s="982"/>
      <c r="J26" s="982"/>
      <c r="K26" s="982"/>
      <c r="L26" s="982"/>
      <c r="M26" s="982"/>
      <c r="N26" s="982"/>
      <c r="O26" s="983"/>
      <c r="Q26" s="583"/>
    </row>
    <row r="27" spans="1:29" ht="10.25" customHeight="1">
      <c r="A27" s="529" t="s">
        <v>317</v>
      </c>
      <c r="B27" s="872" t="str">
        <f>'C3LPG Balance'!C23</f>
        <v>PTTOR (C3)</v>
      </c>
      <c r="C27" s="872" t="str">
        <f>'C3LPG Balance'!D23</f>
        <v>GSP RY</v>
      </c>
      <c r="D27" s="512"/>
      <c r="E27" s="512"/>
      <c r="F27" s="638"/>
      <c r="G27" s="733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0.25" customHeight="1">
      <c r="A28" s="529" t="s">
        <v>318</v>
      </c>
      <c r="B28" s="872" t="str">
        <f>'C3LPG Balance'!C24</f>
        <v>PTTOR (LPG ไม่มีกลิ่น)</v>
      </c>
      <c r="C28" s="872" t="str">
        <f>'C3LPG Balance'!D24</f>
        <v>GSP RY</v>
      </c>
      <c r="D28" s="551"/>
      <c r="E28" s="551"/>
      <c r="F28" s="639"/>
      <c r="G28" s="692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0.25" customHeight="1">
      <c r="A29" s="529" t="s">
        <v>319</v>
      </c>
      <c r="B29" s="872" t="str">
        <f>'C3LPG Balance'!C25</f>
        <v>PTTOR</v>
      </c>
      <c r="C29" s="872" t="str">
        <f>'C3LPG Balance'!D25</f>
        <v>MT</v>
      </c>
      <c r="D29" s="551">
        <v>52</v>
      </c>
      <c r="E29" s="551">
        <v>31</v>
      </c>
      <c r="F29" s="820" t="s">
        <v>510</v>
      </c>
      <c r="G29" s="736"/>
      <c r="H29" s="736"/>
      <c r="I29" s="692"/>
      <c r="J29" s="692"/>
      <c r="K29" s="692"/>
      <c r="L29" s="692"/>
      <c r="M29" s="692"/>
      <c r="N29" s="692"/>
      <c r="O29" s="735"/>
      <c r="P29" s="708"/>
      <c r="Q29" s="583"/>
    </row>
    <row r="30" spans="1:29" ht="10.25" customHeight="1">
      <c r="A30" s="529" t="s">
        <v>319</v>
      </c>
      <c r="B30" s="872" t="str">
        <f>'C3LPG Balance'!C26</f>
        <v>SGP</v>
      </c>
      <c r="C30" s="872" t="str">
        <f>'C3LPG Balance'!D26</f>
        <v>MT</v>
      </c>
      <c r="D30" s="551"/>
      <c r="E30" s="551"/>
      <c r="F30" s="639" t="s">
        <v>511</v>
      </c>
      <c r="G30" s="736"/>
      <c r="H30" s="736"/>
      <c r="I30" s="692"/>
      <c r="J30" s="692"/>
      <c r="K30" s="692"/>
      <c r="L30" s="692"/>
      <c r="M30" s="692"/>
      <c r="N30" s="692"/>
      <c r="O30" s="735"/>
      <c r="P30" s="708"/>
      <c r="Q30" s="583"/>
    </row>
    <row r="31" spans="1:29" ht="10.25" customHeight="1">
      <c r="A31" s="529" t="s">
        <v>319</v>
      </c>
      <c r="B31" s="872" t="str">
        <f>'C3LPG Balance'!C27</f>
        <v>UGP</v>
      </c>
      <c r="C31" s="872" t="str">
        <f>'C3LPG Balance'!D27</f>
        <v>MT</v>
      </c>
      <c r="D31" s="551"/>
      <c r="E31" s="551"/>
      <c r="F31" s="639"/>
      <c r="G31" s="736"/>
      <c r="H31" s="736"/>
      <c r="I31" s="692"/>
      <c r="J31" s="692"/>
      <c r="K31" s="692"/>
      <c r="L31" s="692"/>
      <c r="M31" s="692"/>
      <c r="N31" s="692"/>
      <c r="O31" s="735"/>
      <c r="P31" s="708"/>
      <c r="Q31" s="583"/>
    </row>
    <row r="32" spans="1:29" ht="10.25" customHeight="1">
      <c r="A32" s="529" t="s">
        <v>318</v>
      </c>
      <c r="B32" s="872" t="str">
        <f>'C3LPG Balance'!C29</f>
        <v>PTTOR</v>
      </c>
      <c r="C32" s="872" t="str">
        <f>'C3LPG Balance'!D29</f>
        <v>MT</v>
      </c>
      <c r="D32" s="551">
        <v>0.65921776999999793</v>
      </c>
      <c r="E32" s="551">
        <v>17.78</v>
      </c>
      <c r="F32" s="820" t="s">
        <v>512</v>
      </c>
      <c r="G32" s="736"/>
      <c r="H32" s="736"/>
      <c r="I32" s="692"/>
      <c r="J32" s="692"/>
      <c r="K32" s="692"/>
      <c r="L32" s="692"/>
      <c r="M32" s="692"/>
      <c r="N32" s="692"/>
      <c r="O32" s="735"/>
      <c r="Q32" s="687"/>
    </row>
    <row r="33" spans="1:19" ht="10.25" customHeight="1">
      <c r="A33" s="529" t="s">
        <v>318</v>
      </c>
      <c r="B33" s="872" t="str">
        <f>'C3LPG Balance'!C30</f>
        <v>PTTOR</v>
      </c>
      <c r="C33" s="872" t="str">
        <f>'C3LPG Balance'!D30</f>
        <v xml:space="preserve">BRP </v>
      </c>
      <c r="D33" s="551">
        <v>57.996210340000012</v>
      </c>
      <c r="E33" s="551">
        <v>53.05</v>
      </c>
      <c r="F33" s="639" t="s">
        <v>509</v>
      </c>
      <c r="G33" s="736"/>
      <c r="H33" s="736"/>
      <c r="I33" s="692"/>
      <c r="J33" s="692"/>
      <c r="K33" s="692"/>
      <c r="L33" s="692"/>
      <c r="M33" s="692"/>
      <c r="N33" s="692"/>
      <c r="O33" s="735"/>
      <c r="P33" s="707"/>
      <c r="Q33" s="687"/>
    </row>
    <row r="34" spans="1:19" ht="10.25" customHeight="1">
      <c r="A34" s="529" t="s">
        <v>318</v>
      </c>
      <c r="B34" s="872" t="str">
        <f>'C3LPG Balance'!C31</f>
        <v>PTTOR</v>
      </c>
      <c r="C34" s="872" t="str">
        <f>'C3LPG Balance'!D31</f>
        <v>PTT TANK</v>
      </c>
      <c r="D34" s="551">
        <v>19</v>
      </c>
      <c r="E34" s="551">
        <v>15.95</v>
      </c>
      <c r="F34" s="639" t="s">
        <v>509</v>
      </c>
      <c r="G34" s="736"/>
      <c r="H34" s="736"/>
      <c r="I34" s="692"/>
      <c r="J34" s="692"/>
      <c r="K34" s="692"/>
      <c r="L34" s="692"/>
      <c r="M34" s="692"/>
      <c r="N34" s="692"/>
      <c r="O34" s="735"/>
      <c r="P34" s="707"/>
      <c r="Q34" s="688"/>
      <c r="R34" s="688"/>
      <c r="S34" s="707"/>
    </row>
    <row r="35" spans="1:19" ht="10.25" customHeight="1">
      <c r="A35" s="529" t="s">
        <v>318</v>
      </c>
      <c r="B35" s="872" t="str">
        <f>'C3LPG Balance'!C32</f>
        <v>PTTOR</v>
      </c>
      <c r="C35" s="872" t="str">
        <f>'C3LPG Balance'!D32</f>
        <v>PTT TANK (Truck)</v>
      </c>
      <c r="D35" s="551">
        <v>0.6</v>
      </c>
      <c r="E35" s="551">
        <v>0.5</v>
      </c>
      <c r="F35" s="639" t="s">
        <v>509</v>
      </c>
      <c r="G35" s="736"/>
      <c r="H35" s="736"/>
      <c r="I35" s="692"/>
      <c r="J35" s="692"/>
      <c r="K35" s="692"/>
      <c r="L35" s="692"/>
      <c r="M35" s="692"/>
      <c r="N35" s="692"/>
      <c r="O35" s="735"/>
      <c r="P35" s="707"/>
      <c r="Q35" s="688"/>
      <c r="R35" s="688"/>
      <c r="S35" s="707"/>
    </row>
    <row r="36" spans="1:19" ht="10.25" customHeight="1">
      <c r="A36" s="529" t="s">
        <v>318</v>
      </c>
      <c r="B36" s="872" t="str">
        <f>'C3LPG Balance'!C33</f>
        <v>SGP</v>
      </c>
      <c r="C36" s="872" t="str">
        <f>'C3LPG Balance'!D33</f>
        <v>MT</v>
      </c>
      <c r="D36" s="551">
        <v>25.5</v>
      </c>
      <c r="E36" s="551">
        <v>23.5</v>
      </c>
      <c r="F36" s="639" t="s">
        <v>507</v>
      </c>
      <c r="G36" s="736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9" ht="10.25" customHeight="1">
      <c r="A37" s="529" t="s">
        <v>318</v>
      </c>
      <c r="B37" s="872" t="str">
        <f>'C3LPG Balance'!C34</f>
        <v>UGP</v>
      </c>
      <c r="C37" s="872" t="str">
        <f>'C3LPG Balance'!D34</f>
        <v>MT</v>
      </c>
      <c r="D37" s="551">
        <v>15.5</v>
      </c>
      <c r="E37" s="551">
        <v>12.5</v>
      </c>
      <c r="F37" s="639" t="s">
        <v>508</v>
      </c>
      <c r="G37" s="736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9" ht="10.25" customHeight="1">
      <c r="A38" s="529" t="s">
        <v>318</v>
      </c>
      <c r="B38" s="872" t="str">
        <f>'C3LPG Balance'!C35</f>
        <v>BCP</v>
      </c>
      <c r="C38" s="872" t="str">
        <f>'C3LPG Balance'!D35</f>
        <v>MT</v>
      </c>
      <c r="D38" s="551"/>
      <c r="E38" s="642"/>
      <c r="F38" s="694"/>
      <c r="G38" s="736"/>
      <c r="H38" s="736"/>
      <c r="I38" s="692"/>
      <c r="J38" s="692"/>
      <c r="K38" s="692"/>
      <c r="L38" s="692"/>
      <c r="M38" s="692"/>
      <c r="N38" s="692"/>
      <c r="O38" s="735"/>
    </row>
    <row r="39" spans="1:19" ht="10.25" customHeight="1">
      <c r="A39" s="529" t="s">
        <v>318</v>
      </c>
      <c r="B39" s="872" t="str">
        <f>'C3LPG Balance'!C36</f>
        <v>BCP</v>
      </c>
      <c r="C39" s="872" t="str">
        <f>'C3LPG Balance'!D36</f>
        <v>PTT TANK</v>
      </c>
      <c r="D39" s="551"/>
      <c r="E39" s="642"/>
      <c r="F39" s="694"/>
      <c r="G39" s="736"/>
      <c r="H39" s="736"/>
      <c r="I39" s="692"/>
      <c r="J39" s="692"/>
      <c r="K39" s="692"/>
      <c r="L39" s="692"/>
      <c r="M39" s="692"/>
      <c r="N39" s="692"/>
      <c r="O39" s="735"/>
    </row>
    <row r="40" spans="1:19" ht="10.25" customHeight="1">
      <c r="A40" s="529" t="s">
        <v>318</v>
      </c>
      <c r="B40" s="872" t="str">
        <f>'C3LPG Balance'!C37</f>
        <v>Big gas</v>
      </c>
      <c r="C40" s="872" t="str">
        <f>'C3LPG Balance'!D37</f>
        <v>MT</v>
      </c>
      <c r="D40" s="551"/>
      <c r="E40" s="642"/>
      <c r="F40" s="694"/>
      <c r="G40" s="736"/>
      <c r="H40" s="736"/>
      <c r="I40" s="692"/>
      <c r="J40" s="692"/>
      <c r="K40" s="692"/>
      <c r="L40" s="692"/>
      <c r="M40" s="692"/>
      <c r="N40" s="692"/>
      <c r="O40" s="735"/>
    </row>
    <row r="41" spans="1:19" ht="10.25" customHeight="1">
      <c r="A41" s="529" t="s">
        <v>318</v>
      </c>
      <c r="B41" s="872" t="str">
        <f>'C3LPG Balance'!C38</f>
        <v>Big gas</v>
      </c>
      <c r="C41" s="872" t="str">
        <f>'C3LPG Balance'!D38</f>
        <v>PTT TANK</v>
      </c>
      <c r="D41" s="551"/>
      <c r="E41" s="642"/>
      <c r="F41" s="694"/>
      <c r="G41" s="736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9" ht="10.25" customHeight="1">
      <c r="A42" s="529" t="s">
        <v>318</v>
      </c>
      <c r="B42" s="872" t="str">
        <f>'C3LPG Balance'!C39</f>
        <v>PAP</v>
      </c>
      <c r="C42" s="872" t="str">
        <f>'C3LPG Balance'!D39</f>
        <v>MT</v>
      </c>
      <c r="D42" s="551"/>
      <c r="E42" s="551"/>
      <c r="F42" s="639"/>
      <c r="G42" s="736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9" ht="10.25" customHeight="1">
      <c r="A43" s="529" t="s">
        <v>318</v>
      </c>
      <c r="B43" s="872" t="str">
        <f>'C3LPG Balance'!C40</f>
        <v>PAP</v>
      </c>
      <c r="C43" s="872" t="str">
        <f>'C3LPG Balance'!D40</f>
        <v>PTT TANK</v>
      </c>
      <c r="D43" s="551"/>
      <c r="E43" s="551"/>
      <c r="F43" s="639"/>
      <c r="G43" s="736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9" ht="10.25" customHeight="1">
      <c r="A44" s="529" t="s">
        <v>318</v>
      </c>
      <c r="B44" s="872" t="str">
        <f>'C3LPG Balance'!C41</f>
        <v>PAP</v>
      </c>
      <c r="C44" s="872" t="str">
        <f>'C3LPG Balance'!D41</f>
        <v>PTT TANK (Truck)</v>
      </c>
      <c r="D44" s="551"/>
      <c r="E44" s="551"/>
      <c r="F44" s="639"/>
      <c r="G44" s="736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9" ht="10.25" customHeight="1">
      <c r="A45" s="529" t="s">
        <v>318</v>
      </c>
      <c r="B45" s="872" t="str">
        <f>'C3LPG Balance'!C42</f>
        <v>WP</v>
      </c>
      <c r="C45" s="872" t="str">
        <f>'C3LPG Balance'!D42</f>
        <v>MT</v>
      </c>
      <c r="D45" s="551"/>
      <c r="E45" s="642"/>
      <c r="F45" s="639"/>
      <c r="G45" s="736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9" ht="10.25" customHeight="1">
      <c r="A46" s="529" t="s">
        <v>318</v>
      </c>
      <c r="B46" s="872" t="str">
        <f>'C3LPG Balance'!C43</f>
        <v>WP</v>
      </c>
      <c r="C46" s="872" t="str">
        <f>'C3LPG Balance'!D43</f>
        <v>PTT TANK</v>
      </c>
      <c r="D46" s="551">
        <v>9.17</v>
      </c>
      <c r="E46" s="551">
        <v>6.42</v>
      </c>
      <c r="F46" s="820" t="s">
        <v>506</v>
      </c>
      <c r="G46" s="736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9" ht="10.25" customHeight="1">
      <c r="A47" s="529" t="s">
        <v>318</v>
      </c>
      <c r="B47" s="872" t="str">
        <f>'C3LPG Balance'!C44</f>
        <v>Chevron</v>
      </c>
      <c r="C47" s="872" t="str">
        <f>'C3LPG Balance'!D44</f>
        <v>PTT TANK</v>
      </c>
      <c r="D47" s="551"/>
      <c r="E47" s="551"/>
      <c r="F47" s="639"/>
      <c r="G47" s="736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9" ht="10.25" customHeight="1">
      <c r="A48" s="529" t="s">
        <v>318</v>
      </c>
      <c r="B48" s="872" t="str">
        <f>'C3LPG Balance'!C45</f>
        <v>IRPC</v>
      </c>
      <c r="C48" s="872" t="str">
        <f>'C3LPG Balance'!D45</f>
        <v>MT</v>
      </c>
      <c r="D48" s="551"/>
      <c r="E48" s="642"/>
      <c r="F48" s="639"/>
      <c r="G48" s="736"/>
      <c r="H48" s="736"/>
      <c r="I48" s="692"/>
      <c r="J48" s="692"/>
      <c r="K48" s="692"/>
      <c r="L48" s="692"/>
      <c r="M48" s="692"/>
      <c r="N48" s="692"/>
      <c r="O48" s="735"/>
      <c r="P48" s="584"/>
    </row>
    <row r="49" spans="1:16" ht="10.25" customHeight="1">
      <c r="A49" s="529" t="s">
        <v>318</v>
      </c>
      <c r="B49" s="872" t="str">
        <f>'C3LPG Balance'!C46</f>
        <v>IRPC</v>
      </c>
      <c r="C49" s="872" t="str">
        <f>'C3LPG Balance'!D46</f>
        <v>PTT TANK</v>
      </c>
      <c r="D49" s="551"/>
      <c r="E49" s="551"/>
      <c r="F49" s="639"/>
      <c r="G49" s="736"/>
      <c r="H49" s="736"/>
      <c r="I49" s="692"/>
      <c r="J49" s="692"/>
      <c r="K49" s="692"/>
      <c r="L49" s="692"/>
      <c r="M49" s="692"/>
      <c r="N49" s="692"/>
      <c r="O49" s="735"/>
      <c r="P49" s="584"/>
    </row>
    <row r="50" spans="1:16" ht="10.25" customHeight="1">
      <c r="A50" s="529" t="s">
        <v>318</v>
      </c>
      <c r="B50" s="872" t="str">
        <f>'C3LPG Balance'!C47</f>
        <v>Atlas</v>
      </c>
      <c r="C50" s="872" t="str">
        <f>'C3LPG Balance'!D47</f>
        <v>MT</v>
      </c>
      <c r="D50" s="623"/>
      <c r="E50" s="644"/>
      <c r="F50" s="639"/>
      <c r="G50" s="736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6" ht="10.25" customHeight="1">
      <c r="A51" s="529" t="s">
        <v>318</v>
      </c>
      <c r="B51" s="872" t="str">
        <f>'C3LPG Balance'!C48</f>
        <v>Atlas</v>
      </c>
      <c r="C51" s="872" t="str">
        <f>'C3LPG Balance'!D48</f>
        <v>PTT TANK</v>
      </c>
      <c r="D51" s="551"/>
      <c r="E51" s="642"/>
      <c r="F51" s="639"/>
      <c r="G51" s="736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6" ht="10.25" customHeight="1">
      <c r="A52" s="529" t="s">
        <v>318</v>
      </c>
      <c r="B52" s="872" t="str">
        <f>'C3LPG Balance'!C49</f>
        <v>ESSO</v>
      </c>
      <c r="C52" s="872" t="str">
        <f>'C3LPG Balance'!D49</f>
        <v>MT</v>
      </c>
      <c r="D52" s="551"/>
      <c r="E52" s="642"/>
      <c r="F52" s="639"/>
      <c r="G52" s="736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6" ht="10.25" customHeight="1">
      <c r="A53" s="529" t="s">
        <v>318</v>
      </c>
      <c r="B53" s="872" t="str">
        <f>'C3LPG Balance'!C50</f>
        <v>ESSO</v>
      </c>
      <c r="C53" s="872" t="str">
        <f>'C3LPG Balance'!D50</f>
        <v xml:space="preserve">BRP </v>
      </c>
      <c r="D53" s="551"/>
      <c r="E53" s="642"/>
      <c r="F53" s="694"/>
      <c r="G53" s="736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6" ht="10.25" customHeight="1">
      <c r="A54" s="529" t="s">
        <v>318</v>
      </c>
      <c r="B54" s="872" t="str">
        <f>'C3LPG Balance'!C51</f>
        <v>ESSO</v>
      </c>
      <c r="C54" s="872" t="str">
        <f>'C3LPG Balance'!D51</f>
        <v>PTT TANK</v>
      </c>
      <c r="D54" s="551"/>
      <c r="E54" s="642"/>
      <c r="F54" s="694"/>
      <c r="G54" s="736"/>
      <c r="H54" s="736"/>
      <c r="I54" s="692"/>
      <c r="J54" s="692"/>
      <c r="K54" s="692"/>
      <c r="L54" s="692"/>
      <c r="M54" s="692"/>
      <c r="N54" s="692"/>
      <c r="O54" s="735"/>
      <c r="P54" s="584"/>
    </row>
    <row r="55" spans="1:16" ht="10.25" customHeight="1">
      <c r="A55" s="529" t="s">
        <v>318</v>
      </c>
      <c r="B55" s="872" t="str">
        <f>'C3LPG Balance'!C52</f>
        <v>UNO</v>
      </c>
      <c r="C55" s="872" t="str">
        <f>'C3LPG Balance'!D52</f>
        <v>PTT TANK</v>
      </c>
      <c r="D55" s="551"/>
      <c r="E55" s="642"/>
      <c r="F55" s="694"/>
      <c r="G55" s="736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6" ht="10.25" customHeight="1">
      <c r="A56" s="529" t="s">
        <v>318</v>
      </c>
      <c r="B56" s="872" t="str">
        <f>'C3LPG Balance'!C53</f>
        <v>Orchid</v>
      </c>
      <c r="C56" s="872" t="str">
        <f>'C3LPG Balance'!D53</f>
        <v>PTT TANK</v>
      </c>
      <c r="D56" s="551"/>
      <c r="E56" s="642"/>
      <c r="F56" s="639"/>
      <c r="G56" s="736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6" ht="10.25" customHeight="1">
      <c r="A57" s="529" t="s">
        <v>313</v>
      </c>
      <c r="B57" s="872" t="str">
        <f>'C3LPG Balance'!C54</f>
        <v>PTTOR</v>
      </c>
      <c r="C57" s="872" t="str">
        <f>'C3LPG Balance'!D54</f>
        <v>IRPC</v>
      </c>
      <c r="D57" s="623"/>
      <c r="E57" s="623"/>
      <c r="F57" s="639"/>
      <c r="G57" s="692"/>
      <c r="H57" s="692"/>
      <c r="I57" s="692"/>
      <c r="J57" s="692"/>
      <c r="K57" s="692"/>
      <c r="L57" s="692"/>
      <c r="M57" s="692"/>
      <c r="N57" s="692"/>
      <c r="O57" s="735"/>
      <c r="P57" s="584"/>
    </row>
    <row r="58" spans="1:16" ht="10.25" customHeight="1">
      <c r="A58" s="529" t="s">
        <v>313</v>
      </c>
      <c r="B58" s="872" t="str">
        <f>'C3LPG Balance'!C55</f>
        <v>WP</v>
      </c>
      <c r="C58" s="872" t="str">
        <f>'C3LPG Balance'!D55</f>
        <v>IRPC</v>
      </c>
      <c r="D58" s="623"/>
      <c r="E58" s="623"/>
      <c r="F58" s="639"/>
      <c r="G58" s="692"/>
      <c r="H58" s="692"/>
      <c r="I58" s="692"/>
      <c r="J58" s="692"/>
      <c r="K58" s="692"/>
      <c r="L58" s="692"/>
      <c r="M58" s="692"/>
      <c r="N58" s="692"/>
      <c r="O58" s="735"/>
      <c r="P58" s="584"/>
    </row>
    <row r="59" spans="1:16" ht="10.25" customHeight="1">
      <c r="A59" s="529" t="s">
        <v>313</v>
      </c>
      <c r="B59" s="872" t="str">
        <f>'C3LPG Balance'!C56</f>
        <v>Atlas</v>
      </c>
      <c r="C59" s="872" t="str">
        <f>'C3LPG Balance'!D56</f>
        <v>IRPC</v>
      </c>
      <c r="D59" s="623"/>
      <c r="E59" s="623"/>
      <c r="F59" s="639"/>
      <c r="G59" s="736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6" ht="10.25" customHeight="1">
      <c r="A60" s="529" t="s">
        <v>284</v>
      </c>
      <c r="B60" s="872" t="str">
        <f>'C3LPG Balance'!C57</f>
        <v>PTTOR</v>
      </c>
      <c r="C60" s="872" t="str">
        <f>'C3LPG Balance'!D57</f>
        <v>MT</v>
      </c>
      <c r="D60" s="551">
        <v>0</v>
      </c>
      <c r="E60" s="551">
        <v>2</v>
      </c>
      <c r="F60" s="639" t="s">
        <v>502</v>
      </c>
      <c r="G60" s="736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6" ht="10.25" customHeight="1">
      <c r="A61" s="529" t="s">
        <v>284</v>
      </c>
      <c r="B61" s="872" t="str">
        <f>'C3LPG Balance'!C58</f>
        <v>PTTOR</v>
      </c>
      <c r="C61" s="872" t="str">
        <f>'C3LPG Balance'!D58</f>
        <v>PTT TANK</v>
      </c>
      <c r="D61" s="551"/>
      <c r="E61" s="642"/>
      <c r="F61" s="639"/>
      <c r="G61" s="736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6" ht="10.25" customHeight="1">
      <c r="A62" s="529" t="s">
        <v>284</v>
      </c>
      <c r="B62" s="872" t="str">
        <f>'C3LPG Balance'!C59</f>
        <v>PTTOR</v>
      </c>
      <c r="C62" s="872" t="str">
        <f>'C3LPG Balance'!D59</f>
        <v>PTT TANK (Truck)</v>
      </c>
      <c r="D62" s="551"/>
      <c r="E62" s="551"/>
      <c r="F62" s="639"/>
      <c r="G62" s="736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6" ht="10.25" customHeight="1">
      <c r="A63" s="529" t="s">
        <v>284</v>
      </c>
      <c r="B63" s="872" t="str">
        <f>'C3LPG Balance'!C60</f>
        <v>BCP</v>
      </c>
      <c r="C63" s="872" t="str">
        <f>'C3LPG Balance'!D60</f>
        <v>MT</v>
      </c>
      <c r="D63" s="551"/>
      <c r="E63" s="642"/>
      <c r="F63" s="746"/>
      <c r="G63" s="736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6" ht="10.25" customHeight="1">
      <c r="A64" s="529" t="s">
        <v>284</v>
      </c>
      <c r="B64" s="872" t="str">
        <f>'C3LPG Balance'!C61</f>
        <v>BCP</v>
      </c>
      <c r="C64" s="872" t="str">
        <f>'C3LPG Balance'!D61</f>
        <v>PTT TANK</v>
      </c>
      <c r="D64" s="551"/>
      <c r="E64" s="642"/>
      <c r="F64" s="746"/>
      <c r="G64" s="736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0.25" customHeight="1">
      <c r="A65" s="529" t="s">
        <v>284</v>
      </c>
      <c r="B65" s="872" t="str">
        <f>'C3LPG Balance'!C62</f>
        <v>PAP</v>
      </c>
      <c r="C65" s="872" t="str">
        <f>'C3LPG Balance'!D62</f>
        <v>MT</v>
      </c>
      <c r="D65" s="551"/>
      <c r="E65" s="642"/>
      <c r="F65" s="740"/>
      <c r="G65" s="643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0.25" customHeight="1">
      <c r="A66" s="529" t="s">
        <v>284</v>
      </c>
      <c r="B66" s="872" t="str">
        <f>'C3LPG Balance'!C63</f>
        <v>PAP</v>
      </c>
      <c r="C66" s="872" t="str">
        <f>'C3LPG Balance'!D63</f>
        <v>PTT TANK</v>
      </c>
      <c r="D66" s="551"/>
      <c r="E66" s="642"/>
      <c r="F66" s="740"/>
      <c r="G66" s="643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0.25" customHeight="1">
      <c r="A67" s="529" t="s">
        <v>284</v>
      </c>
      <c r="B67" s="872" t="str">
        <f>'C3LPG Balance'!C64</f>
        <v>PAP</v>
      </c>
      <c r="C67" s="872" t="str">
        <f>'C3LPG Balance'!D64</f>
        <v>PTT TANK (Truck)</v>
      </c>
      <c r="D67" s="551"/>
      <c r="E67" s="642"/>
      <c r="F67" s="694"/>
      <c r="G67" s="643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0.25" customHeight="1">
      <c r="A68" s="529" t="s">
        <v>284</v>
      </c>
      <c r="B68" s="872" t="str">
        <f>'C3LPG Balance'!C65</f>
        <v>WP</v>
      </c>
      <c r="C68" s="872" t="str">
        <f>'C3LPG Balance'!D65</f>
        <v>MT</v>
      </c>
      <c r="D68" s="551"/>
      <c r="E68" s="642"/>
      <c r="F68" s="740"/>
      <c r="G68" s="643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0.25" customHeight="1">
      <c r="A69" s="529" t="s">
        <v>284</v>
      </c>
      <c r="B69" s="872" t="str">
        <f>'C3LPG Balance'!C66</f>
        <v>WP</v>
      </c>
      <c r="C69" s="872" t="str">
        <f>'C3LPG Balance'!D66</f>
        <v>PTT TANK</v>
      </c>
      <c r="D69" s="624"/>
      <c r="E69" s="624"/>
      <c r="F69" s="639"/>
      <c r="G69" s="619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0.25" customHeight="1">
      <c r="A70" s="529" t="s">
        <v>284</v>
      </c>
      <c r="B70" s="872" t="str">
        <f>'C3LPG Balance'!C67</f>
        <v>IRPC</v>
      </c>
      <c r="C70" s="872" t="str">
        <f>'C3LPG Balance'!D67</f>
        <v>MT</v>
      </c>
      <c r="D70" s="551"/>
      <c r="E70" s="642"/>
      <c r="F70" s="740"/>
      <c r="G70" s="643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0.25" customHeight="1">
      <c r="A71" s="529" t="s">
        <v>284</v>
      </c>
      <c r="B71" s="872" t="str">
        <f>'C3LPG Balance'!C68</f>
        <v>IRPC</v>
      </c>
      <c r="C71" s="872" t="str">
        <f>'C3LPG Balance'!D68</f>
        <v>PTT TANK</v>
      </c>
      <c r="D71" s="551"/>
      <c r="E71" s="642"/>
      <c r="F71" s="740"/>
      <c r="G71" s="643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0.25" customHeight="1">
      <c r="A72" s="529" t="s">
        <v>284</v>
      </c>
      <c r="B72" s="872" t="str">
        <f>'C3LPG Balance'!C69</f>
        <v>Atlas</v>
      </c>
      <c r="C72" s="872" t="str">
        <f>'C3LPG Balance'!D69</f>
        <v>MT</v>
      </c>
      <c r="D72" s="551"/>
      <c r="E72" s="642"/>
      <c r="F72" s="740"/>
      <c r="G72" s="643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0.25" customHeight="1">
      <c r="A73" s="529" t="s">
        <v>284</v>
      </c>
      <c r="B73" s="872" t="str">
        <f>'C3LPG Balance'!C70</f>
        <v>Atlas</v>
      </c>
      <c r="C73" s="872" t="str">
        <f>'C3LPG Balance'!D70</f>
        <v>PTT TANK</v>
      </c>
      <c r="D73" s="551"/>
      <c r="E73" s="642"/>
      <c r="F73" s="740"/>
      <c r="G73" s="643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0.25" customHeight="1">
      <c r="A74" s="529" t="s">
        <v>284</v>
      </c>
      <c r="B74" s="872" t="str">
        <f>'C3LPG Balance'!C71</f>
        <v>ESSO</v>
      </c>
      <c r="C74" s="872" t="str">
        <f>'C3LPG Balance'!D71</f>
        <v>MT</v>
      </c>
      <c r="D74" s="551"/>
      <c r="E74" s="642"/>
      <c r="F74" s="740"/>
      <c r="G74" s="643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0.25" customHeight="1">
      <c r="A75" s="529" t="s">
        <v>284</v>
      </c>
      <c r="B75" s="872" t="str">
        <f>'C3LPG Balance'!C72</f>
        <v>ESSO</v>
      </c>
      <c r="C75" s="872" t="str">
        <f>'C3LPG Balance'!D72</f>
        <v>PTT TANK</v>
      </c>
      <c r="D75" s="551"/>
      <c r="E75" s="642"/>
      <c r="F75" s="740"/>
      <c r="G75" s="643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0.25" customHeight="1">
      <c r="A76" s="529" t="s">
        <v>284</v>
      </c>
      <c r="B76" s="872" t="str">
        <f>'C3LPG Balance'!C73</f>
        <v>Orchid</v>
      </c>
      <c r="C76" s="872" t="str">
        <f>'C3LPG Balance'!D73</f>
        <v>PTT TANK</v>
      </c>
      <c r="D76" s="551"/>
      <c r="E76" s="642"/>
      <c r="F76" s="740"/>
      <c r="G76" s="643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0.25" customHeight="1">
      <c r="A77" s="529" t="s">
        <v>314</v>
      </c>
      <c r="B77" s="872" t="str">
        <f>'C3LPG Balance'!C74</f>
        <v>PTTOR</v>
      </c>
      <c r="C77" s="872" t="str">
        <f>'C3LPG Balance'!D74</f>
        <v>MT</v>
      </c>
      <c r="D77" s="551"/>
      <c r="E77" s="551"/>
      <c r="F77" s="639"/>
      <c r="G77" s="643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0.25" customHeight="1">
      <c r="A78" s="529" t="s">
        <v>314</v>
      </c>
      <c r="B78" s="872" t="str">
        <f>'C3LPG Balance'!C75</f>
        <v>PTTOR</v>
      </c>
      <c r="C78" s="872" t="str">
        <f>'C3LPG Balance'!D75</f>
        <v xml:space="preserve">SPRC </v>
      </c>
      <c r="D78" s="551">
        <v>2</v>
      </c>
      <c r="E78" s="551">
        <v>1.35</v>
      </c>
      <c r="F78" s="820" t="s">
        <v>504</v>
      </c>
      <c r="G78" s="643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0.25" customHeight="1">
      <c r="A79" s="529" t="s">
        <v>314</v>
      </c>
      <c r="B79" s="872" t="str">
        <f>'C3LPG Balance'!C76</f>
        <v>PAP</v>
      </c>
      <c r="C79" s="872" t="str">
        <f>'C3LPG Balance'!D76</f>
        <v xml:space="preserve">SPRC </v>
      </c>
      <c r="D79" s="551"/>
      <c r="E79" s="642"/>
      <c r="F79" s="746"/>
      <c r="G79" s="643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0.25" customHeight="1">
      <c r="A80" s="529" t="s">
        <v>314</v>
      </c>
      <c r="B80" s="872" t="str">
        <f>'C3LPG Balance'!C77</f>
        <v>WP</v>
      </c>
      <c r="C80" s="872" t="str">
        <f>'C3LPG Balance'!D77</f>
        <v xml:space="preserve">SPRC </v>
      </c>
      <c r="D80" s="551">
        <v>4.63</v>
      </c>
      <c r="E80" s="551">
        <v>4.38</v>
      </c>
      <c r="F80" s="820" t="s">
        <v>505</v>
      </c>
      <c r="G80" s="643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0.25" customHeight="1">
      <c r="A81" s="529" t="s">
        <v>314</v>
      </c>
      <c r="B81" s="872" t="str">
        <f>'C3LPG Balance'!C78</f>
        <v>Atlas</v>
      </c>
      <c r="C81" s="872" t="str">
        <f>'C3LPG Balance'!D78</f>
        <v xml:space="preserve">SPRC </v>
      </c>
      <c r="D81" s="551"/>
      <c r="E81" s="551"/>
      <c r="F81" s="639"/>
      <c r="G81" s="643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0.25" customHeight="1">
      <c r="A82" s="529" t="s">
        <v>315</v>
      </c>
      <c r="B82" s="872" t="str">
        <f>'C3LPG Balance'!C79</f>
        <v>PTTOR</v>
      </c>
      <c r="C82" s="872" t="str">
        <f>'C3LPG Balance'!D79</f>
        <v>PTTEP/LKB (Truck)</v>
      </c>
      <c r="D82" s="551">
        <v>5.55</v>
      </c>
      <c r="E82" s="551">
        <v>5.82</v>
      </c>
      <c r="F82" s="820" t="s">
        <v>503</v>
      </c>
      <c r="G82" s="643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0.25" customHeight="1">
      <c r="A83" s="529" t="s">
        <v>316</v>
      </c>
      <c r="B83" s="872" t="str">
        <f>'C3LPG Balance'!C80</f>
        <v>PTTOR</v>
      </c>
      <c r="C83" s="872" t="str">
        <f>'C3LPG Balance'!D80</f>
        <v>GSP KHM</v>
      </c>
      <c r="D83" s="514"/>
      <c r="E83" s="514"/>
      <c r="F83" s="639"/>
      <c r="G83" s="643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0.25" customHeight="1">
      <c r="A84" s="964" t="s">
        <v>16</v>
      </c>
      <c r="B84" s="962"/>
      <c r="C84" s="963"/>
      <c r="D84" s="563">
        <f>SUM(D27:D83)</f>
        <v>192.60542810999999</v>
      </c>
      <c r="E84" s="563">
        <f>SUM(E27:E83)</f>
        <v>174.24999999999997</v>
      </c>
      <c r="F84" s="693"/>
      <c r="G84" s="621"/>
      <c r="H84" s="741"/>
      <c r="I84" s="741"/>
      <c r="J84" s="741"/>
      <c r="K84" s="741"/>
      <c r="L84" s="741"/>
      <c r="M84" s="741"/>
      <c r="N84" s="741"/>
      <c r="O84" s="742"/>
    </row>
    <row r="85" spans="1:16" ht="10.25" customHeight="1">
      <c r="A85" s="964" t="s">
        <v>342</v>
      </c>
      <c r="B85" s="962"/>
      <c r="C85" s="963"/>
      <c r="D85" s="519">
        <f>SUM(D60:D76)</f>
        <v>0</v>
      </c>
      <c r="E85" s="519">
        <f>SUM(E60:E76)</f>
        <v>2</v>
      </c>
      <c r="F85" s="882" t="s">
        <v>502</v>
      </c>
      <c r="G85" s="599"/>
      <c r="H85" s="599"/>
      <c r="I85" s="599"/>
      <c r="J85" s="599"/>
      <c r="K85" s="599"/>
      <c r="L85" s="599"/>
      <c r="M85" s="599"/>
      <c r="N85" s="599"/>
      <c r="O85" s="600"/>
    </row>
    <row r="86" spans="1:16" ht="10.25" customHeight="1">
      <c r="A86" s="965" t="s">
        <v>322</v>
      </c>
      <c r="B86" s="966"/>
      <c r="C86" s="966"/>
      <c r="D86" s="583"/>
      <c r="E86" s="583"/>
      <c r="F86" s="726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0.25" customHeight="1">
      <c r="A87" s="944" t="s">
        <v>108</v>
      </c>
      <c r="B87" s="945"/>
      <c r="C87" s="946"/>
      <c r="D87" s="506" t="str">
        <f>D9</f>
        <v>แผนเดิม</v>
      </c>
      <c r="E87" s="506" t="str">
        <f>E9</f>
        <v>แผนใหม่</v>
      </c>
      <c r="F87" s="978" t="s">
        <v>133</v>
      </c>
      <c r="G87" s="954"/>
      <c r="H87" s="954"/>
      <c r="I87" s="954"/>
      <c r="J87" s="954"/>
      <c r="K87" s="954"/>
      <c r="L87" s="954"/>
      <c r="M87" s="954"/>
      <c r="N87" s="954"/>
      <c r="O87" s="955"/>
    </row>
    <row r="88" spans="1:16" ht="10.25" customHeight="1">
      <c r="A88" s="539" t="s">
        <v>241</v>
      </c>
      <c r="B88" s="540"/>
      <c r="C88" s="540"/>
      <c r="D88" s="512"/>
      <c r="E88" s="512"/>
      <c r="F88" s="638"/>
      <c r="G88" s="559"/>
      <c r="H88" s="559"/>
      <c r="I88" s="559"/>
      <c r="J88" s="559"/>
      <c r="K88" s="559"/>
      <c r="L88" s="559"/>
      <c r="M88" s="559"/>
      <c r="N88" s="559"/>
      <c r="O88" s="560"/>
    </row>
    <row r="89" spans="1:16" ht="10.25" customHeight="1">
      <c r="A89" s="971" t="s">
        <v>339</v>
      </c>
      <c r="B89" s="972"/>
      <c r="C89" s="542"/>
      <c r="D89" s="530"/>
      <c r="E89" s="551"/>
      <c r="F89" s="639"/>
      <c r="G89" s="561"/>
      <c r="H89" s="561"/>
      <c r="I89" s="561"/>
      <c r="J89" s="561"/>
      <c r="K89" s="561"/>
      <c r="L89" s="561"/>
      <c r="M89" s="561"/>
      <c r="N89" s="561"/>
      <c r="O89" s="562"/>
    </row>
    <row r="90" spans="1:16" ht="10.25" customHeight="1">
      <c r="A90" s="541" t="s">
        <v>192</v>
      </c>
      <c r="B90" s="542"/>
      <c r="C90" s="542"/>
      <c r="D90" s="530"/>
      <c r="E90" s="551"/>
      <c r="F90" s="703"/>
      <c r="G90" s="561"/>
      <c r="H90" s="561"/>
      <c r="I90" s="561"/>
      <c r="J90" s="561"/>
      <c r="K90" s="561"/>
      <c r="L90" s="561"/>
      <c r="M90" s="561"/>
      <c r="N90" s="561"/>
      <c r="O90" s="562"/>
    </row>
    <row r="91" spans="1:16" ht="10.25" customHeight="1">
      <c r="A91" s="541" t="s">
        <v>320</v>
      </c>
      <c r="B91" s="542"/>
      <c r="C91" s="542"/>
      <c r="D91" s="530"/>
      <c r="E91" s="551"/>
      <c r="F91" s="753"/>
      <c r="G91" s="754"/>
      <c r="H91" s="754"/>
      <c r="I91" s="754"/>
      <c r="J91" s="754"/>
      <c r="K91" s="754"/>
      <c r="L91" s="754"/>
      <c r="M91" s="754"/>
      <c r="N91" s="754"/>
      <c r="O91" s="755"/>
    </row>
    <row r="92" spans="1:16" ht="10.25" customHeight="1">
      <c r="A92" s="539" t="s">
        <v>125</v>
      </c>
      <c r="B92" s="473"/>
      <c r="C92" s="473"/>
      <c r="D92" s="573"/>
      <c r="E92" s="573"/>
      <c r="F92" s="703"/>
      <c r="G92" s="561"/>
      <c r="H92" s="561"/>
      <c r="I92" s="561"/>
      <c r="J92" s="561"/>
      <c r="K92" s="561"/>
      <c r="L92" s="561"/>
      <c r="M92" s="561"/>
      <c r="N92" s="561"/>
      <c r="O92" s="562"/>
    </row>
    <row r="93" spans="1:16" ht="10.25" customHeight="1">
      <c r="A93" s="556" t="s">
        <v>433</v>
      </c>
      <c r="B93" s="499"/>
      <c r="C93" s="499"/>
      <c r="D93" s="574"/>
      <c r="E93" s="574"/>
      <c r="F93" s="703"/>
      <c r="G93" s="561"/>
      <c r="H93" s="561"/>
      <c r="I93" s="561"/>
      <c r="J93" s="561"/>
      <c r="K93" s="561"/>
      <c r="L93" s="561"/>
      <c r="M93" s="561"/>
      <c r="N93" s="561"/>
      <c r="O93" s="562"/>
    </row>
    <row r="94" spans="1:16" ht="10.25" customHeight="1">
      <c r="A94" s="964" t="s">
        <v>16</v>
      </c>
      <c r="B94" s="962"/>
      <c r="C94" s="963"/>
      <c r="D94" s="544">
        <f>SUM(D88:D93)</f>
        <v>0</v>
      </c>
      <c r="E94" s="544">
        <f>SUM(E88:E93)</f>
        <v>0</v>
      </c>
      <c r="F94" s="614"/>
      <c r="G94" s="570"/>
      <c r="H94" s="570"/>
      <c r="I94" s="570"/>
      <c r="J94" s="570"/>
      <c r="K94" s="570"/>
      <c r="L94" s="570"/>
      <c r="M94" s="570"/>
      <c r="N94" s="570"/>
      <c r="O94" s="571"/>
    </row>
    <row r="95" spans="1:16" ht="10.25" customHeight="1">
      <c r="A95" s="973" t="s">
        <v>255</v>
      </c>
      <c r="B95" s="974"/>
      <c r="C95" s="974"/>
      <c r="D95" s="484"/>
      <c r="E95" s="484"/>
      <c r="F95" s="615"/>
      <c r="G95" s="484"/>
      <c r="H95" s="484"/>
      <c r="I95" s="484"/>
      <c r="J95" s="484"/>
      <c r="K95" s="501"/>
      <c r="L95" s="501"/>
      <c r="M95" s="501"/>
      <c r="N95" s="501"/>
      <c r="O95" s="572"/>
    </row>
    <row r="96" spans="1:16" ht="10.25" customHeight="1">
      <c r="A96" s="944" t="s">
        <v>108</v>
      </c>
      <c r="B96" s="945"/>
      <c r="C96" s="946"/>
      <c r="D96" s="869" t="str">
        <f>D87</f>
        <v>แผนเดิม</v>
      </c>
      <c r="E96" s="869" t="str">
        <f>E87</f>
        <v>แผนใหม่</v>
      </c>
      <c r="F96" s="978" t="s">
        <v>133</v>
      </c>
      <c r="G96" s="954"/>
      <c r="H96" s="954"/>
      <c r="I96" s="954"/>
      <c r="J96" s="954"/>
      <c r="K96" s="954"/>
      <c r="L96" s="954"/>
      <c r="M96" s="954"/>
      <c r="N96" s="954"/>
      <c r="O96" s="955"/>
    </row>
    <row r="97" spans="1:15" ht="10.25" customHeight="1">
      <c r="A97" s="539" t="s">
        <v>88</v>
      </c>
      <c r="B97" s="540"/>
      <c r="C97" s="540"/>
      <c r="D97" s="509"/>
      <c r="E97" s="512"/>
      <c r="F97" s="596"/>
      <c r="G97" s="559"/>
      <c r="H97" s="559"/>
      <c r="I97" s="559"/>
      <c r="J97" s="559"/>
      <c r="K97" s="559"/>
      <c r="L97" s="559"/>
      <c r="M97" s="559"/>
      <c r="N97" s="559"/>
      <c r="O97" s="560"/>
    </row>
    <row r="98" spans="1:15" ht="10.25" customHeight="1">
      <c r="A98" s="964" t="s">
        <v>16</v>
      </c>
      <c r="B98" s="962"/>
      <c r="C98" s="963"/>
      <c r="D98" s="544">
        <f>SUM(D97)</f>
        <v>0</v>
      </c>
      <c r="E98" s="575">
        <f>SUM(E97)</f>
        <v>0</v>
      </c>
      <c r="F98" s="598"/>
      <c r="G98" s="570"/>
      <c r="H98" s="570"/>
      <c r="I98" s="570"/>
      <c r="J98" s="570"/>
      <c r="K98" s="570"/>
      <c r="L98" s="570"/>
      <c r="M98" s="570"/>
      <c r="N98" s="570"/>
      <c r="O98" s="571"/>
    </row>
    <row r="99" spans="1:15" ht="10.25" customHeight="1">
      <c r="A99" s="547" t="s">
        <v>447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A95:C95"/>
    <mergeCell ref="A96:C96"/>
    <mergeCell ref="F96:O96"/>
    <mergeCell ref="A98:C98"/>
    <mergeCell ref="A85:C85"/>
    <mergeCell ref="A86:C86"/>
    <mergeCell ref="A87:C87"/>
    <mergeCell ref="F87:O87"/>
    <mergeCell ref="A89:B89"/>
    <mergeCell ref="A94:C94"/>
    <mergeCell ref="A84:C84"/>
    <mergeCell ref="A9:C9"/>
    <mergeCell ref="F9:O9"/>
    <mergeCell ref="B10:C10"/>
    <mergeCell ref="B11:C11"/>
    <mergeCell ref="B12:C12"/>
    <mergeCell ref="A13:C13"/>
    <mergeCell ref="A15:C15"/>
    <mergeCell ref="F15:O15"/>
    <mergeCell ref="A25:C25"/>
    <mergeCell ref="A26:C26"/>
    <mergeCell ref="F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C99"/>
  <sheetViews>
    <sheetView zoomScale="130" zoomScaleNormal="130" zoomScaleSheetLayoutView="100" zoomScalePageLayoutView="40" workbookViewId="0">
      <selection activeCell="H75" sqref="H75"/>
    </sheetView>
  </sheetViews>
  <sheetFormatPr defaultColWidth="8.9140625" defaultRowHeight="12"/>
  <cols>
    <col min="1" max="1" width="16.08203125" style="549" customWidth="1"/>
    <col min="2" max="2" width="18.4140625" style="549" bestFit="1" customWidth="1"/>
    <col min="3" max="3" width="16.33203125" style="549" bestFit="1" customWidth="1"/>
    <col min="4" max="4" width="7" style="550" bestFit="1" customWidth="1"/>
    <col min="5" max="5" width="6.9140625" style="550" bestFit="1" customWidth="1"/>
    <col min="6" max="6" width="7" style="550" bestFit="1" customWidth="1"/>
    <col min="7" max="14" width="6.4140625" style="550" customWidth="1"/>
    <col min="15" max="15" width="7.6640625" style="550" customWidth="1"/>
    <col min="16" max="16" width="9.25" style="581" bestFit="1" customWidth="1"/>
    <col min="17" max="18" width="9" style="581" bestFit="1" customWidth="1"/>
    <col min="19" max="16384" width="8.9140625" style="581"/>
  </cols>
  <sheetData>
    <row r="1" spans="1:24" ht="11.15" customHeight="1">
      <c r="A1" s="472" t="s">
        <v>129</v>
      </c>
      <c r="B1" s="473"/>
      <c r="C1" s="474"/>
      <c r="D1" s="975" t="s">
        <v>354</v>
      </c>
      <c r="E1" s="976"/>
      <c r="F1" s="976"/>
      <c r="G1" s="976"/>
      <c r="H1" s="976"/>
      <c r="I1" s="977"/>
      <c r="J1" s="477" t="s">
        <v>101</v>
      </c>
      <c r="K1" s="477" t="s">
        <v>526</v>
      </c>
      <c r="L1" s="477"/>
      <c r="M1" s="478"/>
      <c r="N1" s="478"/>
      <c r="O1" s="479"/>
    </row>
    <row r="2" spans="1:24" ht="11.15" customHeight="1">
      <c r="A2" s="481" t="s">
        <v>331</v>
      </c>
      <c r="B2" s="482"/>
      <c r="C2" s="483"/>
      <c r="D2" s="927" t="s">
        <v>461</v>
      </c>
      <c r="E2" s="928"/>
      <c r="F2" s="928"/>
      <c r="G2" s="928"/>
      <c r="H2" s="928"/>
      <c r="I2" s="929"/>
      <c r="J2" s="489" t="s">
        <v>103</v>
      </c>
      <c r="K2" s="490" t="s">
        <v>525</v>
      </c>
      <c r="L2" s="491"/>
      <c r="M2" s="491"/>
      <c r="N2" s="491"/>
      <c r="O2" s="492"/>
    </row>
    <row r="3" spans="1:24" ht="11.15" customHeight="1">
      <c r="A3" s="493"/>
      <c r="B3" s="482"/>
      <c r="C3" s="483"/>
      <c r="D3" s="927"/>
      <c r="E3" s="928"/>
      <c r="F3" s="928"/>
      <c r="G3" s="928"/>
      <c r="H3" s="928"/>
      <c r="I3" s="929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28"/>
      <c r="F4" s="828"/>
      <c r="G4" s="828"/>
      <c r="H4" s="828"/>
      <c r="I4" s="829"/>
      <c r="J4" s="828"/>
      <c r="K4" s="828"/>
      <c r="L4" s="828"/>
      <c r="M4" s="828"/>
      <c r="N4" s="828"/>
      <c r="O4" s="829"/>
    </row>
    <row r="5" spans="1:24" ht="11.15" customHeight="1">
      <c r="A5" s="493"/>
      <c r="B5" s="482"/>
      <c r="C5" s="483"/>
      <c r="D5" s="485"/>
      <c r="E5" s="828"/>
      <c r="F5" s="828"/>
      <c r="G5" s="828"/>
      <c r="H5" s="828"/>
      <c r="I5" s="829"/>
      <c r="J5" s="828"/>
      <c r="K5" s="828"/>
      <c r="L5" s="828"/>
      <c r="M5" s="828"/>
      <c r="N5" s="828"/>
      <c r="O5" s="829"/>
    </row>
    <row r="6" spans="1:24" ht="11.15" customHeight="1">
      <c r="A6" s="493"/>
      <c r="B6" s="482"/>
      <c r="C6" s="483"/>
      <c r="D6" s="927" t="s">
        <v>105</v>
      </c>
      <c r="E6" s="928"/>
      <c r="F6" s="928"/>
      <c r="G6" s="928"/>
      <c r="H6" s="928"/>
      <c r="I6" s="929"/>
      <c r="J6" s="930" t="s">
        <v>155</v>
      </c>
      <c r="K6" s="930"/>
      <c r="L6" s="930"/>
      <c r="M6" s="930"/>
      <c r="N6" s="930"/>
      <c r="O6" s="931"/>
    </row>
    <row r="7" spans="1:24" ht="11.15" customHeight="1">
      <c r="A7" s="498"/>
      <c r="B7" s="499"/>
      <c r="C7" s="500"/>
      <c r="D7" s="932" t="s">
        <v>106</v>
      </c>
      <c r="E7" s="933"/>
      <c r="F7" s="933"/>
      <c r="G7" s="933"/>
      <c r="H7" s="933"/>
      <c r="I7" s="934"/>
      <c r="J7" s="935" t="s">
        <v>191</v>
      </c>
      <c r="K7" s="935"/>
      <c r="L7" s="935"/>
      <c r="M7" s="935"/>
      <c r="N7" s="935"/>
      <c r="O7" s="936"/>
      <c r="Q7" s="582"/>
    </row>
    <row r="8" spans="1:24" ht="11.15" customHeight="1">
      <c r="A8" s="487" t="s">
        <v>253</v>
      </c>
      <c r="B8" s="499"/>
      <c r="C8" s="499"/>
      <c r="D8" s="501"/>
      <c r="E8" s="501"/>
      <c r="F8" s="646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 ht="11.15" customHeight="1">
      <c r="A9" s="959" t="s">
        <v>108</v>
      </c>
      <c r="B9" s="960"/>
      <c r="C9" s="970"/>
      <c r="D9" s="524" t="s">
        <v>355</v>
      </c>
      <c r="E9" s="524" t="s">
        <v>57</v>
      </c>
      <c r="F9" s="652" t="s">
        <v>136</v>
      </c>
      <c r="G9" s="978" t="s">
        <v>133</v>
      </c>
      <c r="H9" s="954"/>
      <c r="I9" s="954"/>
      <c r="J9" s="954"/>
      <c r="K9" s="954"/>
      <c r="L9" s="954"/>
      <c r="M9" s="954"/>
      <c r="N9" s="954"/>
      <c r="O9" s="955"/>
      <c r="Q9" s="582"/>
    </row>
    <row r="10" spans="1:24" ht="11.15" customHeight="1">
      <c r="A10" s="507" t="s">
        <v>54</v>
      </c>
      <c r="B10" s="947" t="s">
        <v>302</v>
      </c>
      <c r="C10" s="948"/>
      <c r="D10" s="690">
        <v>145.06483370288242</v>
      </c>
      <c r="E10" s="690">
        <v>131.81918999999999</v>
      </c>
      <c r="F10" s="761">
        <f>(E10-D10)/D10</f>
        <v>-9.1308440266176266E-2</v>
      </c>
      <c r="G10" s="879" t="s">
        <v>498</v>
      </c>
      <c r="H10" s="641"/>
      <c r="I10" s="617"/>
      <c r="J10" s="617"/>
      <c r="K10" s="617"/>
      <c r="L10" s="617"/>
      <c r="M10" s="617"/>
      <c r="N10" s="617"/>
      <c r="O10" s="618"/>
      <c r="Q10" s="582"/>
    </row>
    <row r="11" spans="1:24" ht="11.15" customHeight="1">
      <c r="A11" s="510" t="s">
        <v>53</v>
      </c>
      <c r="B11" s="979" t="s">
        <v>302</v>
      </c>
      <c r="C11" s="980"/>
      <c r="D11" s="551">
        <v>42.48</v>
      </c>
      <c r="E11" s="551">
        <v>37.687314000000001</v>
      </c>
      <c r="F11" s="747">
        <f>(E11-D11)/D11</f>
        <v>-0.11282217514124286</v>
      </c>
      <c r="G11" s="877" t="s">
        <v>499</v>
      </c>
      <c r="H11" s="643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1.15" customHeight="1">
      <c r="A12" s="513" t="s">
        <v>53</v>
      </c>
      <c r="B12" s="981" t="s">
        <v>338</v>
      </c>
      <c r="C12" s="952"/>
      <c r="D12" s="515">
        <v>5.76</v>
      </c>
      <c r="E12" s="514">
        <v>5.6943049999999999</v>
      </c>
      <c r="F12" s="822">
        <f>(E12-D12)/D12</f>
        <v>-1.1405381944444416E-2</v>
      </c>
      <c r="G12" s="877" t="s">
        <v>479</v>
      </c>
      <c r="H12" s="643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1.15" customHeight="1">
      <c r="A13" s="953" t="s">
        <v>16</v>
      </c>
      <c r="B13" s="982"/>
      <c r="C13" s="983"/>
      <c r="D13" s="519">
        <f>SUM(D10:D12)</f>
        <v>193.30483370288241</v>
      </c>
      <c r="E13" s="519">
        <f>SUM(E10:E12)</f>
        <v>175.20080899999999</v>
      </c>
      <c r="F13" s="761">
        <f>(E13-D13)/D13</f>
        <v>-9.3655312989788214E-2</v>
      </c>
      <c r="G13" s="878" t="s">
        <v>500</v>
      </c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1.15" customHeight="1">
      <c r="A14" s="472" t="s">
        <v>254</v>
      </c>
      <c r="B14" s="473"/>
      <c r="C14" s="473"/>
      <c r="D14" s="521">
        <v>41.5</v>
      </c>
      <c r="E14" s="521">
        <v>42.033670000000001</v>
      </c>
      <c r="F14" s="561"/>
      <c r="G14" s="564" t="e">
        <f t="shared" ref="G14:O14" si="0">G16+G17</f>
        <v>#VALUE!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1.15" customHeight="1">
      <c r="A15" s="959" t="s">
        <v>108</v>
      </c>
      <c r="B15" s="960"/>
      <c r="C15" s="946"/>
      <c r="D15" s="524" t="s">
        <v>419</v>
      </c>
      <c r="E15" s="649" t="s">
        <v>57</v>
      </c>
      <c r="F15" s="652" t="s">
        <v>136</v>
      </c>
      <c r="G15" s="964" t="s">
        <v>133</v>
      </c>
      <c r="H15" s="962"/>
      <c r="I15" s="962"/>
      <c r="J15" s="962"/>
      <c r="K15" s="962"/>
      <c r="L15" s="962"/>
      <c r="M15" s="962"/>
      <c r="N15" s="962"/>
      <c r="O15" s="963"/>
      <c r="P15" s="582"/>
      <c r="Q15" s="582"/>
    </row>
    <row r="16" spans="1:24" ht="11.15" customHeight="1">
      <c r="A16" s="539" t="s">
        <v>317</v>
      </c>
      <c r="B16" s="767" t="s">
        <v>302</v>
      </c>
      <c r="C16" s="825" t="s">
        <v>286</v>
      </c>
      <c r="D16" s="512">
        <v>18.400000000000002</v>
      </c>
      <c r="E16" s="512">
        <v>11.924915</v>
      </c>
      <c r="F16" s="762">
        <f>(E16-D16)/D16</f>
        <v>-0.35190679347826093</v>
      </c>
      <c r="G16" s="876" t="s">
        <v>497</v>
      </c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1.15" customHeight="1">
      <c r="A17" s="541" t="s">
        <v>318</v>
      </c>
      <c r="B17" s="768" t="s">
        <v>302</v>
      </c>
      <c r="C17" s="826" t="s">
        <v>286</v>
      </c>
      <c r="D17" s="551">
        <v>32.904000000000003</v>
      </c>
      <c r="E17" s="551">
        <v>21.227508999999998</v>
      </c>
      <c r="F17" s="747">
        <f>(E17-D17)/D17</f>
        <v>-0.35486539630440084</v>
      </c>
      <c r="G17" s="880" t="s">
        <v>489</v>
      </c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1.15" customHeight="1">
      <c r="A18" s="541" t="s">
        <v>317</v>
      </c>
      <c r="B18" s="768" t="s">
        <v>312</v>
      </c>
      <c r="C18" s="826" t="s">
        <v>286</v>
      </c>
      <c r="D18" s="551">
        <v>10.6</v>
      </c>
      <c r="E18" s="551">
        <v>10.563176</v>
      </c>
      <c r="F18" s="691">
        <f>(E18-D18)/D18</f>
        <v>-3.4739622641508775E-3</v>
      </c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1.15" customHeight="1">
      <c r="A19" s="541" t="s">
        <v>435</v>
      </c>
      <c r="B19" s="768" t="s">
        <v>312</v>
      </c>
      <c r="C19" s="826" t="s">
        <v>312</v>
      </c>
      <c r="D19" s="551">
        <v>11</v>
      </c>
      <c r="E19" s="551">
        <v>12.1</v>
      </c>
      <c r="F19" s="747">
        <f>(E19-D19)/D19</f>
        <v>9.9999999999999964E-2</v>
      </c>
      <c r="G19" s="880" t="s">
        <v>527</v>
      </c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1.15" customHeight="1">
      <c r="A20" s="541" t="s">
        <v>434</v>
      </c>
      <c r="B20" s="768" t="s">
        <v>432</v>
      </c>
      <c r="C20" s="826" t="s">
        <v>286</v>
      </c>
      <c r="D20" s="551"/>
      <c r="E20" s="551"/>
      <c r="F20" s="545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1.15" customHeight="1">
      <c r="A21" s="541" t="s">
        <v>318</v>
      </c>
      <c r="B21" s="768" t="s">
        <v>339</v>
      </c>
      <c r="C21" s="826" t="s">
        <v>286</v>
      </c>
      <c r="D21" s="551">
        <v>23</v>
      </c>
      <c r="E21" s="551">
        <v>29.283060000000003</v>
      </c>
      <c r="F21" s="747">
        <f>(E21-D21)/D21</f>
        <v>0.27317652173913054</v>
      </c>
      <c r="G21" s="880" t="s">
        <v>494</v>
      </c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1.15" customHeight="1">
      <c r="A22" s="541" t="s">
        <v>317</v>
      </c>
      <c r="B22" s="768" t="s">
        <v>121</v>
      </c>
      <c r="C22" s="826" t="s">
        <v>286</v>
      </c>
      <c r="D22" s="551">
        <v>31.2</v>
      </c>
      <c r="E22" s="551">
        <v>24.576889999999999</v>
      </c>
      <c r="F22" s="747">
        <f t="shared" ref="F22:F24" si="1">(E22-D22)/D22</f>
        <v>-0.21227916666666669</v>
      </c>
      <c r="G22" s="880" t="s">
        <v>495</v>
      </c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1.15" customHeight="1">
      <c r="A23" s="541" t="s">
        <v>317</v>
      </c>
      <c r="B23" s="768" t="s">
        <v>122</v>
      </c>
      <c r="C23" s="826" t="s">
        <v>286</v>
      </c>
      <c r="D23" s="551">
        <v>22.795999999999999</v>
      </c>
      <c r="E23" s="551">
        <v>15.042813000000001</v>
      </c>
      <c r="F23" s="747">
        <f t="shared" si="1"/>
        <v>-0.34011173012809259</v>
      </c>
      <c r="G23" s="880" t="s">
        <v>496</v>
      </c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1.15" customHeight="1">
      <c r="A24" s="556" t="s">
        <v>317</v>
      </c>
      <c r="B24" s="769" t="s">
        <v>457</v>
      </c>
      <c r="C24" s="826" t="s">
        <v>286</v>
      </c>
      <c r="D24" s="514">
        <v>7.2</v>
      </c>
      <c r="E24" s="514">
        <v>4.750362</v>
      </c>
      <c r="F24" s="777">
        <f t="shared" si="1"/>
        <v>-0.34022750000000002</v>
      </c>
      <c r="G24" s="639" t="s">
        <v>486</v>
      </c>
      <c r="H24" s="561"/>
      <c r="I24" s="561"/>
      <c r="J24" s="561"/>
      <c r="K24" s="561"/>
      <c r="L24" s="561"/>
      <c r="M24" s="561"/>
      <c r="N24" s="561"/>
      <c r="O24" s="562"/>
      <c r="P24" s="584"/>
      <c r="Q24" s="662"/>
      <c r="R24" s="582" t="s">
        <v>367</v>
      </c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1.15" customHeight="1">
      <c r="A25" s="961" t="s">
        <v>16</v>
      </c>
      <c r="B25" s="984"/>
      <c r="C25" s="963"/>
      <c r="D25" s="580">
        <f>SUM(D16:D24)</f>
        <v>157.1</v>
      </c>
      <c r="E25" s="580">
        <f>SUM(E16:E24)</f>
        <v>129.46872499999998</v>
      </c>
      <c r="F25" s="580"/>
      <c r="G25" s="640"/>
      <c r="H25" s="570"/>
      <c r="I25" s="570"/>
      <c r="J25" s="570"/>
      <c r="K25" s="570"/>
      <c r="L25" s="570"/>
      <c r="M25" s="570"/>
      <c r="N25" s="570"/>
      <c r="O25" s="571"/>
      <c r="Q25" s="661"/>
      <c r="R25" s="582" t="s">
        <v>368</v>
      </c>
    </row>
    <row r="26" spans="1:29" ht="11.15" customHeight="1">
      <c r="A26" s="944" t="s">
        <v>108</v>
      </c>
      <c r="B26" s="945"/>
      <c r="C26" s="946"/>
      <c r="D26" s="524" t="s">
        <v>419</v>
      </c>
      <c r="E26" s="649" t="s">
        <v>57</v>
      </c>
      <c r="F26" s="650" t="s">
        <v>136</v>
      </c>
      <c r="G26" s="953" t="s">
        <v>133</v>
      </c>
      <c r="H26" s="982"/>
      <c r="I26" s="982"/>
      <c r="J26" s="982"/>
      <c r="K26" s="982"/>
      <c r="L26" s="982"/>
      <c r="M26" s="982"/>
      <c r="N26" s="982"/>
      <c r="O26" s="983"/>
      <c r="Q26" s="660"/>
      <c r="R26" s="581" t="s">
        <v>369</v>
      </c>
    </row>
    <row r="27" spans="1:29" ht="11.15" customHeight="1">
      <c r="A27" s="529" t="s">
        <v>317</v>
      </c>
      <c r="B27" s="827" t="str">
        <f>'C3LPG Balance'!C23</f>
        <v>PTTOR (C3)</v>
      </c>
      <c r="C27" s="827" t="str">
        <f>'C3LPG Balance'!D23</f>
        <v>GSP RY</v>
      </c>
      <c r="D27" s="509">
        <v>0.6</v>
      </c>
      <c r="E27" s="509">
        <v>0.50358000000000003</v>
      </c>
      <c r="F27" s="788">
        <f t="shared" ref="F27:F34" si="2">(E27-D27)/D27</f>
        <v>-0.16069999999999993</v>
      </c>
      <c r="G27" s="638" t="s">
        <v>528</v>
      </c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1.15" customHeight="1">
      <c r="A28" s="529" t="s">
        <v>318</v>
      </c>
      <c r="B28" s="827" t="str">
        <f>'C3LPG Balance'!C24</f>
        <v>PTTOR (LPG ไม่มีกลิ่น)</v>
      </c>
      <c r="C28" s="827" t="str">
        <f>'C3LPG Balance'!D24</f>
        <v>GSP RY</v>
      </c>
      <c r="D28" s="530">
        <v>0.6</v>
      </c>
      <c r="E28" s="530">
        <v>0.34301999999999999</v>
      </c>
      <c r="F28" s="788">
        <f t="shared" si="2"/>
        <v>-0.42830000000000001</v>
      </c>
      <c r="G28" s="639" t="s">
        <v>528</v>
      </c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1.15" customHeight="1">
      <c r="A29" s="529" t="s">
        <v>319</v>
      </c>
      <c r="B29" s="827" t="str">
        <f>'C3LPG Balance'!C25</f>
        <v>PTTOR</v>
      </c>
      <c r="C29" s="827" t="str">
        <f>'C3LPG Balance'!D25</f>
        <v>MT</v>
      </c>
      <c r="D29" s="530">
        <v>52</v>
      </c>
      <c r="E29" s="530">
        <v>31.803552</v>
      </c>
      <c r="F29" s="788">
        <f>(E29-D29)/D29</f>
        <v>-0.38839323076923077</v>
      </c>
      <c r="G29" s="820" t="s">
        <v>529</v>
      </c>
      <c r="H29" s="736"/>
      <c r="I29" s="692"/>
      <c r="J29" s="692"/>
      <c r="K29" s="692"/>
      <c r="L29" s="692"/>
      <c r="M29" s="692"/>
      <c r="N29" s="692"/>
      <c r="O29" s="735"/>
      <c r="P29" s="576"/>
      <c r="Q29" s="583"/>
    </row>
    <row r="30" spans="1:29" ht="11.15" customHeight="1">
      <c r="A30" s="529" t="s">
        <v>319</v>
      </c>
      <c r="B30" s="827" t="str">
        <f>'C3LPG Balance'!C26</f>
        <v>SGP</v>
      </c>
      <c r="C30" s="827" t="str">
        <f>'C3LPG Balance'!D26</f>
        <v>MT</v>
      </c>
      <c r="D30" s="545"/>
      <c r="E30" s="545"/>
      <c r="F30" s="883"/>
      <c r="G30" s="639" t="s">
        <v>530</v>
      </c>
      <c r="H30" s="736"/>
      <c r="I30" s="692"/>
      <c r="J30" s="692"/>
      <c r="K30" s="692"/>
      <c r="L30" s="692"/>
      <c r="M30" s="692"/>
      <c r="N30" s="692"/>
      <c r="O30" s="735"/>
      <c r="P30" s="576"/>
      <c r="Q30" s="583"/>
    </row>
    <row r="31" spans="1:29" ht="11.15" customHeight="1">
      <c r="A31" s="529" t="s">
        <v>319</v>
      </c>
      <c r="B31" s="827" t="str">
        <f>'C3LPG Balance'!C27</f>
        <v>UGP</v>
      </c>
      <c r="C31" s="827" t="str">
        <f>'C3LPG Balance'!D27</f>
        <v>MT</v>
      </c>
      <c r="D31" s="545"/>
      <c r="E31" s="545"/>
      <c r="F31" s="883"/>
      <c r="G31" s="639"/>
      <c r="H31" s="736"/>
      <c r="I31" s="692"/>
      <c r="J31" s="692"/>
      <c r="K31" s="692"/>
      <c r="L31" s="692"/>
      <c r="M31" s="692"/>
      <c r="N31" s="692"/>
      <c r="O31" s="735"/>
      <c r="P31" s="576"/>
      <c r="Q31" s="583"/>
    </row>
    <row r="32" spans="1:29" ht="11.15" customHeight="1">
      <c r="A32" s="529" t="s">
        <v>318</v>
      </c>
      <c r="B32" s="827" t="str">
        <f>'C3LPG Balance'!C29</f>
        <v>PTTOR</v>
      </c>
      <c r="C32" s="827" t="str">
        <f>'C3LPG Balance'!D29</f>
        <v>MT</v>
      </c>
      <c r="D32" s="530">
        <v>0.65921776999999793</v>
      </c>
      <c r="E32" s="530">
        <v>15.380053</v>
      </c>
      <c r="F32" s="788">
        <f>(E32-D32)/D32</f>
        <v>22.330762154667113</v>
      </c>
      <c r="G32" s="820" t="s">
        <v>531</v>
      </c>
      <c r="H32" s="737"/>
      <c r="I32" s="737"/>
      <c r="J32" s="737"/>
      <c r="K32" s="737"/>
      <c r="L32" s="737"/>
      <c r="M32" s="737"/>
      <c r="N32" s="737"/>
      <c r="O32" s="738"/>
      <c r="Q32" s="583"/>
    </row>
    <row r="33" spans="1:18" ht="11.15" customHeight="1">
      <c r="A33" s="529" t="s">
        <v>318</v>
      </c>
      <c r="B33" s="827" t="str">
        <f>'C3LPG Balance'!C30</f>
        <v>PTTOR</v>
      </c>
      <c r="C33" s="827" t="str">
        <f>'C3LPG Balance'!D30</f>
        <v xml:space="preserve">BRP </v>
      </c>
      <c r="D33" s="530">
        <v>57.996210340000012</v>
      </c>
      <c r="E33" s="530">
        <v>53.300525</v>
      </c>
      <c r="F33" s="789">
        <f t="shared" si="2"/>
        <v>-8.0965382263285493E-2</v>
      </c>
      <c r="G33" s="639" t="s">
        <v>509</v>
      </c>
      <c r="H33" s="737"/>
      <c r="I33" s="737"/>
      <c r="J33" s="737"/>
      <c r="K33" s="737"/>
      <c r="L33" s="737"/>
      <c r="M33" s="737"/>
      <c r="N33" s="737"/>
      <c r="O33" s="738"/>
      <c r="P33" s="688" t="e">
        <f>D29+D32+#REF!</f>
        <v>#REF!</v>
      </c>
      <c r="Q33" s="688" t="e">
        <f>E29+E32+#REF!</f>
        <v>#REF!</v>
      </c>
      <c r="R33" s="659" t="e">
        <f>(Q33-P33)/P33</f>
        <v>#REF!</v>
      </c>
    </row>
    <row r="34" spans="1:18" ht="11.15" customHeight="1">
      <c r="A34" s="529" t="s">
        <v>318</v>
      </c>
      <c r="B34" s="827" t="str">
        <f>'C3LPG Balance'!C31</f>
        <v>PTTOR</v>
      </c>
      <c r="C34" s="827" t="str">
        <f>'C3LPG Balance'!D31</f>
        <v>PTT TANK</v>
      </c>
      <c r="D34" s="530">
        <v>19</v>
      </c>
      <c r="E34" s="530">
        <v>16.91966</v>
      </c>
      <c r="F34" s="788">
        <f t="shared" si="2"/>
        <v>-0.1094915789473684</v>
      </c>
      <c r="G34" s="639" t="s">
        <v>509</v>
      </c>
      <c r="H34" s="736"/>
      <c r="I34" s="692"/>
      <c r="J34" s="692"/>
      <c r="K34" s="692"/>
      <c r="L34" s="692"/>
      <c r="M34" s="692"/>
      <c r="N34" s="692"/>
      <c r="O34" s="735"/>
      <c r="P34" s="688">
        <f>D34+D57</f>
        <v>19</v>
      </c>
      <c r="Q34" s="688">
        <f>E34+E57</f>
        <v>16.91966</v>
      </c>
      <c r="R34" s="659">
        <f>(Q34-P34)/P34</f>
        <v>-0.1094915789473684</v>
      </c>
    </row>
    <row r="35" spans="1:18" ht="11.15" customHeight="1">
      <c r="A35" s="529" t="s">
        <v>318</v>
      </c>
      <c r="B35" s="827" t="str">
        <f>'C3LPG Balance'!C32</f>
        <v>PTTOR</v>
      </c>
      <c r="C35" s="827" t="str">
        <f>'C3LPG Balance'!D32</f>
        <v>PTT TANK (Truck)</v>
      </c>
      <c r="D35" s="530">
        <v>0.6</v>
      </c>
      <c r="E35" s="530">
        <v>0.49929000000000001</v>
      </c>
      <c r="F35" s="788">
        <f>(E35-D35)/D35</f>
        <v>-0.16784999999999994</v>
      </c>
      <c r="G35" s="639" t="s">
        <v>509</v>
      </c>
      <c r="H35" s="736"/>
      <c r="I35" s="692"/>
      <c r="J35" s="692"/>
      <c r="K35" s="692"/>
      <c r="L35" s="692"/>
      <c r="M35" s="692"/>
      <c r="N35" s="692"/>
      <c r="O35" s="735"/>
      <c r="P35" s="688"/>
      <c r="Q35" s="688"/>
      <c r="R35" s="756"/>
    </row>
    <row r="36" spans="1:18" ht="11.15" customHeight="1">
      <c r="A36" s="529" t="s">
        <v>318</v>
      </c>
      <c r="B36" s="827" t="str">
        <f>'C3LPG Balance'!C33</f>
        <v>SGP</v>
      </c>
      <c r="C36" s="827" t="str">
        <f>'C3LPG Balance'!D33</f>
        <v>MT</v>
      </c>
      <c r="D36" s="530">
        <v>25.5</v>
      </c>
      <c r="E36" s="530">
        <v>23.484435000000001</v>
      </c>
      <c r="F36" s="789">
        <f>(E36-D36)/D36</f>
        <v>-7.9041764705882298E-2</v>
      </c>
      <c r="G36" s="639" t="s">
        <v>507</v>
      </c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8" ht="11.15" customHeight="1">
      <c r="A37" s="529" t="s">
        <v>318</v>
      </c>
      <c r="B37" s="827" t="str">
        <f>'C3LPG Balance'!C34</f>
        <v>UGP</v>
      </c>
      <c r="C37" s="827" t="str">
        <f>'C3LPG Balance'!D34</f>
        <v>MT</v>
      </c>
      <c r="D37" s="530">
        <v>15.5</v>
      </c>
      <c r="E37" s="530">
        <v>12.840678</v>
      </c>
      <c r="F37" s="787">
        <f>(E37-D37)/D37</f>
        <v>-0.17156916129032254</v>
      </c>
      <c r="G37" s="639" t="s">
        <v>508</v>
      </c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8" ht="11.15" customHeight="1">
      <c r="A38" s="529" t="s">
        <v>318</v>
      </c>
      <c r="B38" s="827" t="str">
        <f>'C3LPG Balance'!C35</f>
        <v>BCP</v>
      </c>
      <c r="C38" s="827" t="str">
        <f>'C3LPG Balance'!D35</f>
        <v>MT</v>
      </c>
      <c r="D38" s="530"/>
      <c r="E38" s="530"/>
      <c r="F38" s="552"/>
      <c r="G38" s="694"/>
      <c r="H38" s="736"/>
      <c r="I38" s="692"/>
      <c r="J38" s="692"/>
      <c r="K38" s="692"/>
      <c r="L38" s="692"/>
      <c r="M38" s="692"/>
      <c r="N38" s="692"/>
      <c r="O38" s="735"/>
    </row>
    <row r="39" spans="1:18" ht="11.15" customHeight="1">
      <c r="A39" s="529" t="s">
        <v>318</v>
      </c>
      <c r="B39" s="827" t="str">
        <f>'C3LPG Balance'!C36</f>
        <v>BCP</v>
      </c>
      <c r="C39" s="827" t="str">
        <f>'C3LPG Balance'!D36</f>
        <v>PTT TANK</v>
      </c>
      <c r="D39" s="530"/>
      <c r="E39" s="530"/>
      <c r="F39" s="552"/>
      <c r="G39" s="694"/>
      <c r="H39" s="736"/>
      <c r="I39" s="692"/>
      <c r="J39" s="692"/>
      <c r="K39" s="692"/>
      <c r="L39" s="692"/>
      <c r="M39" s="692"/>
      <c r="N39" s="692"/>
      <c r="O39" s="735"/>
    </row>
    <row r="40" spans="1:18" ht="11.15" customHeight="1">
      <c r="A40" s="529" t="s">
        <v>318</v>
      </c>
      <c r="B40" s="827" t="str">
        <f>'C3LPG Balance'!C37</f>
        <v>Big gas</v>
      </c>
      <c r="C40" s="827" t="str">
        <f>'C3LPG Balance'!D37</f>
        <v>MT</v>
      </c>
      <c r="D40" s="530"/>
      <c r="E40" s="530"/>
      <c r="F40" s="552"/>
      <c r="G40" s="694"/>
      <c r="H40" s="736"/>
      <c r="I40" s="692"/>
      <c r="J40" s="692"/>
      <c r="K40" s="692"/>
      <c r="L40" s="692"/>
      <c r="M40" s="692"/>
      <c r="N40" s="692"/>
      <c r="O40" s="735"/>
    </row>
    <row r="41" spans="1:18" ht="11.15" customHeight="1">
      <c r="A41" s="529" t="s">
        <v>318</v>
      </c>
      <c r="B41" s="827" t="str">
        <f>'C3LPG Balance'!C38</f>
        <v>Big gas</v>
      </c>
      <c r="C41" s="827" t="str">
        <f>'C3LPG Balance'!D38</f>
        <v>PTT TANK</v>
      </c>
      <c r="D41" s="530"/>
      <c r="E41" s="530"/>
      <c r="F41" s="552"/>
      <c r="G41" s="694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8" ht="11.15" customHeight="1">
      <c r="A42" s="529" t="s">
        <v>318</v>
      </c>
      <c r="B42" s="827" t="str">
        <f>'C3LPG Balance'!C39</f>
        <v>PAP</v>
      </c>
      <c r="C42" s="827" t="str">
        <f>'C3LPG Balance'!D39</f>
        <v>MT</v>
      </c>
      <c r="D42" s="530"/>
      <c r="E42" s="530"/>
      <c r="F42" s="552"/>
      <c r="G42" s="694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8" ht="11.15" customHeight="1">
      <c r="A43" s="529" t="s">
        <v>318</v>
      </c>
      <c r="B43" s="827" t="str">
        <f>'C3LPG Balance'!C40</f>
        <v>PAP</v>
      </c>
      <c r="C43" s="827" t="str">
        <f>'C3LPG Balance'!D40</f>
        <v>PTT TANK</v>
      </c>
      <c r="D43" s="530">
        <v>3</v>
      </c>
      <c r="E43" s="530">
        <v>3.0555180000000002</v>
      </c>
      <c r="F43" s="787">
        <f>(E43-D43)/D43</f>
        <v>1.8506000000000061E-2</v>
      </c>
      <c r="G43" s="639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8" ht="11.15" customHeight="1">
      <c r="A44" s="529" t="s">
        <v>318</v>
      </c>
      <c r="B44" s="827" t="str">
        <f>'C3LPG Balance'!C41</f>
        <v>PAP</v>
      </c>
      <c r="C44" s="827" t="str">
        <f>'C3LPG Balance'!D41</f>
        <v>PTT TANK (Truck)</v>
      </c>
      <c r="D44" s="530">
        <v>1.2</v>
      </c>
      <c r="E44" s="530">
        <v>1.2051500000000002</v>
      </c>
      <c r="F44" s="787">
        <f>(E44-D44)/D44</f>
        <v>4.2916666666668419E-3</v>
      </c>
      <c r="G44" s="639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8" ht="11.15" customHeight="1">
      <c r="A45" s="529" t="s">
        <v>318</v>
      </c>
      <c r="B45" s="827" t="str">
        <f>'C3LPG Balance'!C42</f>
        <v>WP</v>
      </c>
      <c r="C45" s="827" t="str">
        <f>'C3LPG Balance'!D42</f>
        <v>MT</v>
      </c>
      <c r="D45" s="530"/>
      <c r="E45" s="530"/>
      <c r="F45" s="552"/>
      <c r="G45" s="694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8" ht="11.15" customHeight="1">
      <c r="A46" s="529" t="s">
        <v>318</v>
      </c>
      <c r="B46" s="827" t="str">
        <f>'C3LPG Balance'!C43</f>
        <v>WP</v>
      </c>
      <c r="C46" s="827" t="str">
        <f>'C3LPG Balance'!D43</f>
        <v>PTT TANK</v>
      </c>
      <c r="D46" s="530">
        <v>9.17</v>
      </c>
      <c r="E46" s="530">
        <v>6.1208729999999996</v>
      </c>
      <c r="F46" s="788">
        <f>(E46-D46)/D46</f>
        <v>-0.33251112322791715</v>
      </c>
      <c r="G46" s="820" t="s">
        <v>506</v>
      </c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8" ht="11.15" customHeight="1">
      <c r="A47" s="529" t="s">
        <v>318</v>
      </c>
      <c r="B47" s="827" t="str">
        <f>'C3LPG Balance'!C44</f>
        <v>Chevron</v>
      </c>
      <c r="C47" s="827" t="str">
        <f>'C3LPG Balance'!D44</f>
        <v>PTT TANK</v>
      </c>
      <c r="D47" s="545"/>
      <c r="E47" s="545"/>
      <c r="F47" s="561"/>
      <c r="G47" s="639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8" ht="11.15" customHeight="1">
      <c r="A48" s="529" t="s">
        <v>318</v>
      </c>
      <c r="B48" s="827" t="str">
        <f>'C3LPG Balance'!C45</f>
        <v>IRPC</v>
      </c>
      <c r="C48" s="827" t="str">
        <f>'C3LPG Balance'!D45</f>
        <v>MT</v>
      </c>
      <c r="D48" s="545"/>
      <c r="E48" s="545"/>
      <c r="F48" s="561"/>
      <c r="G48" s="639"/>
      <c r="H48" s="736"/>
      <c r="I48" s="692"/>
      <c r="J48" s="692"/>
      <c r="K48" s="692"/>
      <c r="L48" s="692"/>
      <c r="M48" s="692"/>
      <c r="N48" s="692"/>
      <c r="O48" s="735"/>
      <c r="P48" s="707">
        <f>D46+D65</f>
        <v>9.17</v>
      </c>
      <c r="Q48" s="707">
        <f>E46+E65</f>
        <v>6.1208729999999996</v>
      </c>
      <c r="R48" s="659">
        <f>(Q48-P48)/P48</f>
        <v>-0.33251112322791715</v>
      </c>
    </row>
    <row r="49" spans="1:18" ht="11.15" customHeight="1">
      <c r="A49" s="529" t="s">
        <v>318</v>
      </c>
      <c r="B49" s="827" t="str">
        <f>'C3LPG Balance'!C46</f>
        <v>IRPC</v>
      </c>
      <c r="C49" s="827" t="str">
        <f>'C3LPG Balance'!D46</f>
        <v>PTT TANK</v>
      </c>
      <c r="D49" s="545"/>
      <c r="E49" s="545"/>
      <c r="F49" s="561"/>
      <c r="G49" s="694"/>
      <c r="H49" s="736"/>
      <c r="I49" s="692"/>
      <c r="J49" s="692"/>
      <c r="K49" s="692"/>
      <c r="L49" s="692"/>
      <c r="M49" s="692"/>
      <c r="N49" s="692"/>
      <c r="O49" s="735"/>
      <c r="P49" s="584">
        <f>D43+D63</f>
        <v>3</v>
      </c>
      <c r="Q49" s="584">
        <f>E43+E63</f>
        <v>3.0555180000000002</v>
      </c>
      <c r="R49" s="659">
        <f>(Q49-P49)/P49</f>
        <v>1.8506000000000061E-2</v>
      </c>
    </row>
    <row r="50" spans="1:18" ht="11.15" customHeight="1">
      <c r="A50" s="529" t="s">
        <v>318</v>
      </c>
      <c r="B50" s="827" t="str">
        <f>'C3LPG Balance'!C47</f>
        <v>Atlas</v>
      </c>
      <c r="C50" s="827" t="str">
        <f>'C3LPG Balance'!D47</f>
        <v>MT</v>
      </c>
      <c r="D50" s="545"/>
      <c r="E50" s="545"/>
      <c r="F50" s="561"/>
      <c r="G50" s="694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8" ht="11.15" customHeight="1">
      <c r="A51" s="529" t="s">
        <v>318</v>
      </c>
      <c r="B51" s="827" t="str">
        <f>'C3LPG Balance'!C48</f>
        <v>Atlas</v>
      </c>
      <c r="C51" s="827" t="str">
        <f>'C3LPG Balance'!D48</f>
        <v>PTT TANK</v>
      </c>
      <c r="D51" s="545"/>
      <c r="E51" s="545"/>
      <c r="F51" s="561"/>
      <c r="G51" s="694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8" ht="11.15" customHeight="1">
      <c r="A52" s="529" t="s">
        <v>318</v>
      </c>
      <c r="B52" s="827" t="str">
        <f>'C3LPG Balance'!C49</f>
        <v>ESSO</v>
      </c>
      <c r="C52" s="827" t="str">
        <f>'C3LPG Balance'!D49</f>
        <v>MT</v>
      </c>
      <c r="D52" s="545"/>
      <c r="E52" s="545"/>
      <c r="F52" s="561"/>
      <c r="G52" s="694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8" ht="11.15" customHeight="1">
      <c r="A53" s="529" t="s">
        <v>318</v>
      </c>
      <c r="B53" s="827" t="str">
        <f>'C3LPG Balance'!C50</f>
        <v>ESSO</v>
      </c>
      <c r="C53" s="827" t="str">
        <f>'C3LPG Balance'!D50</f>
        <v xml:space="preserve">BRP </v>
      </c>
      <c r="D53" s="545"/>
      <c r="E53" s="545"/>
      <c r="F53" s="561"/>
      <c r="G53" s="694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8" ht="11.15" customHeight="1">
      <c r="A54" s="529" t="s">
        <v>318</v>
      </c>
      <c r="B54" s="827" t="str">
        <f>'C3LPG Balance'!C51</f>
        <v>ESSO</v>
      </c>
      <c r="C54" s="827" t="str">
        <f>'C3LPG Balance'!D51</f>
        <v>PTT TANK</v>
      </c>
      <c r="D54" s="545"/>
      <c r="E54" s="545"/>
      <c r="F54" s="561"/>
      <c r="G54" s="694"/>
      <c r="H54" s="739"/>
      <c r="I54" s="692"/>
      <c r="J54" s="692"/>
      <c r="K54" s="692"/>
      <c r="L54" s="692"/>
      <c r="M54" s="692"/>
      <c r="N54" s="692"/>
      <c r="O54" s="735"/>
      <c r="P54" s="584"/>
    </row>
    <row r="55" spans="1:18" ht="11.15" customHeight="1">
      <c r="A55" s="529" t="s">
        <v>318</v>
      </c>
      <c r="B55" s="827" t="str">
        <f>'C3LPG Balance'!C52</f>
        <v>UNO</v>
      </c>
      <c r="C55" s="827" t="str">
        <f>'C3LPG Balance'!D52</f>
        <v>PTT TANK</v>
      </c>
      <c r="D55" s="545"/>
      <c r="E55" s="545"/>
      <c r="F55" s="561"/>
      <c r="G55" s="694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8" ht="11.15" customHeight="1">
      <c r="A56" s="529" t="s">
        <v>318</v>
      </c>
      <c r="B56" s="827" t="str">
        <f>'C3LPG Balance'!C53</f>
        <v>Orchid</v>
      </c>
      <c r="C56" s="827" t="str">
        <f>'C3LPG Balance'!D53</f>
        <v>PTT TANK</v>
      </c>
      <c r="D56" s="545"/>
      <c r="E56" s="545"/>
      <c r="F56" s="561"/>
      <c r="G56" s="694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8" ht="11.15" customHeight="1">
      <c r="A57" s="529" t="s">
        <v>313</v>
      </c>
      <c r="B57" s="827" t="str">
        <f>'C3LPG Balance'!C54</f>
        <v>PTTOR</v>
      </c>
      <c r="C57" s="827" t="str">
        <f>'C3LPG Balance'!D54</f>
        <v>IRPC</v>
      </c>
      <c r="D57" s="545"/>
      <c r="E57" s="545"/>
      <c r="F57" s="883"/>
      <c r="G57" s="639"/>
      <c r="H57" s="736"/>
      <c r="I57" s="692"/>
      <c r="J57" s="692"/>
      <c r="K57" s="692"/>
      <c r="L57" s="692"/>
      <c r="M57" s="692"/>
      <c r="N57" s="692"/>
      <c r="O57" s="735"/>
      <c r="P57" s="584"/>
    </row>
    <row r="58" spans="1:18" ht="11.15" customHeight="1">
      <c r="A58" s="529" t="s">
        <v>313</v>
      </c>
      <c r="B58" s="827" t="str">
        <f>'C3LPG Balance'!C55</f>
        <v>WP</v>
      </c>
      <c r="C58" s="827" t="str">
        <f>'C3LPG Balance'!D55</f>
        <v>IRPC</v>
      </c>
      <c r="D58" s="530">
        <v>1.2</v>
      </c>
      <c r="E58" s="530">
        <v>1.221641</v>
      </c>
      <c r="F58" s="787">
        <f>(E58-D58)/D58</f>
        <v>1.8034166666666684E-2</v>
      </c>
      <c r="G58" s="740"/>
      <c r="H58" s="736"/>
      <c r="I58" s="692"/>
      <c r="J58" s="692"/>
      <c r="K58" s="692"/>
      <c r="L58" s="692"/>
      <c r="M58" s="692"/>
      <c r="N58" s="692"/>
      <c r="O58" s="735"/>
      <c r="P58" s="584"/>
    </row>
    <row r="59" spans="1:18" ht="11.15" customHeight="1">
      <c r="A59" s="529" t="s">
        <v>313</v>
      </c>
      <c r="B59" s="827" t="str">
        <f>'C3LPG Balance'!C56</f>
        <v>Atlas</v>
      </c>
      <c r="C59" s="827" t="str">
        <f>'C3LPG Balance'!D56</f>
        <v>IRPC</v>
      </c>
      <c r="D59" s="545"/>
      <c r="E59" s="545"/>
      <c r="F59" s="561"/>
      <c r="G59" s="740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8" ht="11.15" customHeight="1">
      <c r="A60" s="529" t="s">
        <v>284</v>
      </c>
      <c r="B60" s="827" t="str">
        <f>'C3LPG Balance'!C57</f>
        <v>PTTOR</v>
      </c>
      <c r="C60" s="827" t="str">
        <f>'C3LPG Balance'!D57</f>
        <v>MT</v>
      </c>
      <c r="D60" s="545"/>
      <c r="E60" s="545"/>
      <c r="F60" s="561"/>
      <c r="G60" s="740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8" ht="11.15" customHeight="1">
      <c r="A61" s="529" t="s">
        <v>284</v>
      </c>
      <c r="B61" s="827" t="str">
        <f>'C3LPG Balance'!C58</f>
        <v>PTTOR</v>
      </c>
      <c r="C61" s="827" t="str">
        <f>'C3LPG Balance'!D58</f>
        <v>PTT TANK</v>
      </c>
      <c r="D61" s="530">
        <v>0</v>
      </c>
      <c r="E61" s="530">
        <v>1.890811</v>
      </c>
      <c r="F61" s="788">
        <v>1</v>
      </c>
      <c r="G61" s="639" t="s">
        <v>502</v>
      </c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8" ht="11.15" customHeight="1">
      <c r="A62" s="529" t="s">
        <v>284</v>
      </c>
      <c r="B62" s="827" t="str">
        <f>'C3LPG Balance'!C59</f>
        <v>PTTOR</v>
      </c>
      <c r="C62" s="827" t="str">
        <f>'C3LPG Balance'!D59</f>
        <v>PTT TANK (Truck)</v>
      </c>
      <c r="D62" s="545"/>
      <c r="E62" s="545"/>
      <c r="F62" s="561"/>
      <c r="G62" s="740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8" ht="11.15" customHeight="1">
      <c r="A63" s="529" t="s">
        <v>284</v>
      </c>
      <c r="B63" s="827" t="str">
        <f>'C3LPG Balance'!C60</f>
        <v>BCP</v>
      </c>
      <c r="C63" s="827" t="str">
        <f>'C3LPG Balance'!D60</f>
        <v>MT</v>
      </c>
      <c r="D63" s="545"/>
      <c r="E63" s="545"/>
      <c r="F63" s="883"/>
      <c r="G63" s="639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8" ht="11.15" customHeight="1">
      <c r="A64" s="529" t="s">
        <v>284</v>
      </c>
      <c r="B64" s="827" t="str">
        <f>'C3LPG Balance'!C61</f>
        <v>BCP</v>
      </c>
      <c r="C64" s="827" t="str">
        <f>'C3LPG Balance'!D61</f>
        <v>PTT TANK</v>
      </c>
      <c r="D64" s="545"/>
      <c r="E64" s="545"/>
      <c r="F64" s="561"/>
      <c r="G64" s="740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1.15" customHeight="1">
      <c r="A65" s="529" t="s">
        <v>284</v>
      </c>
      <c r="B65" s="827" t="str">
        <f>'C3LPG Balance'!C62</f>
        <v>PAP</v>
      </c>
      <c r="C65" s="827" t="str">
        <f>'C3LPG Balance'!D62</f>
        <v>MT</v>
      </c>
      <c r="D65" s="823"/>
      <c r="E65" s="823"/>
      <c r="F65" s="883"/>
      <c r="G65" s="639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1.15" customHeight="1">
      <c r="A66" s="529" t="s">
        <v>284</v>
      </c>
      <c r="B66" s="827" t="str">
        <f>'C3LPG Balance'!C63</f>
        <v>PAP</v>
      </c>
      <c r="C66" s="827" t="str">
        <f>'C3LPG Balance'!D63</f>
        <v>PTT TANK</v>
      </c>
      <c r="D66" s="545"/>
      <c r="E66" s="545"/>
      <c r="F66" s="561"/>
      <c r="G66" s="740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1.15" customHeight="1">
      <c r="A67" s="529" t="s">
        <v>284</v>
      </c>
      <c r="B67" s="827" t="str">
        <f>'C3LPG Balance'!C64</f>
        <v>PAP</v>
      </c>
      <c r="C67" s="827" t="str">
        <f>'C3LPG Balance'!D64</f>
        <v>PTT TANK (Truck)</v>
      </c>
      <c r="D67" s="545"/>
      <c r="E67" s="545"/>
      <c r="F67" s="561"/>
      <c r="G67" s="740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1.15" customHeight="1">
      <c r="A68" s="529" t="s">
        <v>284</v>
      </c>
      <c r="B68" s="827" t="str">
        <f>'C3LPG Balance'!C65</f>
        <v>WP</v>
      </c>
      <c r="C68" s="827" t="str">
        <f>'C3LPG Balance'!D65</f>
        <v>MT</v>
      </c>
      <c r="D68" s="545"/>
      <c r="E68" s="545"/>
      <c r="F68" s="561"/>
      <c r="G68" s="740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1.15" customHeight="1">
      <c r="A69" s="529" t="s">
        <v>284</v>
      </c>
      <c r="B69" s="827" t="str">
        <f>'C3LPG Balance'!C66</f>
        <v>WP</v>
      </c>
      <c r="C69" s="827" t="str">
        <f>'C3LPG Balance'!D66</f>
        <v>PTT TANK</v>
      </c>
      <c r="D69" s="545"/>
      <c r="E69" s="545"/>
      <c r="F69" s="561"/>
      <c r="G69" s="740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1.15" customHeight="1">
      <c r="A70" s="529" t="s">
        <v>284</v>
      </c>
      <c r="B70" s="827" t="str">
        <f>'C3LPG Balance'!C67</f>
        <v>IRPC</v>
      </c>
      <c r="C70" s="827" t="str">
        <f>'C3LPG Balance'!D67</f>
        <v>MT</v>
      </c>
      <c r="D70" s="545"/>
      <c r="E70" s="545"/>
      <c r="F70" s="561"/>
      <c r="G70" s="740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1.15" customHeight="1">
      <c r="A71" s="529" t="s">
        <v>284</v>
      </c>
      <c r="B71" s="827" t="str">
        <f>'C3LPG Balance'!C68</f>
        <v>IRPC</v>
      </c>
      <c r="C71" s="827" t="str">
        <f>'C3LPG Balance'!D68</f>
        <v>PTT TANK</v>
      </c>
      <c r="D71" s="545"/>
      <c r="E71" s="545"/>
      <c r="F71" s="561"/>
      <c r="G71" s="740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1.15" customHeight="1">
      <c r="A72" s="529" t="s">
        <v>284</v>
      </c>
      <c r="B72" s="827" t="str">
        <f>'C3LPG Balance'!C69</f>
        <v>Atlas</v>
      </c>
      <c r="C72" s="827" t="str">
        <f>'C3LPG Balance'!D69</f>
        <v>MT</v>
      </c>
      <c r="D72" s="545"/>
      <c r="E72" s="545"/>
      <c r="F72" s="561"/>
      <c r="G72" s="740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1.15" customHeight="1">
      <c r="A73" s="529" t="s">
        <v>284</v>
      </c>
      <c r="B73" s="827" t="str">
        <f>'C3LPG Balance'!C70</f>
        <v>Atlas</v>
      </c>
      <c r="C73" s="827" t="str">
        <f>'C3LPG Balance'!D70</f>
        <v>PTT TANK</v>
      </c>
      <c r="D73" s="545"/>
      <c r="E73" s="545"/>
      <c r="F73" s="561"/>
      <c r="G73" s="740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1.15" customHeight="1">
      <c r="A74" s="529" t="s">
        <v>284</v>
      </c>
      <c r="B74" s="827" t="str">
        <f>'C3LPG Balance'!C71</f>
        <v>ESSO</v>
      </c>
      <c r="C74" s="827" t="str">
        <f>'C3LPG Balance'!D71</f>
        <v>MT</v>
      </c>
      <c r="D74" s="545"/>
      <c r="E74" s="545"/>
      <c r="F74" s="894"/>
      <c r="G74" s="694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1.15" customHeight="1">
      <c r="A75" s="529" t="s">
        <v>284</v>
      </c>
      <c r="B75" s="827" t="str">
        <f>'C3LPG Balance'!C72</f>
        <v>ESSO</v>
      </c>
      <c r="C75" s="827" t="str">
        <f>'C3LPG Balance'!D72</f>
        <v>PTT TANK</v>
      </c>
      <c r="D75" s="545"/>
      <c r="E75" s="545"/>
      <c r="F75" s="561"/>
      <c r="G75" s="740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1.15" customHeight="1">
      <c r="A76" s="529" t="s">
        <v>284</v>
      </c>
      <c r="B76" s="827" t="str">
        <f>'C3LPG Balance'!C73</f>
        <v>Orchid</v>
      </c>
      <c r="C76" s="827" t="str">
        <f>'C3LPG Balance'!D73</f>
        <v>PTT TANK</v>
      </c>
      <c r="D76" s="545"/>
      <c r="E76" s="545"/>
      <c r="F76" s="883"/>
      <c r="G76" s="639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1.15" customHeight="1">
      <c r="A77" s="529" t="s">
        <v>314</v>
      </c>
      <c r="B77" s="827" t="str">
        <f>'C3LPG Balance'!C74</f>
        <v>PTTOR</v>
      </c>
      <c r="C77" s="827" t="str">
        <f>'C3LPG Balance'!D74</f>
        <v>MT</v>
      </c>
      <c r="D77" s="545"/>
      <c r="E77" s="545"/>
      <c r="F77" s="561"/>
      <c r="G77" s="639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1.15" customHeight="1">
      <c r="A78" s="529" t="s">
        <v>314</v>
      </c>
      <c r="B78" s="827" t="str">
        <f>'C3LPG Balance'!C75</f>
        <v>PTTOR</v>
      </c>
      <c r="C78" s="827" t="str">
        <f>'C3LPG Balance'!D75</f>
        <v xml:space="preserve">SPRC </v>
      </c>
      <c r="D78" s="530">
        <v>2</v>
      </c>
      <c r="E78" s="530">
        <v>1.3532280000000001</v>
      </c>
      <c r="F78" s="788">
        <f>(E78-D78)/D78</f>
        <v>-0.32338599999999995</v>
      </c>
      <c r="G78" s="820" t="s">
        <v>504</v>
      </c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1.15" customHeight="1">
      <c r="A79" s="529" t="s">
        <v>314</v>
      </c>
      <c r="B79" s="827" t="str">
        <f>'C3LPG Balance'!C76</f>
        <v>PAP</v>
      </c>
      <c r="C79" s="827" t="str">
        <f>'C3LPG Balance'!D76</f>
        <v xml:space="preserve">SPRC </v>
      </c>
      <c r="D79" s="545"/>
      <c r="E79" s="545"/>
      <c r="F79" s="883"/>
      <c r="G79" s="746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1.15" customHeight="1">
      <c r="A80" s="529" t="s">
        <v>314</v>
      </c>
      <c r="B80" s="827" t="str">
        <f>'C3LPG Balance'!C77</f>
        <v>WP</v>
      </c>
      <c r="C80" s="827" t="str">
        <f>'C3LPG Balance'!D77</f>
        <v xml:space="preserve">SPRC </v>
      </c>
      <c r="D80" s="530">
        <v>4.63</v>
      </c>
      <c r="E80" s="530">
        <v>4.2842739999999999</v>
      </c>
      <c r="F80" s="789">
        <f>(E80-D80)/D80</f>
        <v>-7.4670842332613382E-2</v>
      </c>
      <c r="G80" s="820" t="s">
        <v>505</v>
      </c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1.15" customHeight="1">
      <c r="A81" s="529" t="s">
        <v>314</v>
      </c>
      <c r="B81" s="827" t="str">
        <f>'C3LPG Balance'!C78</f>
        <v>Atlas</v>
      </c>
      <c r="C81" s="827" t="str">
        <f>'C3LPG Balance'!D78</f>
        <v xml:space="preserve">SPRC </v>
      </c>
      <c r="D81" s="545"/>
      <c r="E81" s="545"/>
      <c r="F81" s="883"/>
      <c r="G81" s="639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1.15" customHeight="1">
      <c r="A82" s="529" t="s">
        <v>315</v>
      </c>
      <c r="B82" s="827" t="str">
        <f>'C3LPG Balance'!C79</f>
        <v>PTTOR</v>
      </c>
      <c r="C82" s="827" t="str">
        <f>'C3LPG Balance'!D79</f>
        <v>PTTEP/LKB (Truck)</v>
      </c>
      <c r="D82" s="530">
        <v>5.55</v>
      </c>
      <c r="E82" s="530">
        <v>5.8191699999999997</v>
      </c>
      <c r="F82" s="789">
        <f>(E82-D82)/D82</f>
        <v>4.8499099099099087E-2</v>
      </c>
      <c r="G82" s="820" t="s">
        <v>503</v>
      </c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1.15" customHeight="1">
      <c r="A83" s="529" t="s">
        <v>316</v>
      </c>
      <c r="B83" s="827" t="str">
        <f>'C3LPG Balance'!C80</f>
        <v>PTTOR</v>
      </c>
      <c r="C83" s="827" t="str">
        <f>'C3LPG Balance'!D80</f>
        <v>GSP KHM</v>
      </c>
      <c r="D83" s="515">
        <v>15</v>
      </c>
      <c r="E83" s="515">
        <v>14.837337</v>
      </c>
      <c r="F83" s="787">
        <f>(E83-D83)/D83</f>
        <v>-1.0844200000000016E-2</v>
      </c>
      <c r="G83" s="639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1.15" customHeight="1">
      <c r="A84" s="964" t="s">
        <v>16</v>
      </c>
      <c r="B84" s="962"/>
      <c r="C84" s="963"/>
      <c r="D84" s="563">
        <f>SUM(D27:D82)</f>
        <v>199.20542810999999</v>
      </c>
      <c r="E84" s="563">
        <f>SUM(E27:E83)</f>
        <v>194.86279500000001</v>
      </c>
      <c r="F84" s="544"/>
      <c r="G84" s="693"/>
      <c r="H84" s="741"/>
      <c r="I84" s="741"/>
      <c r="J84" s="741"/>
      <c r="K84" s="741"/>
      <c r="L84" s="741"/>
      <c r="M84" s="741"/>
      <c r="N84" s="741"/>
      <c r="O84" s="742"/>
    </row>
    <row r="85" spans="1:16" ht="11.15" customHeight="1">
      <c r="A85" s="964" t="s">
        <v>342</v>
      </c>
      <c r="B85" s="962"/>
      <c r="C85" s="963"/>
      <c r="D85" s="519">
        <f>SUM(D60:D76)</f>
        <v>0</v>
      </c>
      <c r="E85" s="519">
        <f>SUM(E60:E76)</f>
        <v>1.890811</v>
      </c>
      <c r="F85" s="544"/>
      <c r="G85" s="882" t="s">
        <v>502</v>
      </c>
      <c r="H85" s="570"/>
      <c r="I85" s="570"/>
      <c r="J85" s="570"/>
      <c r="K85" s="570"/>
      <c r="L85" s="570"/>
      <c r="M85" s="570"/>
      <c r="N85" s="570"/>
      <c r="O85" s="571"/>
    </row>
    <row r="86" spans="1:16" ht="11.15" customHeight="1">
      <c r="A86" s="965" t="s">
        <v>322</v>
      </c>
      <c r="B86" s="966"/>
      <c r="C86" s="966"/>
      <c r="D86" s="583"/>
      <c r="E86" s="583"/>
      <c r="F86" s="647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1.15" customHeight="1">
      <c r="A87" s="944" t="s">
        <v>108</v>
      </c>
      <c r="B87" s="945"/>
      <c r="C87" s="946"/>
      <c r="D87" s="524" t="s">
        <v>419</v>
      </c>
      <c r="E87" s="650" t="s">
        <v>57</v>
      </c>
      <c r="F87" s="650" t="s">
        <v>136</v>
      </c>
      <c r="G87" s="978" t="s">
        <v>133</v>
      </c>
      <c r="H87" s="954"/>
      <c r="I87" s="954"/>
      <c r="J87" s="954"/>
      <c r="K87" s="954"/>
      <c r="L87" s="954"/>
      <c r="M87" s="954"/>
      <c r="N87" s="954"/>
      <c r="O87" s="955"/>
    </row>
    <row r="88" spans="1:16" ht="11.15" customHeight="1">
      <c r="A88" s="539" t="s">
        <v>241</v>
      </c>
      <c r="B88" s="540"/>
      <c r="C88" s="540"/>
      <c r="D88" s="512">
        <v>34.722222222222221</v>
      </c>
      <c r="E88" s="512">
        <v>29.595410000000001</v>
      </c>
      <c r="F88" s="776">
        <f>(E88-D88)/D88</f>
        <v>-0.14765219199999996</v>
      </c>
      <c r="G88" s="638" t="s">
        <v>477</v>
      </c>
      <c r="H88" s="559"/>
      <c r="I88" s="559"/>
      <c r="J88" s="559"/>
      <c r="K88" s="559"/>
      <c r="L88" s="559"/>
      <c r="M88" s="559"/>
      <c r="N88" s="559"/>
      <c r="O88" s="560"/>
    </row>
    <row r="89" spans="1:16" ht="11.15" customHeight="1">
      <c r="A89" s="971" t="s">
        <v>339</v>
      </c>
      <c r="B89" s="972"/>
      <c r="C89" s="542"/>
      <c r="D89" s="530">
        <v>42.222222222222221</v>
      </c>
      <c r="E89" s="551">
        <v>43.897807</v>
      </c>
      <c r="F89" s="731">
        <f>(E89-D89)/D89</f>
        <v>3.9684902631578971E-2</v>
      </c>
      <c r="G89" s="695" t="s">
        <v>528</v>
      </c>
      <c r="H89" s="561"/>
      <c r="I89" s="561"/>
      <c r="J89" s="561"/>
      <c r="K89" s="561"/>
      <c r="L89" s="561"/>
      <c r="M89" s="561"/>
      <c r="N89" s="561"/>
      <c r="O89" s="562"/>
    </row>
    <row r="90" spans="1:16" ht="11.15" customHeight="1">
      <c r="A90" s="541" t="s">
        <v>192</v>
      </c>
      <c r="B90" s="542"/>
      <c r="C90" s="542"/>
      <c r="D90" s="530"/>
      <c r="E90" s="551"/>
      <c r="F90" s="821"/>
      <c r="G90" s="639"/>
      <c r="H90" s="561"/>
      <c r="I90" s="561"/>
      <c r="J90" s="561"/>
      <c r="K90" s="561"/>
      <c r="L90" s="561"/>
      <c r="M90" s="561"/>
      <c r="N90" s="561"/>
      <c r="O90" s="562"/>
    </row>
    <row r="91" spans="1:16" ht="11.15" customHeight="1">
      <c r="A91" s="541" t="s">
        <v>320</v>
      </c>
      <c r="B91" s="542"/>
      <c r="C91" s="542"/>
      <c r="D91" s="530"/>
      <c r="E91" s="551"/>
      <c r="F91" s="818"/>
      <c r="G91" s="695"/>
      <c r="H91" s="561"/>
      <c r="I91" s="561"/>
      <c r="J91" s="561"/>
      <c r="K91" s="561"/>
      <c r="L91" s="561"/>
      <c r="M91" s="561"/>
      <c r="N91" s="561"/>
      <c r="O91" s="562"/>
    </row>
    <row r="92" spans="1:16" ht="11.15" customHeight="1">
      <c r="A92" s="539" t="s">
        <v>125</v>
      </c>
      <c r="B92" s="473"/>
      <c r="C92" s="473"/>
      <c r="D92" s="573">
        <v>1.9</v>
      </c>
      <c r="E92" s="573">
        <v>1.839896</v>
      </c>
      <c r="F92" s="691">
        <f>(E92-D92)/D92</f>
        <v>-3.1633684210526286E-2</v>
      </c>
      <c r="G92" s="638"/>
      <c r="H92" s="559"/>
      <c r="I92" s="559"/>
      <c r="J92" s="559"/>
      <c r="K92" s="559"/>
      <c r="L92" s="559"/>
      <c r="M92" s="559"/>
      <c r="N92" s="559"/>
      <c r="O92" s="560"/>
    </row>
    <row r="93" spans="1:16" ht="11.15" customHeight="1">
      <c r="A93" s="556" t="s">
        <v>433</v>
      </c>
      <c r="B93" s="499"/>
      <c r="C93" s="499"/>
      <c r="D93" s="574">
        <v>1.9</v>
      </c>
      <c r="E93" s="574">
        <v>1.839666</v>
      </c>
      <c r="F93" s="691">
        <f>(E93-D93)/D93</f>
        <v>-3.1754736842105204E-2</v>
      </c>
      <c r="G93" s="639"/>
      <c r="H93" s="561"/>
      <c r="I93" s="561"/>
      <c r="J93" s="561"/>
      <c r="K93" s="561"/>
      <c r="L93" s="561"/>
      <c r="M93" s="561"/>
      <c r="N93" s="561"/>
      <c r="O93" s="562"/>
    </row>
    <row r="94" spans="1:16" ht="11.15" customHeight="1">
      <c r="A94" s="964" t="s">
        <v>16</v>
      </c>
      <c r="B94" s="962"/>
      <c r="C94" s="963"/>
      <c r="D94" s="544">
        <f>SUM(D88:D93)</f>
        <v>80.744444444444454</v>
      </c>
      <c r="E94" s="544">
        <f>SUM(E88:E93)</f>
        <v>77.172778999999991</v>
      </c>
      <c r="F94" s="544"/>
      <c r="G94" s="697"/>
      <c r="H94" s="570"/>
      <c r="I94" s="570"/>
      <c r="J94" s="570"/>
      <c r="K94" s="570"/>
      <c r="L94" s="570"/>
      <c r="M94" s="570"/>
      <c r="N94" s="570"/>
      <c r="O94" s="571"/>
    </row>
    <row r="95" spans="1:16" ht="11.15" customHeight="1">
      <c r="A95" s="973" t="s">
        <v>255</v>
      </c>
      <c r="B95" s="974"/>
      <c r="C95" s="974"/>
      <c r="D95" s="484"/>
      <c r="E95" s="484"/>
      <c r="F95" s="648"/>
      <c r="G95" s="698"/>
      <c r="H95" s="484"/>
      <c r="I95" s="484"/>
      <c r="J95" s="484"/>
      <c r="K95" s="501"/>
      <c r="L95" s="501"/>
      <c r="M95" s="501"/>
      <c r="N95" s="501"/>
      <c r="O95" s="572"/>
    </row>
    <row r="96" spans="1:16" ht="11.15" customHeight="1">
      <c r="A96" s="944" t="s">
        <v>108</v>
      </c>
      <c r="B96" s="945"/>
      <c r="C96" s="946"/>
      <c r="D96" s="524" t="s">
        <v>419</v>
      </c>
      <c r="E96" s="651" t="s">
        <v>57</v>
      </c>
      <c r="F96" s="650" t="s">
        <v>136</v>
      </c>
      <c r="G96" s="978" t="s">
        <v>133</v>
      </c>
      <c r="H96" s="954"/>
      <c r="I96" s="954"/>
      <c r="J96" s="954"/>
      <c r="K96" s="954"/>
      <c r="L96" s="954"/>
      <c r="M96" s="954"/>
      <c r="N96" s="954"/>
      <c r="O96" s="955"/>
    </row>
    <row r="97" spans="1:15" ht="11.15" customHeight="1">
      <c r="A97" s="539" t="s">
        <v>88</v>
      </c>
      <c r="B97" s="540"/>
      <c r="C97" s="540"/>
      <c r="D97" s="509">
        <v>4.32</v>
      </c>
      <c r="E97" s="512">
        <v>4.1620110000000006</v>
      </c>
      <c r="F97" s="731">
        <f>(E97-D97)/D97</f>
        <v>-3.657152777777771E-2</v>
      </c>
      <c r="G97" s="638" t="s">
        <v>528</v>
      </c>
      <c r="H97" s="559"/>
      <c r="I97" s="559"/>
      <c r="J97" s="559"/>
      <c r="K97" s="559"/>
      <c r="L97" s="559"/>
      <c r="M97" s="559"/>
      <c r="N97" s="559"/>
      <c r="O97" s="560"/>
    </row>
    <row r="98" spans="1:15" ht="11.15" customHeight="1">
      <c r="A98" s="964" t="s">
        <v>16</v>
      </c>
      <c r="B98" s="962"/>
      <c r="C98" s="963"/>
      <c r="D98" s="544">
        <f>D97</f>
        <v>4.32</v>
      </c>
      <c r="E98" s="544">
        <f>E97</f>
        <v>4.1620110000000006</v>
      </c>
      <c r="F98" s="544"/>
      <c r="G98" s="598"/>
      <c r="H98" s="570"/>
      <c r="I98" s="570"/>
      <c r="J98" s="570"/>
      <c r="K98" s="570"/>
      <c r="L98" s="570"/>
      <c r="M98" s="570"/>
      <c r="N98" s="570"/>
      <c r="O98" s="571"/>
    </row>
    <row r="99" spans="1:15" ht="11.15" customHeight="1">
      <c r="A99" s="547" t="s">
        <v>328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A95:C95"/>
    <mergeCell ref="A96:C96"/>
    <mergeCell ref="G96:O96"/>
    <mergeCell ref="A98:C98"/>
    <mergeCell ref="A85:C85"/>
    <mergeCell ref="A86:C86"/>
    <mergeCell ref="A87:C87"/>
    <mergeCell ref="G87:O87"/>
    <mergeCell ref="A89:B89"/>
    <mergeCell ref="A94:C94"/>
    <mergeCell ref="A84:C84"/>
    <mergeCell ref="A9:C9"/>
    <mergeCell ref="G9:O9"/>
    <mergeCell ref="B10:C10"/>
    <mergeCell ref="B11:C11"/>
    <mergeCell ref="B12:C12"/>
    <mergeCell ref="A13:C13"/>
    <mergeCell ref="A15:C15"/>
    <mergeCell ref="G15:O15"/>
    <mergeCell ref="A25:C25"/>
    <mergeCell ref="A26:C26"/>
    <mergeCell ref="G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X107"/>
  <sheetViews>
    <sheetView topLeftCell="A70" zoomScaleNormal="100" workbookViewId="0">
      <selection activeCell="BJ31" sqref="BJ31"/>
    </sheetView>
  </sheetViews>
  <sheetFormatPr defaultColWidth="8.9140625" defaultRowHeight="12"/>
  <cols>
    <col min="1" max="1" width="17.33203125" style="549" customWidth="1"/>
    <col min="2" max="2" width="19.4140625" style="549" customWidth="1"/>
    <col min="3" max="3" width="17.4140625" style="549" customWidth="1"/>
    <col min="4" max="9" width="6.08203125" style="550" hidden="1" customWidth="1"/>
    <col min="10" max="10" width="3.08203125" style="550" hidden="1" customWidth="1"/>
    <col min="11" max="21" width="6.08203125" style="550" hidden="1" customWidth="1"/>
    <col min="22" max="22" width="1.4140625" style="550" hidden="1" customWidth="1"/>
    <col min="23" max="36" width="6.08203125" style="550" hidden="1" customWidth="1"/>
    <col min="37" max="42" width="6.4140625" style="550" hidden="1" customWidth="1"/>
    <col min="43" max="43" width="0.33203125" style="550" hidden="1" customWidth="1"/>
    <col min="44" max="50" width="6.4140625" style="550" hidden="1" customWidth="1"/>
    <col min="51" max="62" width="6.4140625" style="550" customWidth="1"/>
    <col min="63" max="63" width="10.25" style="581" customWidth="1"/>
    <col min="64" max="16384" width="8.9140625" style="581"/>
  </cols>
  <sheetData>
    <row r="1" spans="1:64" ht="11.4" customHeight="1">
      <c r="A1" s="472" t="s">
        <v>100</v>
      </c>
      <c r="B1" s="473"/>
      <c r="C1" s="474"/>
      <c r="D1" s="475"/>
      <c r="E1" s="476"/>
      <c r="F1" s="476"/>
      <c r="G1" s="476"/>
      <c r="H1" s="476"/>
      <c r="I1" s="472"/>
      <c r="J1" s="476"/>
      <c r="K1" s="476"/>
      <c r="L1" s="476"/>
      <c r="M1" s="472"/>
      <c r="N1" s="472"/>
      <c r="O1" s="476"/>
      <c r="P1" s="475"/>
      <c r="Q1" s="475"/>
      <c r="R1" s="475"/>
      <c r="S1" s="472"/>
      <c r="T1" s="921" t="s">
        <v>327</v>
      </c>
      <c r="U1" s="922"/>
      <c r="V1" s="922"/>
      <c r="W1" s="922"/>
      <c r="X1" s="922"/>
      <c r="Y1" s="922"/>
      <c r="Z1" s="922"/>
      <c r="AA1" s="922"/>
      <c r="AB1" s="922"/>
      <c r="AC1" s="922"/>
      <c r="AD1" s="922"/>
      <c r="AE1" s="922"/>
      <c r="AF1" s="922"/>
      <c r="AG1" s="922"/>
      <c r="AH1" s="922"/>
      <c r="AI1" s="922"/>
      <c r="AJ1" s="922"/>
      <c r="AK1" s="922"/>
      <c r="AL1" s="922"/>
      <c r="AM1" s="922"/>
      <c r="AN1" s="922"/>
      <c r="AO1" s="922"/>
      <c r="AP1" s="922"/>
      <c r="AQ1" s="922"/>
      <c r="AR1" s="922"/>
      <c r="AS1" s="922"/>
      <c r="AT1" s="922"/>
      <c r="AU1" s="922"/>
      <c r="AV1" s="922"/>
      <c r="AW1" s="922"/>
      <c r="AX1" s="922"/>
      <c r="AY1" s="922"/>
      <c r="AZ1" s="922"/>
      <c r="BA1" s="922"/>
      <c r="BB1" s="922"/>
      <c r="BC1" s="922"/>
      <c r="BD1" s="923"/>
      <c r="BE1" s="477" t="s">
        <v>101</v>
      </c>
      <c r="BF1" s="477" t="s">
        <v>482</v>
      </c>
      <c r="BG1" s="477"/>
      <c r="BH1" s="478"/>
      <c r="BI1" s="478"/>
      <c r="BJ1" s="479"/>
    </row>
    <row r="2" spans="1:64" ht="11.4" customHeight="1">
      <c r="A2" s="481" t="s">
        <v>102</v>
      </c>
      <c r="B2" s="482"/>
      <c r="C2" s="483"/>
      <c r="D2" s="484"/>
      <c r="E2" s="485"/>
      <c r="F2" s="485"/>
      <c r="G2" s="485"/>
      <c r="H2" s="485"/>
      <c r="I2" s="481"/>
      <c r="J2" s="485"/>
      <c r="K2" s="486"/>
      <c r="L2" s="486"/>
      <c r="M2" s="487"/>
      <c r="N2" s="487"/>
      <c r="O2" s="486"/>
      <c r="P2" s="488"/>
      <c r="Q2" s="488"/>
      <c r="R2" s="488"/>
      <c r="S2" s="487"/>
      <c r="T2" s="924" t="s">
        <v>480</v>
      </c>
      <c r="U2" s="925"/>
      <c r="V2" s="925"/>
      <c r="W2" s="925"/>
      <c r="X2" s="925"/>
      <c r="Y2" s="925"/>
      <c r="Z2" s="925"/>
      <c r="AA2" s="925"/>
      <c r="AB2" s="925"/>
      <c r="AC2" s="925"/>
      <c r="AD2" s="925"/>
      <c r="AE2" s="925"/>
      <c r="AF2" s="925"/>
      <c r="AG2" s="925"/>
      <c r="AH2" s="925"/>
      <c r="AI2" s="925"/>
      <c r="AJ2" s="925"/>
      <c r="AK2" s="925"/>
      <c r="AL2" s="925"/>
      <c r="AM2" s="925"/>
      <c r="AN2" s="925"/>
      <c r="AO2" s="925"/>
      <c r="AP2" s="925"/>
      <c r="AQ2" s="925"/>
      <c r="AR2" s="925"/>
      <c r="AS2" s="925"/>
      <c r="AT2" s="925"/>
      <c r="AU2" s="925"/>
      <c r="AV2" s="925"/>
      <c r="AW2" s="925"/>
      <c r="AX2" s="925"/>
      <c r="AY2" s="925"/>
      <c r="AZ2" s="925"/>
      <c r="BA2" s="925"/>
      <c r="BB2" s="925"/>
      <c r="BC2" s="925"/>
      <c r="BD2" s="926"/>
      <c r="BE2" s="489" t="s">
        <v>103</v>
      </c>
      <c r="BF2" s="490" t="s">
        <v>481</v>
      </c>
      <c r="BG2" s="491"/>
      <c r="BH2" s="491"/>
      <c r="BI2" s="491"/>
      <c r="BJ2" s="492"/>
      <c r="BK2" s="732"/>
    </row>
    <row r="3" spans="1:64" ht="11.4" customHeight="1">
      <c r="A3" s="493"/>
      <c r="B3" s="482"/>
      <c r="C3" s="483"/>
      <c r="D3" s="482"/>
      <c r="E3" s="494"/>
      <c r="F3" s="494"/>
      <c r="G3" s="494"/>
      <c r="H3" s="494"/>
      <c r="I3" s="494"/>
      <c r="J3" s="485"/>
      <c r="K3" s="485"/>
      <c r="L3" s="493"/>
      <c r="M3" s="493"/>
      <c r="N3" s="493"/>
      <c r="O3" s="485"/>
      <c r="P3" s="482"/>
      <c r="Q3" s="482"/>
      <c r="R3" s="482"/>
      <c r="S3" s="493"/>
      <c r="T3" s="493"/>
      <c r="U3" s="482"/>
      <c r="V3" s="482"/>
      <c r="W3" s="482"/>
      <c r="X3" s="482"/>
      <c r="Y3" s="482"/>
      <c r="Z3" s="482"/>
      <c r="AA3" s="482"/>
      <c r="AB3" s="482"/>
      <c r="AC3" s="482"/>
      <c r="AD3" s="482"/>
      <c r="AE3" s="482"/>
      <c r="AF3" s="482"/>
      <c r="AG3" s="482"/>
      <c r="AH3" s="482"/>
      <c r="AI3" s="482"/>
      <c r="AJ3" s="482"/>
      <c r="AK3" s="482"/>
      <c r="AL3" s="482"/>
      <c r="AM3" s="482"/>
      <c r="AN3" s="482"/>
      <c r="AO3" s="482"/>
      <c r="AP3" s="482"/>
      <c r="AQ3" s="482"/>
      <c r="AR3" s="482"/>
      <c r="AS3" s="482"/>
      <c r="AT3" s="482"/>
      <c r="AU3" s="482"/>
      <c r="AV3" s="482"/>
      <c r="AW3" s="482"/>
      <c r="AX3" s="482"/>
      <c r="AY3" s="482"/>
      <c r="AZ3" s="482"/>
      <c r="BA3" s="482"/>
      <c r="BB3" s="482"/>
      <c r="BC3" s="482"/>
      <c r="BD3" s="483"/>
      <c r="BE3" s="482" t="s">
        <v>104</v>
      </c>
      <c r="BF3" s="750"/>
      <c r="BG3" s="482"/>
      <c r="BH3" s="482"/>
      <c r="BI3" s="482"/>
      <c r="BJ3" s="483"/>
    </row>
    <row r="4" spans="1:64" ht="11.4" customHeight="1">
      <c r="A4" s="493"/>
      <c r="B4" s="482"/>
      <c r="C4" s="483"/>
      <c r="D4" s="482"/>
      <c r="E4" s="493"/>
      <c r="F4" s="493"/>
      <c r="G4" s="493"/>
      <c r="H4" s="493"/>
      <c r="I4" s="493"/>
      <c r="J4" s="485"/>
      <c r="K4" s="485"/>
      <c r="L4" s="493"/>
      <c r="M4" s="493"/>
      <c r="N4" s="493"/>
      <c r="O4" s="485"/>
      <c r="P4" s="482"/>
      <c r="Q4" s="482"/>
      <c r="R4" s="482"/>
      <c r="S4" s="493"/>
      <c r="T4" s="493"/>
      <c r="U4" s="482"/>
      <c r="V4" s="482"/>
      <c r="W4" s="862"/>
      <c r="X4" s="862"/>
      <c r="Y4" s="862"/>
      <c r="Z4" s="862"/>
      <c r="AA4" s="862"/>
      <c r="AB4" s="862"/>
      <c r="AC4" s="862"/>
      <c r="AD4" s="862"/>
      <c r="AE4" s="862"/>
      <c r="AF4" s="862"/>
      <c r="AG4" s="862"/>
      <c r="AH4" s="862"/>
      <c r="AI4" s="862"/>
      <c r="AJ4" s="862"/>
      <c r="AK4" s="862"/>
      <c r="AL4" s="862"/>
      <c r="AM4" s="862"/>
      <c r="AN4" s="862"/>
      <c r="AO4" s="862"/>
      <c r="AP4" s="862"/>
      <c r="AQ4" s="862"/>
      <c r="AR4" s="862"/>
      <c r="AS4" s="862"/>
      <c r="AT4" s="862"/>
      <c r="AU4" s="862"/>
      <c r="AV4" s="862"/>
      <c r="AW4" s="862"/>
      <c r="AX4" s="862"/>
      <c r="AY4" s="862"/>
      <c r="AZ4" s="862"/>
      <c r="BA4" s="862"/>
      <c r="BB4" s="862"/>
      <c r="BC4" s="862"/>
      <c r="BD4" s="863"/>
      <c r="BE4" s="862"/>
      <c r="BF4" s="862"/>
      <c r="BG4" s="862"/>
      <c r="BH4" s="862"/>
      <c r="BI4" s="862"/>
      <c r="BJ4" s="863"/>
    </row>
    <row r="5" spans="1:64" ht="11" customHeight="1">
      <c r="A5" s="493"/>
      <c r="B5" s="482"/>
      <c r="C5" s="483"/>
      <c r="D5" s="484"/>
      <c r="E5" s="485"/>
      <c r="F5" s="485"/>
      <c r="G5" s="485"/>
      <c r="H5" s="485"/>
      <c r="I5" s="497"/>
      <c r="J5" s="485"/>
      <c r="K5" s="485"/>
      <c r="L5" s="485"/>
      <c r="M5" s="497"/>
      <c r="N5" s="497"/>
      <c r="O5" s="485"/>
      <c r="P5" s="484"/>
      <c r="Q5" s="484"/>
      <c r="R5" s="484"/>
      <c r="S5" s="497"/>
      <c r="T5" s="927" t="s">
        <v>105</v>
      </c>
      <c r="U5" s="928"/>
      <c r="V5" s="928"/>
      <c r="W5" s="928"/>
      <c r="X5" s="928"/>
      <c r="Y5" s="928"/>
      <c r="Z5" s="928"/>
      <c r="AA5" s="928"/>
      <c r="AB5" s="928"/>
      <c r="AC5" s="928"/>
      <c r="AD5" s="928"/>
      <c r="AE5" s="928"/>
      <c r="AF5" s="928"/>
      <c r="AG5" s="928"/>
      <c r="AH5" s="928"/>
      <c r="AI5" s="928"/>
      <c r="AJ5" s="928"/>
      <c r="AK5" s="928"/>
      <c r="AL5" s="928"/>
      <c r="AM5" s="928"/>
      <c r="AN5" s="928"/>
      <c r="AO5" s="928"/>
      <c r="AP5" s="928"/>
      <c r="AQ5" s="928"/>
      <c r="AR5" s="928"/>
      <c r="AS5" s="928"/>
      <c r="AT5" s="928"/>
      <c r="AU5" s="928"/>
      <c r="AV5" s="928"/>
      <c r="AW5" s="928"/>
      <c r="AX5" s="928"/>
      <c r="AY5" s="928"/>
      <c r="AZ5" s="928"/>
      <c r="BA5" s="928"/>
      <c r="BB5" s="928"/>
      <c r="BC5" s="928"/>
      <c r="BD5" s="929"/>
      <c r="BE5" s="930" t="s">
        <v>155</v>
      </c>
      <c r="BF5" s="930"/>
      <c r="BG5" s="930"/>
      <c r="BH5" s="930"/>
      <c r="BI5" s="930"/>
      <c r="BJ5" s="931"/>
    </row>
    <row r="6" spans="1:64" ht="10.75" customHeight="1">
      <c r="A6" s="498"/>
      <c r="B6" s="499"/>
      <c r="C6" s="500"/>
      <c r="D6" s="501"/>
      <c r="E6" s="486"/>
      <c r="F6" s="486"/>
      <c r="G6" s="486"/>
      <c r="H6" s="486"/>
      <c r="I6" s="502"/>
      <c r="J6" s="486"/>
      <c r="K6" s="486"/>
      <c r="L6" s="486"/>
      <c r="M6" s="502"/>
      <c r="N6" s="502"/>
      <c r="O6" s="486"/>
      <c r="P6" s="501"/>
      <c r="Q6" s="501"/>
      <c r="R6" s="501"/>
      <c r="S6" s="502"/>
      <c r="T6" s="932" t="s">
        <v>106</v>
      </c>
      <c r="U6" s="933"/>
      <c r="V6" s="933"/>
      <c r="W6" s="933"/>
      <c r="X6" s="933"/>
      <c r="Y6" s="933"/>
      <c r="Z6" s="933"/>
      <c r="AA6" s="933"/>
      <c r="AB6" s="933"/>
      <c r="AC6" s="933"/>
      <c r="AD6" s="933"/>
      <c r="AE6" s="933"/>
      <c r="AF6" s="933"/>
      <c r="AG6" s="933"/>
      <c r="AH6" s="933"/>
      <c r="AI6" s="933"/>
      <c r="AJ6" s="933"/>
      <c r="AK6" s="933"/>
      <c r="AL6" s="933"/>
      <c r="AM6" s="933"/>
      <c r="AN6" s="933"/>
      <c r="AO6" s="933"/>
      <c r="AP6" s="933"/>
      <c r="AQ6" s="933"/>
      <c r="AR6" s="933"/>
      <c r="AS6" s="933"/>
      <c r="AT6" s="933"/>
      <c r="AU6" s="933"/>
      <c r="AV6" s="933"/>
      <c r="AW6" s="933"/>
      <c r="AX6" s="933"/>
      <c r="AY6" s="933"/>
      <c r="AZ6" s="933"/>
      <c r="BA6" s="933"/>
      <c r="BB6" s="933"/>
      <c r="BC6" s="933"/>
      <c r="BD6" s="934"/>
      <c r="BE6" s="935" t="s">
        <v>191</v>
      </c>
      <c r="BF6" s="935"/>
      <c r="BG6" s="935"/>
      <c r="BH6" s="935"/>
      <c r="BI6" s="935"/>
      <c r="BJ6" s="936"/>
    </row>
    <row r="7" spans="1:64" ht="10.25" customHeight="1">
      <c r="A7" s="487" t="s">
        <v>253</v>
      </c>
      <c r="B7" s="499"/>
      <c r="C7" s="499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84"/>
      <c r="Q7" s="484"/>
      <c r="R7" s="484"/>
      <c r="S7" s="484"/>
      <c r="T7" s="484"/>
      <c r="U7" s="484"/>
      <c r="V7" s="484"/>
      <c r="W7" s="484"/>
      <c r="X7" s="501"/>
      <c r="Y7" s="501"/>
      <c r="Z7" s="501"/>
      <c r="AA7" s="501"/>
      <c r="AB7" s="501"/>
      <c r="AC7" s="501"/>
      <c r="AD7" s="501"/>
      <c r="AE7" s="501"/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1"/>
      <c r="AR7" s="501"/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1"/>
      <c r="BG7" s="501"/>
      <c r="BH7" s="501"/>
      <c r="BI7" s="501"/>
      <c r="BJ7" s="572"/>
    </row>
    <row r="8" spans="1:64" ht="10.25" customHeight="1">
      <c r="A8" s="937" t="s">
        <v>107</v>
      </c>
      <c r="B8" s="938"/>
      <c r="C8" s="939"/>
      <c r="D8" s="400">
        <v>2017</v>
      </c>
      <c r="E8" s="400"/>
      <c r="F8" s="940">
        <v>2017</v>
      </c>
      <c r="G8" s="941"/>
      <c r="H8" s="941"/>
      <c r="I8" s="941"/>
      <c r="J8" s="942"/>
      <c r="K8" s="401">
        <v>2018</v>
      </c>
      <c r="L8" s="401">
        <v>2018</v>
      </c>
      <c r="M8" s="401">
        <v>2018</v>
      </c>
      <c r="N8" s="400">
        <v>2018</v>
      </c>
      <c r="O8" s="400"/>
      <c r="P8" s="401">
        <v>2018</v>
      </c>
      <c r="Q8" s="943">
        <v>2018</v>
      </c>
      <c r="R8" s="943"/>
      <c r="S8" s="943"/>
      <c r="T8" s="943"/>
      <c r="U8" s="943"/>
      <c r="V8" s="943"/>
      <c r="W8" s="401">
        <v>2019</v>
      </c>
      <c r="X8" s="401">
        <v>2019</v>
      </c>
      <c r="Y8" s="400">
        <v>2019</v>
      </c>
      <c r="Z8" s="401">
        <v>2019</v>
      </c>
      <c r="AA8" s="400">
        <v>2019</v>
      </c>
      <c r="AB8" s="401">
        <v>2019</v>
      </c>
      <c r="AC8" s="400">
        <v>2019</v>
      </c>
      <c r="AD8" s="401">
        <v>2019</v>
      </c>
      <c r="AE8" s="400">
        <v>2019</v>
      </c>
      <c r="AF8" s="943">
        <v>2019</v>
      </c>
      <c r="AG8" s="943"/>
      <c r="AH8" s="943"/>
      <c r="AI8" s="401">
        <v>2020</v>
      </c>
      <c r="AJ8" s="402"/>
      <c r="AK8" s="401">
        <v>2020</v>
      </c>
      <c r="AL8" s="401">
        <v>2020</v>
      </c>
      <c r="AM8" s="400">
        <v>2020</v>
      </c>
      <c r="AN8" s="401">
        <v>2020</v>
      </c>
      <c r="AO8" s="402"/>
      <c r="AP8" s="943">
        <v>2020</v>
      </c>
      <c r="AQ8" s="943"/>
      <c r="AR8" s="943"/>
      <c r="AS8" s="943"/>
      <c r="AT8" s="943"/>
      <c r="AU8" s="401">
        <v>2021</v>
      </c>
      <c r="AV8" s="400">
        <v>2021</v>
      </c>
      <c r="AW8" s="401">
        <v>2021</v>
      </c>
      <c r="AX8" s="401">
        <v>2021</v>
      </c>
      <c r="AY8" s="943">
        <v>2021</v>
      </c>
      <c r="AZ8" s="943"/>
      <c r="BA8" s="943"/>
      <c r="BB8" s="943"/>
      <c r="BC8" s="943"/>
      <c r="BD8" s="943"/>
      <c r="BE8" s="943"/>
      <c r="BF8" s="943"/>
      <c r="BG8" s="941">
        <v>2022</v>
      </c>
      <c r="BH8" s="941"/>
      <c r="BI8" s="941"/>
      <c r="BJ8" s="942"/>
    </row>
    <row r="9" spans="1:64" ht="10.25" customHeight="1">
      <c r="A9" s="944" t="s">
        <v>108</v>
      </c>
      <c r="B9" s="945"/>
      <c r="C9" s="946"/>
      <c r="D9" s="506" t="s">
        <v>114</v>
      </c>
      <c r="E9" s="506" t="s">
        <v>115</v>
      </c>
      <c r="F9" s="506" t="s">
        <v>116</v>
      </c>
      <c r="G9" s="506" t="s">
        <v>117</v>
      </c>
      <c r="H9" s="506" t="s">
        <v>120</v>
      </c>
      <c r="I9" s="506" t="s">
        <v>118</v>
      </c>
      <c r="J9" s="506" t="s">
        <v>119</v>
      </c>
      <c r="K9" s="506" t="s">
        <v>109</v>
      </c>
      <c r="L9" s="506" t="s">
        <v>110</v>
      </c>
      <c r="M9" s="506" t="s">
        <v>111</v>
      </c>
      <c r="N9" s="506" t="s">
        <v>112</v>
      </c>
      <c r="O9" s="506" t="s">
        <v>113</v>
      </c>
      <c r="P9" s="506" t="s">
        <v>114</v>
      </c>
      <c r="Q9" s="506" t="s">
        <v>115</v>
      </c>
      <c r="R9" s="506" t="s">
        <v>116</v>
      </c>
      <c r="S9" s="506" t="s">
        <v>117</v>
      </c>
      <c r="T9" s="506" t="s">
        <v>120</v>
      </c>
      <c r="U9" s="506" t="s">
        <v>118</v>
      </c>
      <c r="V9" s="506" t="s">
        <v>119</v>
      </c>
      <c r="W9" s="506" t="s">
        <v>109</v>
      </c>
      <c r="X9" s="506" t="s">
        <v>110</v>
      </c>
      <c r="Y9" s="506" t="s">
        <v>111</v>
      </c>
      <c r="Z9" s="506" t="s">
        <v>112</v>
      </c>
      <c r="AA9" s="506" t="s">
        <v>113</v>
      </c>
      <c r="AB9" s="506" t="s">
        <v>114</v>
      </c>
      <c r="AC9" s="506" t="s">
        <v>115</v>
      </c>
      <c r="AD9" s="506" t="s">
        <v>116</v>
      </c>
      <c r="AE9" s="506" t="s">
        <v>117</v>
      </c>
      <c r="AF9" s="506" t="s">
        <v>120</v>
      </c>
      <c r="AG9" s="506" t="s">
        <v>118</v>
      </c>
      <c r="AH9" s="506" t="s">
        <v>119</v>
      </c>
      <c r="AI9" s="506" t="s">
        <v>109</v>
      </c>
      <c r="AJ9" s="506" t="s">
        <v>110</v>
      </c>
      <c r="AK9" s="524" t="s">
        <v>111</v>
      </c>
      <c r="AL9" s="524" t="s">
        <v>112</v>
      </c>
      <c r="AM9" s="524" t="s">
        <v>113</v>
      </c>
      <c r="AN9" s="524" t="s">
        <v>114</v>
      </c>
      <c r="AO9" s="524" t="s">
        <v>115</v>
      </c>
      <c r="AP9" s="524" t="s">
        <v>116</v>
      </c>
      <c r="AQ9" s="524" t="s">
        <v>117</v>
      </c>
      <c r="AR9" s="524" t="s">
        <v>120</v>
      </c>
      <c r="AS9" s="524" t="s">
        <v>118</v>
      </c>
      <c r="AT9" s="524" t="s">
        <v>119</v>
      </c>
      <c r="AU9" s="524" t="s">
        <v>109</v>
      </c>
      <c r="AV9" s="524" t="s">
        <v>110</v>
      </c>
      <c r="AW9" s="524" t="s">
        <v>111</v>
      </c>
      <c r="AX9" s="524" t="s">
        <v>112</v>
      </c>
      <c r="AY9" s="524" t="s">
        <v>113</v>
      </c>
      <c r="AZ9" s="524" t="s">
        <v>114</v>
      </c>
      <c r="BA9" s="524" t="s">
        <v>115</v>
      </c>
      <c r="BB9" s="524" t="s">
        <v>116</v>
      </c>
      <c r="BC9" s="524" t="s">
        <v>117</v>
      </c>
      <c r="BD9" s="524" t="s">
        <v>120</v>
      </c>
      <c r="BE9" s="524" t="s">
        <v>118</v>
      </c>
      <c r="BF9" s="524" t="s">
        <v>119</v>
      </c>
      <c r="BG9" s="524" t="s">
        <v>109</v>
      </c>
      <c r="BH9" s="524" t="s">
        <v>110</v>
      </c>
      <c r="BI9" s="524" t="s">
        <v>111</v>
      </c>
      <c r="BJ9" s="524" t="s">
        <v>112</v>
      </c>
    </row>
    <row r="10" spans="1:64" ht="10.25" customHeight="1">
      <c r="A10" s="510" t="s">
        <v>54</v>
      </c>
      <c r="B10" s="947" t="s">
        <v>302</v>
      </c>
      <c r="C10" s="948"/>
      <c r="D10" s="508">
        <f>'Ethane Balance'!F14</f>
        <v>152.01968293272216</v>
      </c>
      <c r="E10" s="508">
        <f>'Ethane Balance'!I14</f>
        <v>155.16749300968581</v>
      </c>
      <c r="F10" s="508">
        <f>'Ethane Balance'!J14</f>
        <v>164.44251175495833</v>
      </c>
      <c r="G10" s="508">
        <f>'Ethane Balance'!K14</f>
        <v>136.38708394381035</v>
      </c>
      <c r="H10" s="508">
        <f>'Ethane Balance'!L14</f>
        <v>164.14603170703106</v>
      </c>
      <c r="I10" s="508">
        <f>'Ethane Balance'!M14</f>
        <v>158.85099842615907</v>
      </c>
      <c r="J10" s="508">
        <f>'Ethane Balance'!N14</f>
        <v>149.37512462224595</v>
      </c>
      <c r="K10" s="508">
        <f>'Ethane Balance'!O14</f>
        <v>156.36161707288471</v>
      </c>
      <c r="L10" s="508">
        <f>'Ethane Balance'!P14</f>
        <v>144.72733186441513</v>
      </c>
      <c r="M10" s="508">
        <f>'Ethane Balance'!Q14</f>
        <v>146.82678292654322</v>
      </c>
      <c r="N10" s="508">
        <f>'Ethane Balance'!R14</f>
        <v>151.79999999999998</v>
      </c>
      <c r="O10" s="508">
        <f>'Ethane Balance'!S14</f>
        <v>158.02000000000004</v>
      </c>
      <c r="P10" s="508">
        <f>'Ethane Balance'!T14</f>
        <v>155.963999999999</v>
      </c>
      <c r="Q10" s="508">
        <f>'Ethane Balance'!U14</f>
        <v>156.79000000000002</v>
      </c>
      <c r="R10" s="508">
        <f>'Ethane Balance'!V14</f>
        <v>156.79000000000002</v>
      </c>
      <c r="S10" s="508">
        <f>'Ethane Balance'!W14</f>
        <v>131.69341463414636</v>
      </c>
      <c r="T10" s="508">
        <f>'Ethane Balance'!X14</f>
        <v>145.53227660753885</v>
      </c>
      <c r="U10" s="508">
        <f>'Ethane Balance'!Y14</f>
        <v>139.07399999999998</v>
      </c>
      <c r="V10" s="508">
        <f>'Ethane Balance'!Z14</f>
        <v>152.48750000000001</v>
      </c>
      <c r="W10" s="508">
        <f>'Ethane Balance'!AA14</f>
        <v>155.25400000000002</v>
      </c>
      <c r="X10" s="508">
        <f>'Ethane Balance'!AB14</f>
        <v>137.38800000000001</v>
      </c>
      <c r="Y10" s="508">
        <f>'Ethane Balance'!AC14</f>
        <v>154.37699999999995</v>
      </c>
      <c r="Z10" s="508">
        <f>'Ethane Balance'!AD14</f>
        <v>157.58699999999999</v>
      </c>
      <c r="AA10" s="508">
        <f>'Ethane Balance'!AE14</f>
        <v>145.74254545454545</v>
      </c>
      <c r="AB10" s="508">
        <f>'Ethane Balance'!AF14</f>
        <v>159.08999999999997</v>
      </c>
      <c r="AC10" s="508">
        <f>'Ethane Balance'!AG14</f>
        <v>165.137</v>
      </c>
      <c r="AD10" s="508">
        <f>'Ethane Balance'!AH14</f>
        <v>165.75700000000001</v>
      </c>
      <c r="AE10" s="508">
        <f>'Ethane Balance'!AI14</f>
        <v>160.40999999999997</v>
      </c>
      <c r="AF10" s="508">
        <f>'Ethane Balance'!AJ14</f>
        <v>168.02</v>
      </c>
      <c r="AG10" s="508">
        <f>'Ethane Balance'!AK14</f>
        <v>162.59999999999997</v>
      </c>
      <c r="AH10" s="508">
        <f>'Ethane Balance'!AL14</f>
        <v>163.64800000000002</v>
      </c>
      <c r="AI10" s="508">
        <f>'Ethane Balance'!AM14</f>
        <v>164.03437499999998</v>
      </c>
      <c r="AJ10" s="511">
        <f>'Ethane Balance'!AN14</f>
        <v>155.208</v>
      </c>
      <c r="AK10" s="509">
        <f>'Ethane Balance'!AO14</f>
        <v>165.91199999999998</v>
      </c>
      <c r="AL10" s="509">
        <f>'Ethane Balance'!AP14</f>
        <v>158.51121951219511</v>
      </c>
      <c r="AM10" s="509">
        <f>'Ethane Balance'!AQ14</f>
        <v>148.149</v>
      </c>
      <c r="AN10" s="509">
        <f>'Ethane Balance'!AR14</f>
        <v>133.01999999999998</v>
      </c>
      <c r="AO10" s="509">
        <f>'Ethane Balance'!AS14</f>
        <v>128.47800000000001</v>
      </c>
      <c r="AP10" s="509">
        <f>'Ethane Balance'!AT14</f>
        <v>146.47800000000001</v>
      </c>
      <c r="AQ10" s="509">
        <f>'Ethane Balance'!AU14</f>
        <v>151.73999999999998</v>
      </c>
      <c r="AR10" s="509">
        <f>'Ethane Balance'!AV14</f>
        <v>158.13399999999996</v>
      </c>
      <c r="AS10" s="509">
        <f>'Ethane Balance'!AW14</f>
        <v>154.62</v>
      </c>
      <c r="AT10" s="509">
        <f>'Ethane Balance'!AX14</f>
        <v>145.87814634146343</v>
      </c>
      <c r="AU10" s="509">
        <f>'Ethane Balance'!AY14</f>
        <v>155.10742640874685</v>
      </c>
      <c r="AV10" s="509">
        <f>'Ethane Balance'!AZ14</f>
        <v>138.81595722171454</v>
      </c>
      <c r="AW10" s="752">
        <f>'Ethane Balance'!BA14</f>
        <v>154.08280210643019</v>
      </c>
      <c r="AX10" s="752">
        <f>'Ethane Balance'!BB14</f>
        <v>138.92559090909089</v>
      </c>
      <c r="AY10" s="752">
        <f>'Ethane Balance'!BC14</f>
        <v>155.13800000000006</v>
      </c>
      <c r="AZ10" s="752">
        <f>'Ethane Balance'!BD14</f>
        <v>149.75999999999993</v>
      </c>
      <c r="BA10" s="752">
        <f>'Ethane Balance'!BE14</f>
        <v>102.38600000000002</v>
      </c>
      <c r="BB10" s="752">
        <f>'Ethane Balance'!BF14</f>
        <v>154.75200000000001</v>
      </c>
      <c r="BC10" s="752">
        <f>'Ethane Balance'!BG14</f>
        <v>136.82400000000001</v>
      </c>
      <c r="BD10" s="752">
        <f>'Ethane Balance'!BH14</f>
        <v>112.82517368810048</v>
      </c>
      <c r="BE10" s="752">
        <f>'Ethane Balance'!BI14</f>
        <v>152.64609756097565</v>
      </c>
      <c r="BF10" s="752">
        <f>'Ethane Balance'!BJ14</f>
        <v>153.92356910569109</v>
      </c>
      <c r="BG10" s="752">
        <f>'Ethane Balance'!BK14</f>
        <v>140.77629268292685</v>
      </c>
      <c r="BH10" s="752">
        <f>'Ethane Balance'!BL14</f>
        <v>127.15278048780485</v>
      </c>
      <c r="BI10" s="752">
        <f>'Ethane Balance'!BM14</f>
        <v>140.77629268292685</v>
      </c>
      <c r="BJ10" s="752">
        <f>'Ethane Balance'!BN14</f>
        <v>131.61658536585364</v>
      </c>
    </row>
    <row r="11" spans="1:64" ht="10.25" customHeight="1">
      <c r="A11" s="510" t="s">
        <v>53</v>
      </c>
      <c r="B11" s="949" t="s">
        <v>302</v>
      </c>
      <c r="C11" s="950"/>
      <c r="D11" s="508">
        <f>'Ethane Balance'!F15</f>
        <v>48</v>
      </c>
      <c r="E11" s="508">
        <f>'Ethane Balance'!I15</f>
        <v>21</v>
      </c>
      <c r="F11" s="508">
        <f>'Ethane Balance'!J15</f>
        <v>42</v>
      </c>
      <c r="G11" s="508">
        <f>'Ethane Balance'!K15</f>
        <v>37</v>
      </c>
      <c r="H11" s="508">
        <f>'Ethane Balance'!L15</f>
        <v>52.08</v>
      </c>
      <c r="I11" s="508">
        <f>'Ethane Balance'!M15</f>
        <v>50.4</v>
      </c>
      <c r="J11" s="508">
        <f>'Ethane Balance'!N15</f>
        <v>52.08</v>
      </c>
      <c r="K11" s="508">
        <f>'Ethane Balance'!O15</f>
        <v>52.08</v>
      </c>
      <c r="L11" s="508">
        <f>'Ethane Balance'!P15</f>
        <v>47.04</v>
      </c>
      <c r="M11" s="508">
        <f>'Ethane Balance'!Q15</f>
        <v>52.08</v>
      </c>
      <c r="N11" s="508">
        <f>'Ethane Balance'!R15</f>
        <v>50.4</v>
      </c>
      <c r="O11" s="508">
        <f>'Ethane Balance'!S15</f>
        <v>52.08</v>
      </c>
      <c r="P11" s="508">
        <f>'Ethane Balance'!T15</f>
        <v>50.4</v>
      </c>
      <c r="Q11" s="508">
        <f>'Ethane Balance'!U15</f>
        <v>52.08</v>
      </c>
      <c r="R11" s="508">
        <f>'Ethane Balance'!V15</f>
        <v>52.08</v>
      </c>
      <c r="S11" s="508">
        <f>'Ethane Balance'!W15</f>
        <v>50.4</v>
      </c>
      <c r="T11" s="508">
        <f>'Ethane Balance'!X15</f>
        <v>52.08</v>
      </c>
      <c r="U11" s="508">
        <f>'Ethane Balance'!Y15</f>
        <v>50.4</v>
      </c>
      <c r="V11" s="508">
        <f>'Ethane Balance'!Z15</f>
        <v>52.08</v>
      </c>
      <c r="W11" s="508">
        <f>'Ethane Balance'!AA15</f>
        <v>51.335999999999999</v>
      </c>
      <c r="X11" s="508">
        <f>'Ethane Balance'!AB15</f>
        <v>45.503999999999998</v>
      </c>
      <c r="Y11" s="508">
        <f>'Ethane Balance'!AC15</f>
        <v>50.466000000000001</v>
      </c>
      <c r="Z11" s="508">
        <f>'Ethane Balance'!AD15</f>
        <v>47.452965517241367</v>
      </c>
      <c r="AA11" s="508">
        <f>'Ethane Balance'!AE15</f>
        <v>50.328000000000003</v>
      </c>
      <c r="AB11" s="508">
        <f>'Ethane Balance'!AF15</f>
        <v>49.68</v>
      </c>
      <c r="AC11" s="508">
        <f>'Ethane Balance'!AG15</f>
        <v>51.335999999999999</v>
      </c>
      <c r="AD11" s="508">
        <f>'Ethane Balance'!AH15</f>
        <v>51.335999999999999</v>
      </c>
      <c r="AE11" s="508">
        <f>'Ethane Balance'!AI15</f>
        <v>49.68</v>
      </c>
      <c r="AF11" s="508">
        <f>'Ethane Balance'!AJ15</f>
        <v>45.54</v>
      </c>
      <c r="AG11" s="508">
        <f>'Ethane Balance'!AK15</f>
        <v>49.68</v>
      </c>
      <c r="AH11" s="508">
        <f>'Ethane Balance'!AL15</f>
        <v>51.335999999999999</v>
      </c>
      <c r="AI11" s="508">
        <f>'Ethane Balance'!AM15</f>
        <v>23.184000000000001</v>
      </c>
      <c r="AJ11" s="511">
        <f>'Ethane Balance'!AN15</f>
        <v>27.324000000000002</v>
      </c>
      <c r="AK11" s="530">
        <f>'Ethane Balance'!AO15</f>
        <v>51.335999999999999</v>
      </c>
      <c r="AL11" s="530">
        <f>'Ethane Balance'!AP15</f>
        <v>49.68</v>
      </c>
      <c r="AM11" s="530">
        <f>'Ethane Balance'!AQ15</f>
        <v>34.271999999999998</v>
      </c>
      <c r="AN11" s="530">
        <f>'Ethane Balance'!AR15</f>
        <v>40.799999999999997</v>
      </c>
      <c r="AO11" s="530">
        <f>'Ethane Balance'!AS15</f>
        <v>50.591999999999999</v>
      </c>
      <c r="AP11" s="530">
        <f>'Ethane Balance'!AT15</f>
        <v>50.591999999999999</v>
      </c>
      <c r="AQ11" s="530">
        <f>'Ethane Balance'!AU15</f>
        <v>48.96</v>
      </c>
      <c r="AR11" s="530">
        <f>'Ethane Balance'!AV15</f>
        <v>42.432000000000002</v>
      </c>
      <c r="AS11" s="530">
        <f>'Ethane Balance'!AW15</f>
        <v>35.088000000000001</v>
      </c>
      <c r="AT11" s="530">
        <f>'Ethane Balance'!AX15</f>
        <v>26.04</v>
      </c>
      <c r="AU11" s="530">
        <f>'Ethane Balance'!AY15</f>
        <v>48.36</v>
      </c>
      <c r="AV11" s="530">
        <f>'Ethane Balance'!AZ15</f>
        <v>43.424837382564782</v>
      </c>
      <c r="AW11" s="530">
        <f>'Ethane Balance'!BA15</f>
        <v>44.808</v>
      </c>
      <c r="AX11" s="530">
        <f>'Ethane Balance'!BB15</f>
        <v>39.694103448275861</v>
      </c>
      <c r="AY11" s="530">
        <f>'Ethane Balance'!BC15</f>
        <v>37.315999999999995</v>
      </c>
      <c r="AZ11" s="530">
        <f>'Ethane Balance'!BD15</f>
        <v>35.135999999999996</v>
      </c>
      <c r="BA11" s="530">
        <f>'Ethane Balance'!BE15</f>
        <v>40.137490909090907</v>
      </c>
      <c r="BB11" s="530">
        <f>'Ethane Balance'!BF15</f>
        <v>37.281163636363637</v>
      </c>
      <c r="BC11" s="530">
        <f>'Ethane Balance'!BG15</f>
        <v>36.784145454545445</v>
      </c>
      <c r="BD11" s="530">
        <f>'Ethane Balance'!BH15</f>
        <v>37.991454475946874</v>
      </c>
      <c r="BE11" s="530">
        <f>'Ethane Balance'!BI15</f>
        <v>34.395353926141148</v>
      </c>
      <c r="BF11" s="530">
        <f>'Ethane Balance'!BJ15</f>
        <v>36.538037296429394</v>
      </c>
      <c r="BG11" s="530">
        <f>'Ethane Balance'!BK15</f>
        <v>37.255161464943811</v>
      </c>
      <c r="BH11" s="530">
        <f>'Ethane Balance'!BL15</f>
        <v>33.649823258658927</v>
      </c>
      <c r="BI11" s="530">
        <f>'Ethane Balance'!BM15</f>
        <v>37.255161464943811</v>
      </c>
      <c r="BJ11" s="530">
        <f>'Ethane Balance'!BN15</f>
        <v>36.305302240232429</v>
      </c>
    </row>
    <row r="12" spans="1:64" ht="10.25" customHeight="1">
      <c r="A12" s="513" t="s">
        <v>53</v>
      </c>
      <c r="B12" s="951" t="s">
        <v>338</v>
      </c>
      <c r="C12" s="952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8"/>
      <c r="O12" s="508"/>
      <c r="P12" s="508"/>
      <c r="Q12" s="508"/>
      <c r="R12" s="508"/>
      <c r="S12" s="508"/>
      <c r="T12" s="508"/>
      <c r="U12" s="508"/>
      <c r="V12" s="508"/>
      <c r="W12" s="508"/>
      <c r="X12" s="508"/>
      <c r="Y12" s="508"/>
      <c r="Z12" s="508"/>
      <c r="AA12" s="508"/>
      <c r="AB12" s="508"/>
      <c r="AC12" s="508"/>
      <c r="AD12" s="508"/>
      <c r="AE12" s="508"/>
      <c r="AF12" s="508"/>
      <c r="AG12" s="508"/>
      <c r="AH12" s="508"/>
      <c r="AI12" s="508"/>
      <c r="AJ12" s="511"/>
      <c r="AK12" s="515">
        <f>'Ethane Balance'!AO16</f>
        <v>0</v>
      </c>
      <c r="AL12" s="515">
        <f>'Ethane Balance'!AP16</f>
        <v>0</v>
      </c>
      <c r="AM12" s="515">
        <f>'Ethane Balance'!AQ16</f>
        <v>0</v>
      </c>
      <c r="AN12" s="515">
        <f>'Ethane Balance'!AR16</f>
        <v>0</v>
      </c>
      <c r="AO12" s="515">
        <f>'Ethane Balance'!AS16</f>
        <v>0</v>
      </c>
      <c r="AP12" s="515">
        <f>'Ethane Balance'!AT16</f>
        <v>0</v>
      </c>
      <c r="AQ12" s="515">
        <f>'Ethane Balance'!AU16</f>
        <v>0</v>
      </c>
      <c r="AR12" s="515">
        <f>'Ethane Balance'!AV16</f>
        <v>0</v>
      </c>
      <c r="AS12" s="515">
        <f>'Ethane Balance'!AW16</f>
        <v>0</v>
      </c>
      <c r="AT12" s="515">
        <f>'Ethane Balance'!AX16</f>
        <v>0</v>
      </c>
      <c r="AU12" s="515">
        <f>'Ethane Balance'!AY16</f>
        <v>0</v>
      </c>
      <c r="AV12" s="515">
        <f>'Ethane Balance'!AZ16</f>
        <v>0</v>
      </c>
      <c r="AW12" s="515">
        <f>'Ethane Balance'!BA16</f>
        <v>5.04</v>
      </c>
      <c r="AX12" s="515">
        <f>'Ethane Balance'!BB16</f>
        <v>5.76</v>
      </c>
      <c r="AY12" s="515">
        <f>'Ethane Balance'!BC16</f>
        <v>11.160000000000002</v>
      </c>
      <c r="AZ12" s="515">
        <f>'Ethane Balance'!BD16</f>
        <v>11.663999999999998</v>
      </c>
      <c r="BA12" s="515">
        <f>'Ethane Balance'!BE16</f>
        <v>8.2225090909090941</v>
      </c>
      <c r="BB12" s="515">
        <f>'Ethane Balance'!BF16</f>
        <v>11.078836363636364</v>
      </c>
      <c r="BC12" s="515">
        <f>'Ethane Balance'!BG16</f>
        <v>10.015854545454546</v>
      </c>
      <c r="BD12" s="515">
        <f>'Ethane Balance'!BH16</f>
        <v>8.7009593171565793</v>
      </c>
      <c r="BE12" s="515">
        <f>'Ethane Balance'!BI16</f>
        <v>10.790852970410581</v>
      </c>
      <c r="BF12" s="515">
        <f>'Ethane Balance'!BJ16</f>
        <v>10.988169600122337</v>
      </c>
      <c r="BG12" s="515">
        <f>'Ethane Balance'!BK16</f>
        <v>10.271045431607925</v>
      </c>
      <c r="BH12" s="515">
        <f>'Ethane Balance'!BL16</f>
        <v>9.277073293065218</v>
      </c>
      <c r="BI12" s="515">
        <f>'Ethane Balance'!BM16</f>
        <v>10.271045431607925</v>
      </c>
      <c r="BJ12" s="515">
        <f>'Ethane Balance'!BN16</f>
        <v>9.6878012080434299</v>
      </c>
      <c r="BL12" s="583"/>
    </row>
    <row r="13" spans="1:64" ht="10.25" customHeight="1">
      <c r="A13" s="953" t="s">
        <v>16</v>
      </c>
      <c r="B13" s="954"/>
      <c r="C13" s="955"/>
      <c r="D13" s="517">
        <f t="shared" ref="D13:AJ13" si="0">D10+D11</f>
        <v>200.01968293272216</v>
      </c>
      <c r="E13" s="517">
        <f t="shared" si="0"/>
        <v>176.16749300968581</v>
      </c>
      <c r="F13" s="517">
        <f t="shared" si="0"/>
        <v>206.44251175495833</v>
      </c>
      <c r="G13" s="517">
        <f t="shared" si="0"/>
        <v>173.38708394381035</v>
      </c>
      <c r="H13" s="517">
        <f t="shared" si="0"/>
        <v>216.22603170703104</v>
      </c>
      <c r="I13" s="517">
        <f t="shared" si="0"/>
        <v>209.25099842615907</v>
      </c>
      <c r="J13" s="517">
        <f t="shared" si="0"/>
        <v>201.45512462224593</v>
      </c>
      <c r="K13" s="517">
        <f t="shared" si="0"/>
        <v>208.4416170728847</v>
      </c>
      <c r="L13" s="517">
        <f t="shared" si="0"/>
        <v>191.76733186441513</v>
      </c>
      <c r="M13" s="517">
        <f t="shared" si="0"/>
        <v>198.9067829265432</v>
      </c>
      <c r="N13" s="517">
        <f t="shared" si="0"/>
        <v>202.2</v>
      </c>
      <c r="O13" s="517">
        <f t="shared" si="0"/>
        <v>210.10000000000002</v>
      </c>
      <c r="P13" s="517">
        <f t="shared" si="0"/>
        <v>206.36399999999901</v>
      </c>
      <c r="Q13" s="518">
        <f t="shared" si="0"/>
        <v>208.87</v>
      </c>
      <c r="R13" s="518">
        <f t="shared" si="0"/>
        <v>208.87</v>
      </c>
      <c r="S13" s="518">
        <f t="shared" si="0"/>
        <v>182.09341463414637</v>
      </c>
      <c r="T13" s="518">
        <f t="shared" si="0"/>
        <v>197.61227660753883</v>
      </c>
      <c r="U13" s="518">
        <f t="shared" si="0"/>
        <v>189.47399999999999</v>
      </c>
      <c r="V13" s="518">
        <f t="shared" si="0"/>
        <v>204.5675</v>
      </c>
      <c r="W13" s="518">
        <f t="shared" si="0"/>
        <v>206.59000000000003</v>
      </c>
      <c r="X13" s="518">
        <f t="shared" si="0"/>
        <v>182.892</v>
      </c>
      <c r="Y13" s="518">
        <f t="shared" si="0"/>
        <v>204.84299999999996</v>
      </c>
      <c r="Z13" s="518">
        <f t="shared" si="0"/>
        <v>205.03996551724134</v>
      </c>
      <c r="AA13" s="518">
        <f t="shared" si="0"/>
        <v>196.07054545454545</v>
      </c>
      <c r="AB13" s="518">
        <f t="shared" si="0"/>
        <v>208.76999999999998</v>
      </c>
      <c r="AC13" s="518">
        <f t="shared" si="0"/>
        <v>216.47300000000001</v>
      </c>
      <c r="AD13" s="518">
        <f t="shared" si="0"/>
        <v>217.09300000000002</v>
      </c>
      <c r="AE13" s="518">
        <f t="shared" si="0"/>
        <v>210.08999999999997</v>
      </c>
      <c r="AF13" s="518">
        <f t="shared" si="0"/>
        <v>213.56</v>
      </c>
      <c r="AG13" s="518">
        <f t="shared" si="0"/>
        <v>212.27999999999997</v>
      </c>
      <c r="AH13" s="518">
        <f t="shared" si="0"/>
        <v>214.98400000000004</v>
      </c>
      <c r="AI13" s="518">
        <f t="shared" si="0"/>
        <v>187.21837499999998</v>
      </c>
      <c r="AJ13" s="518">
        <f t="shared" si="0"/>
        <v>182.53200000000001</v>
      </c>
      <c r="AK13" s="519">
        <f>SUM(AK10:AK12)</f>
        <v>217.24799999999999</v>
      </c>
      <c r="AL13" s="519">
        <f t="shared" ref="AL13:AY13" si="1">SUM(AL10:AL12)</f>
        <v>208.19121951219512</v>
      </c>
      <c r="AM13" s="519">
        <f t="shared" si="1"/>
        <v>182.42099999999999</v>
      </c>
      <c r="AN13" s="519">
        <f t="shared" si="1"/>
        <v>173.82</v>
      </c>
      <c r="AO13" s="519">
        <f t="shared" si="1"/>
        <v>179.07</v>
      </c>
      <c r="AP13" s="519">
        <f t="shared" si="1"/>
        <v>197.07</v>
      </c>
      <c r="AQ13" s="519">
        <f t="shared" si="1"/>
        <v>200.7</v>
      </c>
      <c r="AR13" s="519">
        <f t="shared" si="1"/>
        <v>200.56599999999997</v>
      </c>
      <c r="AS13" s="519">
        <f t="shared" si="1"/>
        <v>189.708</v>
      </c>
      <c r="AT13" s="519">
        <f t="shared" si="1"/>
        <v>171.91814634146343</v>
      </c>
      <c r="AU13" s="519">
        <f t="shared" si="1"/>
        <v>203.46742640874686</v>
      </c>
      <c r="AV13" s="519">
        <f t="shared" si="1"/>
        <v>182.24079460427933</v>
      </c>
      <c r="AW13" s="519">
        <f t="shared" si="1"/>
        <v>203.93080210643018</v>
      </c>
      <c r="AX13" s="519">
        <f t="shared" si="1"/>
        <v>184.37969435736673</v>
      </c>
      <c r="AY13" s="519">
        <f t="shared" si="1"/>
        <v>203.61400000000006</v>
      </c>
      <c r="AZ13" s="519">
        <f>SUM(AZ10:AZ12)</f>
        <v>196.55999999999992</v>
      </c>
      <c r="BA13" s="519">
        <f t="shared" ref="BA13:BJ13" si="2">SUM(BA10:BA12)</f>
        <v>150.74600000000001</v>
      </c>
      <c r="BB13" s="519">
        <f t="shared" si="2"/>
        <v>203.11199999999999</v>
      </c>
      <c r="BC13" s="519">
        <f t="shared" si="2"/>
        <v>183.624</v>
      </c>
      <c r="BD13" s="519">
        <f t="shared" si="2"/>
        <v>159.51758748120395</v>
      </c>
      <c r="BE13" s="519">
        <f t="shared" si="2"/>
        <v>197.83230445752739</v>
      </c>
      <c r="BF13" s="519">
        <f t="shared" si="2"/>
        <v>201.44977600224283</v>
      </c>
      <c r="BG13" s="519">
        <f t="shared" si="2"/>
        <v>188.30249957947856</v>
      </c>
      <c r="BH13" s="519">
        <f t="shared" si="2"/>
        <v>170.079677039529</v>
      </c>
      <c r="BI13" s="519">
        <f t="shared" si="2"/>
        <v>188.30249957947856</v>
      </c>
      <c r="BJ13" s="519">
        <f t="shared" si="2"/>
        <v>177.6096888141295</v>
      </c>
      <c r="BL13" s="583"/>
    </row>
    <row r="14" spans="1:64" ht="10.25" customHeight="1">
      <c r="A14" s="472" t="s">
        <v>254</v>
      </c>
      <c r="B14" s="473"/>
      <c r="C14" s="473"/>
      <c r="D14" s="520"/>
      <c r="E14" s="520"/>
      <c r="F14" s="520"/>
      <c r="G14" s="520"/>
      <c r="H14" s="520"/>
      <c r="I14" s="520"/>
      <c r="J14" s="520"/>
      <c r="K14" s="520"/>
      <c r="L14" s="520"/>
      <c r="M14" s="520"/>
      <c r="N14" s="520"/>
      <c r="O14" s="520"/>
      <c r="P14" s="520"/>
      <c r="Q14" s="520"/>
      <c r="R14" s="520"/>
      <c r="S14" s="520"/>
      <c r="T14" s="520"/>
      <c r="U14" s="520"/>
      <c r="V14" s="520"/>
      <c r="W14" s="520"/>
      <c r="X14" s="520"/>
      <c r="Y14" s="520"/>
      <c r="Z14" s="520"/>
      <c r="AA14" s="520"/>
      <c r="AB14" s="520"/>
      <c r="AC14" s="520"/>
      <c r="AD14" s="520"/>
      <c r="AE14" s="520"/>
      <c r="AF14" s="520"/>
      <c r="AG14" s="520"/>
      <c r="AH14" s="520"/>
      <c r="AI14" s="520"/>
      <c r="AJ14" s="520"/>
      <c r="AK14" s="521" t="e">
        <f>AK17+AK18</f>
        <v>#REF!</v>
      </c>
      <c r="AL14" s="521">
        <f t="shared" ref="AL14:BJ14" si="3">AL17+AL18</f>
        <v>46.5</v>
      </c>
      <c r="AM14" s="521">
        <f t="shared" si="3"/>
        <v>43.5</v>
      </c>
      <c r="AN14" s="521">
        <f t="shared" si="3"/>
        <v>56</v>
      </c>
      <c r="AO14" s="521">
        <f t="shared" si="3"/>
        <v>47.93</v>
      </c>
      <c r="AP14" s="521">
        <f t="shared" si="3"/>
        <v>56.379999999999995</v>
      </c>
      <c r="AQ14" s="521">
        <f t="shared" si="3"/>
        <v>42.91</v>
      </c>
      <c r="AR14" s="521">
        <f t="shared" si="3"/>
        <v>43</v>
      </c>
      <c r="AS14" s="521">
        <f t="shared" si="3"/>
        <v>48.599999999999994</v>
      </c>
      <c r="AT14" s="521">
        <f t="shared" si="3"/>
        <v>58.5</v>
      </c>
      <c r="AU14" s="521"/>
      <c r="AV14" s="521">
        <f t="shared" si="3"/>
        <v>40.159999999999997</v>
      </c>
      <c r="AW14" s="521">
        <f t="shared" si="3"/>
        <v>51.32</v>
      </c>
      <c r="AX14" s="521">
        <f t="shared" si="3"/>
        <v>38.5</v>
      </c>
      <c r="AY14" s="521">
        <f t="shared" si="3"/>
        <v>66.900000000000006</v>
      </c>
      <c r="AZ14" s="521">
        <f>AZ17+AZ18</f>
        <v>53.332999999999998</v>
      </c>
      <c r="BA14" s="521">
        <f t="shared" ref="BA14:BC14" si="4">BA17+BA18</f>
        <v>90.84</v>
      </c>
      <c r="BB14" s="521">
        <f t="shared" ref="BB14" si="5">BB17+BB18</f>
        <v>66.082999999999998</v>
      </c>
      <c r="BC14" s="521">
        <f t="shared" si="4"/>
        <v>65.673000000000002</v>
      </c>
      <c r="BD14" s="521">
        <f t="shared" si="3"/>
        <v>69.096000000000004</v>
      </c>
      <c r="BE14" s="521">
        <f t="shared" si="3"/>
        <v>60.376000000000005</v>
      </c>
      <c r="BF14" s="521">
        <f t="shared" si="3"/>
        <v>50.460999999999999</v>
      </c>
      <c r="BG14" s="521">
        <f t="shared" si="3"/>
        <v>56.42</v>
      </c>
      <c r="BH14" s="521">
        <f t="shared" si="3"/>
        <v>50.96</v>
      </c>
      <c r="BI14" s="521">
        <f t="shared" si="3"/>
        <v>56.42</v>
      </c>
      <c r="BJ14" s="522">
        <f t="shared" si="3"/>
        <v>54.6</v>
      </c>
      <c r="BK14" s="523" t="s">
        <v>321</v>
      </c>
      <c r="BL14" s="583"/>
    </row>
    <row r="15" spans="1:64" ht="10.25" customHeight="1">
      <c r="A15" s="956" t="s">
        <v>107</v>
      </c>
      <c r="B15" s="957"/>
      <c r="C15" s="958"/>
      <c r="D15" s="400">
        <v>2017</v>
      </c>
      <c r="E15" s="400"/>
      <c r="F15" s="940">
        <v>2017</v>
      </c>
      <c r="G15" s="941"/>
      <c r="H15" s="941"/>
      <c r="I15" s="941"/>
      <c r="J15" s="942"/>
      <c r="K15" s="401">
        <v>2018</v>
      </c>
      <c r="L15" s="401">
        <v>2018</v>
      </c>
      <c r="M15" s="402"/>
      <c r="N15" s="400">
        <v>2018</v>
      </c>
      <c r="O15" s="400"/>
      <c r="P15" s="401">
        <v>2018</v>
      </c>
      <c r="Q15" s="943">
        <v>2018</v>
      </c>
      <c r="R15" s="943"/>
      <c r="S15" s="943"/>
      <c r="T15" s="943"/>
      <c r="U15" s="943"/>
      <c r="V15" s="943"/>
      <c r="W15" s="401">
        <v>2019</v>
      </c>
      <c r="X15" s="401">
        <v>2019</v>
      </c>
      <c r="Y15" s="400">
        <v>2019</v>
      </c>
      <c r="Z15" s="401">
        <v>2019</v>
      </c>
      <c r="AA15" s="400">
        <v>2019</v>
      </c>
      <c r="AB15" s="401">
        <v>2019</v>
      </c>
      <c r="AC15" s="401">
        <v>2019</v>
      </c>
      <c r="AD15" s="401">
        <v>2019</v>
      </c>
      <c r="AE15" s="400">
        <v>2019</v>
      </c>
      <c r="AF15" s="943">
        <v>2019</v>
      </c>
      <c r="AG15" s="943"/>
      <c r="AH15" s="943"/>
      <c r="AI15" s="401">
        <v>2020</v>
      </c>
      <c r="AJ15" s="402"/>
      <c r="AK15" s="401">
        <v>2020</v>
      </c>
      <c r="AL15" s="401">
        <v>2020</v>
      </c>
      <c r="AM15" s="400">
        <v>2020</v>
      </c>
      <c r="AN15" s="401">
        <v>2020</v>
      </c>
      <c r="AO15" s="402"/>
      <c r="AP15" s="943">
        <v>2020</v>
      </c>
      <c r="AQ15" s="943"/>
      <c r="AR15" s="943"/>
      <c r="AS15" s="943"/>
      <c r="AT15" s="943"/>
      <c r="AU15" s="401">
        <v>2021</v>
      </c>
      <c r="AV15" s="400">
        <v>2021</v>
      </c>
      <c r="AW15" s="401">
        <v>2021</v>
      </c>
      <c r="AX15" s="401">
        <v>2021</v>
      </c>
      <c r="AY15" s="943">
        <v>2021</v>
      </c>
      <c r="AZ15" s="943"/>
      <c r="BA15" s="943"/>
      <c r="BB15" s="943"/>
      <c r="BC15" s="943"/>
      <c r="BD15" s="943"/>
      <c r="BE15" s="943"/>
      <c r="BF15" s="943"/>
      <c r="BG15" s="941">
        <v>2022</v>
      </c>
      <c r="BH15" s="941"/>
      <c r="BI15" s="941"/>
      <c r="BJ15" s="942"/>
      <c r="BL15" s="583"/>
    </row>
    <row r="16" spans="1:64" ht="10.25" customHeight="1">
      <c r="A16" s="959" t="s">
        <v>108</v>
      </c>
      <c r="B16" s="960"/>
      <c r="C16" s="946"/>
      <c r="D16" s="506" t="str">
        <f t="shared" ref="D16:AT16" si="6">D9</f>
        <v>JUN</v>
      </c>
      <c r="E16" s="506" t="str">
        <f t="shared" si="6"/>
        <v>JUL</v>
      </c>
      <c r="F16" s="506" t="str">
        <f t="shared" si="6"/>
        <v>AUG</v>
      </c>
      <c r="G16" s="506" t="str">
        <f t="shared" si="6"/>
        <v>SEP</v>
      </c>
      <c r="H16" s="506" t="str">
        <f t="shared" si="6"/>
        <v>OCT</v>
      </c>
      <c r="I16" s="506" t="str">
        <f t="shared" si="6"/>
        <v>NOV</v>
      </c>
      <c r="J16" s="506" t="str">
        <f t="shared" si="6"/>
        <v>DEC</v>
      </c>
      <c r="K16" s="506" t="str">
        <f t="shared" si="6"/>
        <v>JAN</v>
      </c>
      <c r="L16" s="506" t="str">
        <f t="shared" si="6"/>
        <v>FEB</v>
      </c>
      <c r="M16" s="506" t="str">
        <f t="shared" si="6"/>
        <v>MAR</v>
      </c>
      <c r="N16" s="506" t="str">
        <f t="shared" si="6"/>
        <v>APR</v>
      </c>
      <c r="O16" s="506" t="str">
        <f t="shared" si="6"/>
        <v>MAY</v>
      </c>
      <c r="P16" s="506" t="str">
        <f t="shared" si="6"/>
        <v>JUN</v>
      </c>
      <c r="Q16" s="506" t="str">
        <f t="shared" si="6"/>
        <v>JUL</v>
      </c>
      <c r="R16" s="506" t="str">
        <f t="shared" si="6"/>
        <v>AUG</v>
      </c>
      <c r="S16" s="506" t="str">
        <f t="shared" si="6"/>
        <v>SEP</v>
      </c>
      <c r="T16" s="506" t="str">
        <f t="shared" si="6"/>
        <v>OCT</v>
      </c>
      <c r="U16" s="506" t="str">
        <f t="shared" si="6"/>
        <v>NOV</v>
      </c>
      <c r="V16" s="506" t="str">
        <f t="shared" si="6"/>
        <v>DEC</v>
      </c>
      <c r="W16" s="506" t="str">
        <f t="shared" si="6"/>
        <v>JAN</v>
      </c>
      <c r="X16" s="506" t="str">
        <f t="shared" si="6"/>
        <v>FEB</v>
      </c>
      <c r="Y16" s="506" t="str">
        <f t="shared" si="6"/>
        <v>MAR</v>
      </c>
      <c r="Z16" s="506" t="str">
        <f t="shared" si="6"/>
        <v>APR</v>
      </c>
      <c r="AA16" s="506" t="str">
        <f t="shared" si="6"/>
        <v>MAY</v>
      </c>
      <c r="AB16" s="506" t="str">
        <f t="shared" si="6"/>
        <v>JUN</v>
      </c>
      <c r="AC16" s="506" t="str">
        <f t="shared" si="6"/>
        <v>JUL</v>
      </c>
      <c r="AD16" s="506" t="str">
        <f t="shared" si="6"/>
        <v>AUG</v>
      </c>
      <c r="AE16" s="506" t="str">
        <f t="shared" si="6"/>
        <v>SEP</v>
      </c>
      <c r="AF16" s="506" t="str">
        <f t="shared" si="6"/>
        <v>OCT</v>
      </c>
      <c r="AG16" s="506" t="str">
        <f t="shared" si="6"/>
        <v>NOV</v>
      </c>
      <c r="AH16" s="506" t="str">
        <f t="shared" si="6"/>
        <v>DEC</v>
      </c>
      <c r="AI16" s="506" t="str">
        <f t="shared" si="6"/>
        <v>JAN</v>
      </c>
      <c r="AJ16" s="506" t="str">
        <f t="shared" si="6"/>
        <v>FEB</v>
      </c>
      <c r="AK16" s="524" t="str">
        <f t="shared" si="6"/>
        <v>MAR</v>
      </c>
      <c r="AL16" s="524" t="str">
        <f t="shared" si="6"/>
        <v>APR</v>
      </c>
      <c r="AM16" s="506" t="str">
        <f t="shared" si="6"/>
        <v>MAY</v>
      </c>
      <c r="AN16" s="506" t="str">
        <f t="shared" si="6"/>
        <v>JUN</v>
      </c>
      <c r="AO16" s="506" t="str">
        <f t="shared" si="6"/>
        <v>JUL</v>
      </c>
      <c r="AP16" s="506" t="str">
        <f t="shared" si="6"/>
        <v>AUG</v>
      </c>
      <c r="AQ16" s="506" t="str">
        <f t="shared" si="6"/>
        <v>SEP</v>
      </c>
      <c r="AR16" s="506" t="str">
        <f t="shared" si="6"/>
        <v>OCT</v>
      </c>
      <c r="AS16" s="506" t="str">
        <f t="shared" si="6"/>
        <v>NOV</v>
      </c>
      <c r="AT16" s="506" t="str">
        <f t="shared" si="6"/>
        <v>DEC</v>
      </c>
      <c r="AU16" s="524" t="str">
        <f>AU9</f>
        <v>JAN</v>
      </c>
      <c r="AV16" s="506" t="str">
        <f t="shared" ref="AV16:AY16" si="7">AV9</f>
        <v>FEB</v>
      </c>
      <c r="AW16" s="506" t="str">
        <f t="shared" si="7"/>
        <v>MAR</v>
      </c>
      <c r="AX16" s="506" t="str">
        <f t="shared" si="7"/>
        <v>APR</v>
      </c>
      <c r="AY16" s="506" t="str">
        <f t="shared" si="7"/>
        <v>MAY</v>
      </c>
      <c r="AZ16" s="506" t="str">
        <f>AZ9</f>
        <v>JUN</v>
      </c>
      <c r="BA16" s="506" t="str">
        <f t="shared" ref="BA16:BJ16" si="8">BA9</f>
        <v>JUL</v>
      </c>
      <c r="BB16" s="506" t="str">
        <f t="shared" si="8"/>
        <v>AUG</v>
      </c>
      <c r="BC16" s="506" t="str">
        <f t="shared" si="8"/>
        <v>SEP</v>
      </c>
      <c r="BD16" s="506" t="str">
        <f t="shared" si="8"/>
        <v>OCT</v>
      </c>
      <c r="BE16" s="506" t="str">
        <f t="shared" si="8"/>
        <v>NOV</v>
      </c>
      <c r="BF16" s="506" t="str">
        <f t="shared" si="8"/>
        <v>DEC</v>
      </c>
      <c r="BG16" s="506" t="str">
        <f t="shared" si="8"/>
        <v>JAN</v>
      </c>
      <c r="BH16" s="506" t="str">
        <f t="shared" si="8"/>
        <v>FEB</v>
      </c>
      <c r="BI16" s="506" t="str">
        <f t="shared" si="8"/>
        <v>MAR</v>
      </c>
      <c r="BJ16" s="506" t="str">
        <f t="shared" si="8"/>
        <v>APR</v>
      </c>
      <c r="BL16" s="583"/>
    </row>
    <row r="17" spans="1:76" ht="10.25" customHeight="1">
      <c r="A17" s="539" t="s">
        <v>317</v>
      </c>
      <c r="B17" s="767" t="s">
        <v>302</v>
      </c>
      <c r="C17" s="858" t="s">
        <v>286</v>
      </c>
      <c r="D17" s="525" t="e">
        <f>#REF!</f>
        <v>#REF!</v>
      </c>
      <c r="E17" s="525" t="e">
        <f>#REF!</f>
        <v>#REF!</v>
      </c>
      <c r="F17" s="525" t="e">
        <f>#REF!</f>
        <v>#REF!</v>
      </c>
      <c r="G17" s="525" t="e">
        <f>#REF!</f>
        <v>#REF!</v>
      </c>
      <c r="H17" s="525" t="e">
        <f>#REF!</f>
        <v>#REF!</v>
      </c>
      <c r="I17" s="525" t="e">
        <f>#REF!</f>
        <v>#REF!</v>
      </c>
      <c r="J17" s="525" t="e">
        <f>#REF!</f>
        <v>#REF!</v>
      </c>
      <c r="K17" s="525" t="e">
        <f>#REF!</f>
        <v>#REF!</v>
      </c>
      <c r="L17" s="525" t="e">
        <f>#REF!</f>
        <v>#REF!</v>
      </c>
      <c r="M17" s="525" t="e">
        <f>#REF!</f>
        <v>#REF!</v>
      </c>
      <c r="N17" s="525" t="e">
        <f>#REF!</f>
        <v>#REF!</v>
      </c>
      <c r="O17" s="525" t="e">
        <f>#REF!</f>
        <v>#REF!</v>
      </c>
      <c r="P17" s="525" t="e">
        <f>#REF!</f>
        <v>#REF!</v>
      </c>
      <c r="Q17" s="525" t="e">
        <f>#REF!</f>
        <v>#REF!</v>
      </c>
      <c r="R17" s="525" t="e">
        <f>#REF!</f>
        <v>#REF!</v>
      </c>
      <c r="S17" s="525" t="e">
        <f>#REF!</f>
        <v>#REF!</v>
      </c>
      <c r="T17" s="525" t="e">
        <f>#REF!</f>
        <v>#REF!</v>
      </c>
      <c r="U17" s="525" t="e">
        <f>#REF!</f>
        <v>#REF!</v>
      </c>
      <c r="V17" s="525" t="e">
        <f>#REF!</f>
        <v>#REF!</v>
      </c>
      <c r="W17" s="525" t="e">
        <f>#REF!</f>
        <v>#REF!</v>
      </c>
      <c r="X17" s="525" t="e">
        <f>#REF!</f>
        <v>#REF!</v>
      </c>
      <c r="Y17" s="525" t="e">
        <f>#REF!</f>
        <v>#REF!</v>
      </c>
      <c r="Z17" s="525" t="e">
        <f>#REF!</f>
        <v>#REF!</v>
      </c>
      <c r="AA17" s="525" t="e">
        <f>#REF!</f>
        <v>#REF!</v>
      </c>
      <c r="AB17" s="525" t="e">
        <f>#REF!</f>
        <v>#REF!</v>
      </c>
      <c r="AC17" s="525" t="e">
        <f>#REF!</f>
        <v>#REF!</v>
      </c>
      <c r="AD17" s="525" t="e">
        <f>#REF!</f>
        <v>#REF!</v>
      </c>
      <c r="AE17" s="525" t="e">
        <f>#REF!</f>
        <v>#REF!</v>
      </c>
      <c r="AF17" s="525" t="e">
        <f>#REF!</f>
        <v>#REF!</v>
      </c>
      <c r="AG17" s="525" t="e">
        <f>#REF!</f>
        <v>#REF!</v>
      </c>
      <c r="AH17" s="525" t="e">
        <f>#REF!</f>
        <v>#REF!</v>
      </c>
      <c r="AI17" s="525" t="e">
        <f>#REF!</f>
        <v>#REF!</v>
      </c>
      <c r="AJ17" s="526" t="e">
        <f>#REF!</f>
        <v>#REF!</v>
      </c>
      <c r="AK17" s="509">
        <f>'C3LPG Balance'!AQ13</f>
        <v>11</v>
      </c>
      <c r="AL17" s="509">
        <f>'C3LPG Balance'!AR13</f>
        <v>29</v>
      </c>
      <c r="AM17" s="509">
        <f>'C3LPG Balance'!AS15</f>
        <v>26</v>
      </c>
      <c r="AN17" s="509">
        <f>'C3LPG Balance'!AT15</f>
        <v>26</v>
      </c>
      <c r="AO17" s="509">
        <f>'C3LPG Balance'!AU15</f>
        <v>20.72</v>
      </c>
      <c r="AP17" s="509">
        <f>'C3LPG Balance'!AV15</f>
        <v>20.38</v>
      </c>
      <c r="AQ17" s="509">
        <f>'C3LPG Balance'!AW15</f>
        <v>22.41</v>
      </c>
      <c r="AR17" s="509">
        <f>'C3LPG Balance'!AX15</f>
        <v>27</v>
      </c>
      <c r="AS17" s="509">
        <f>'C3LPG Balance'!AY15</f>
        <v>24.4</v>
      </c>
      <c r="AT17" s="512">
        <f>'C3LPG Balance'!AZ15</f>
        <v>29</v>
      </c>
      <c r="AU17" s="509">
        <f>'C3LPG Balance'!BA15</f>
        <v>22.32</v>
      </c>
      <c r="AV17" s="509">
        <f>'C3LPG Balance'!BB15</f>
        <v>20.16</v>
      </c>
      <c r="AW17" s="509">
        <f>'C3LPG Balance'!BC15</f>
        <v>18.82</v>
      </c>
      <c r="AX17" s="509">
        <f>'C3LPG Balance'!BD15</f>
        <v>13</v>
      </c>
      <c r="AY17" s="509">
        <f>'C3LPG Balance'!BE15</f>
        <v>24.5</v>
      </c>
      <c r="AZ17" s="509">
        <f>'C3LPG Balance'!BF15</f>
        <v>18.3</v>
      </c>
      <c r="BA17" s="509">
        <f>'C3LPG Balance'!BG15</f>
        <v>16.72</v>
      </c>
      <c r="BB17" s="509">
        <f>'C3LPG Balance'!BH15</f>
        <v>22.32</v>
      </c>
      <c r="BC17" s="509">
        <f>'C3LPG Balance'!BI15</f>
        <v>20.725999999999999</v>
      </c>
      <c r="BD17" s="509">
        <f>'C3LPG Balance'!BJ15</f>
        <v>22.32</v>
      </c>
      <c r="BE17" s="509">
        <f>'C3LPG Balance'!BK15</f>
        <v>21.6</v>
      </c>
      <c r="BF17" s="509">
        <f>'C3LPG Balance'!BL15</f>
        <v>22.622</v>
      </c>
      <c r="BG17" s="509">
        <f>'C3LPG Balance'!BM15</f>
        <v>22.32</v>
      </c>
      <c r="BH17" s="509">
        <f>'C3LPG Balance'!BN15</f>
        <v>20.16</v>
      </c>
      <c r="BI17" s="509">
        <f>'C3LPG Balance'!BO15</f>
        <v>22.32</v>
      </c>
      <c r="BJ17" s="509">
        <f>'C3LPG Balance'!BP15</f>
        <v>21.6</v>
      </c>
      <c r="BL17" s="585"/>
      <c r="BM17" s="582"/>
      <c r="BN17" s="582"/>
      <c r="BO17" s="582"/>
      <c r="BP17" s="582"/>
      <c r="BQ17" s="582"/>
      <c r="BR17" s="582"/>
      <c r="BS17" s="582"/>
    </row>
    <row r="18" spans="1:76" ht="10.25" customHeight="1">
      <c r="A18" s="541" t="s">
        <v>318</v>
      </c>
      <c r="B18" s="768" t="s">
        <v>302</v>
      </c>
      <c r="C18" s="860" t="s">
        <v>286</v>
      </c>
      <c r="D18" s="508"/>
      <c r="E18" s="508"/>
      <c r="F18" s="508"/>
      <c r="G18" s="508"/>
      <c r="H18" s="508"/>
      <c r="I18" s="508"/>
      <c r="J18" s="508"/>
      <c r="K18" s="508"/>
      <c r="L18" s="508"/>
      <c r="M18" s="508"/>
      <c r="N18" s="508"/>
      <c r="O18" s="508"/>
      <c r="P18" s="508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  <c r="AI18" s="508"/>
      <c r="AJ18" s="511"/>
      <c r="AK18" s="530" t="e">
        <f>'C3LPG Balance'!AQ14</f>
        <v>#REF!</v>
      </c>
      <c r="AL18" s="530">
        <f>'C3LPG Balance'!AR14</f>
        <v>17.5</v>
      </c>
      <c r="AM18" s="530">
        <f>'C3LPG Balance'!AS16</f>
        <v>17.5</v>
      </c>
      <c r="AN18" s="530">
        <f>'C3LPG Balance'!AT16</f>
        <v>30</v>
      </c>
      <c r="AO18" s="530">
        <f>'C3LPG Balance'!AU16</f>
        <v>27.21</v>
      </c>
      <c r="AP18" s="530">
        <f>'C3LPG Balance'!AV16</f>
        <v>36</v>
      </c>
      <c r="AQ18" s="530">
        <f>'C3LPG Balance'!AW16</f>
        <v>20.5</v>
      </c>
      <c r="AR18" s="530">
        <f>'C3LPG Balance'!AX16</f>
        <v>16</v>
      </c>
      <c r="AS18" s="530">
        <f>'C3LPG Balance'!AY16</f>
        <v>24.2</v>
      </c>
      <c r="AT18" s="551">
        <f>'C3LPG Balance'!AZ16</f>
        <v>29.5</v>
      </c>
      <c r="AU18" s="530">
        <f>'C3LPG Balance'!BA16</f>
        <v>34.1</v>
      </c>
      <c r="AV18" s="530">
        <f>'C3LPG Balance'!BB16</f>
        <v>20</v>
      </c>
      <c r="AW18" s="530">
        <f>'C3LPG Balance'!BC16</f>
        <v>32.5</v>
      </c>
      <c r="AX18" s="530">
        <f>'C3LPG Balance'!BD16</f>
        <v>25.5</v>
      </c>
      <c r="AY18" s="530">
        <f>'C3LPG Balance'!BE16</f>
        <v>42.4</v>
      </c>
      <c r="AZ18" s="530">
        <f>'C3LPG Balance'!BF16</f>
        <v>35.033000000000001</v>
      </c>
      <c r="BA18" s="530">
        <f>'C3LPG Balance'!BG16</f>
        <v>74.12</v>
      </c>
      <c r="BB18" s="530">
        <f>'C3LPG Balance'!BH16</f>
        <v>43.762999999999998</v>
      </c>
      <c r="BC18" s="530">
        <f>'C3LPG Balance'!BI16</f>
        <v>44.947000000000003</v>
      </c>
      <c r="BD18" s="530">
        <f>'C3LPG Balance'!BJ16</f>
        <v>46.776000000000003</v>
      </c>
      <c r="BE18" s="530">
        <f>'C3LPG Balance'!BK16</f>
        <v>38.776000000000003</v>
      </c>
      <c r="BF18" s="530">
        <f>'C3LPG Balance'!BL16</f>
        <v>27.838999999999999</v>
      </c>
      <c r="BG18" s="530">
        <f>'C3LPG Balance'!BM16</f>
        <v>34.1</v>
      </c>
      <c r="BH18" s="530">
        <f>'C3LPG Balance'!BN16</f>
        <v>30.8</v>
      </c>
      <c r="BI18" s="530">
        <f>'C3LPG Balance'!BO16</f>
        <v>34.1</v>
      </c>
      <c r="BJ18" s="530">
        <f>'C3LPG Balance'!BP16</f>
        <v>33</v>
      </c>
      <c r="BL18" s="585"/>
      <c r="BM18" s="582"/>
      <c r="BN18" s="582"/>
      <c r="BO18" s="582"/>
      <c r="BP18" s="582"/>
      <c r="BQ18" s="582"/>
      <c r="BR18" s="582"/>
      <c r="BS18" s="582"/>
    </row>
    <row r="19" spans="1:76" ht="10.25" customHeight="1">
      <c r="A19" s="541" t="s">
        <v>317</v>
      </c>
      <c r="B19" s="768" t="s">
        <v>312</v>
      </c>
      <c r="C19" s="860" t="s">
        <v>286</v>
      </c>
      <c r="D19" s="508"/>
      <c r="E19" s="508"/>
      <c r="F19" s="508"/>
      <c r="G19" s="508"/>
      <c r="H19" s="508"/>
      <c r="I19" s="508"/>
      <c r="J19" s="508"/>
      <c r="K19" s="508"/>
      <c r="L19" s="508"/>
      <c r="M19" s="508"/>
      <c r="N19" s="508"/>
      <c r="O19" s="508"/>
      <c r="P19" s="508"/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  <c r="AI19" s="508"/>
      <c r="AJ19" s="511"/>
      <c r="AK19" s="530">
        <f>'C3LPG Balance'!AQ17</f>
        <v>0</v>
      </c>
      <c r="AL19" s="530">
        <f>'C3LPG Balance'!AR17</f>
        <v>0</v>
      </c>
      <c r="AM19" s="530">
        <f>'C3LPG Balance'!AS17</f>
        <v>0</v>
      </c>
      <c r="AN19" s="530">
        <f>'C3LPG Balance'!AT17</f>
        <v>0</v>
      </c>
      <c r="AO19" s="530">
        <f>'C3LPG Balance'!AU17</f>
        <v>0</v>
      </c>
      <c r="AP19" s="530">
        <f>'C3LPG Balance'!AV17</f>
        <v>0</v>
      </c>
      <c r="AQ19" s="530">
        <f>'C3LPG Balance'!AW17</f>
        <v>0</v>
      </c>
      <c r="AR19" s="530">
        <f>'C3LPG Balance'!AX17</f>
        <v>0</v>
      </c>
      <c r="AS19" s="530">
        <f>'C3LPG Balance'!AY17</f>
        <v>0</v>
      </c>
      <c r="AT19" s="551">
        <f>'C3LPG Balance'!AZ17</f>
        <v>0</v>
      </c>
      <c r="AU19" s="530">
        <f>'C3LPG Balance'!BA17</f>
        <v>0</v>
      </c>
      <c r="AV19" s="530">
        <f>'C3LPG Balance'!BB17</f>
        <v>9</v>
      </c>
      <c r="AW19" s="530">
        <f>'C3LPG Balance'!BC17</f>
        <v>10.8</v>
      </c>
      <c r="AX19" s="530">
        <f>'C3LPG Balance'!BD17</f>
        <v>10.6</v>
      </c>
      <c r="AY19" s="530">
        <f>'C3LPG Balance'!BE17</f>
        <v>10.5</v>
      </c>
      <c r="AZ19" s="530">
        <f>'C3LPG Balance'!BF17</f>
        <v>10</v>
      </c>
      <c r="BA19" s="530">
        <f>'C3LPG Balance'!BG17</f>
        <v>0</v>
      </c>
      <c r="BB19" s="530">
        <f>'C3LPG Balance'!BH17</f>
        <v>5.1689999999999996</v>
      </c>
      <c r="BC19" s="530">
        <f>'C3LPG Balance'!BI17</f>
        <v>6.0289999999999999</v>
      </c>
      <c r="BD19" s="530">
        <f>'C3LPG Balance'!BJ17</f>
        <v>10.228999999999999</v>
      </c>
      <c r="BE19" s="530">
        <f>'C3LPG Balance'!BK17</f>
        <v>5.2290000000000001</v>
      </c>
      <c r="BF19" s="530">
        <f>'C3LPG Balance'!BL17</f>
        <v>6.0090000000000003</v>
      </c>
      <c r="BG19" s="530">
        <f>'C3LPG Balance'!BM17</f>
        <v>9</v>
      </c>
      <c r="BH19" s="530">
        <f>'C3LPG Balance'!BN17</f>
        <v>5</v>
      </c>
      <c r="BI19" s="530">
        <f>'C3LPG Balance'!BO17</f>
        <v>4</v>
      </c>
      <c r="BJ19" s="530">
        <f>'C3LPG Balance'!BP17</f>
        <v>5</v>
      </c>
      <c r="BL19" s="585"/>
      <c r="BM19" s="582"/>
      <c r="BN19" s="582"/>
      <c r="BO19" s="582"/>
      <c r="BP19" s="582"/>
      <c r="BQ19" s="582"/>
      <c r="BR19" s="582"/>
      <c r="BS19" s="582"/>
    </row>
    <row r="20" spans="1:76" ht="10.25" customHeight="1">
      <c r="A20" s="541" t="s">
        <v>435</v>
      </c>
      <c r="B20" s="768" t="s">
        <v>312</v>
      </c>
      <c r="C20" s="860" t="s">
        <v>312</v>
      </c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8"/>
      <c r="Z20" s="508"/>
      <c r="AA20" s="508"/>
      <c r="AB20" s="508"/>
      <c r="AC20" s="508"/>
      <c r="AD20" s="508"/>
      <c r="AE20" s="508"/>
      <c r="AF20" s="508"/>
      <c r="AG20" s="508"/>
      <c r="AH20" s="508"/>
      <c r="AI20" s="508"/>
      <c r="AJ20" s="511"/>
      <c r="AK20" s="530"/>
      <c r="AL20" s="530"/>
      <c r="AM20" s="530"/>
      <c r="AN20" s="530"/>
      <c r="AO20" s="530"/>
      <c r="AP20" s="530"/>
      <c r="AQ20" s="530"/>
      <c r="AR20" s="530"/>
      <c r="AS20" s="530"/>
      <c r="AT20" s="551"/>
      <c r="AU20" s="530" t="s">
        <v>197</v>
      </c>
      <c r="AV20" s="530">
        <f>'C3LPG Balance'!BB13</f>
        <v>0</v>
      </c>
      <c r="AW20" s="530">
        <f>'C3LPG Balance'!BC13</f>
        <v>0</v>
      </c>
      <c r="AX20" s="530">
        <f>'C3LPG Balance'!BD13</f>
        <v>12.1</v>
      </c>
      <c r="AY20" s="530">
        <f>'C3LPG Balance'!BE13</f>
        <v>17</v>
      </c>
      <c r="AZ20" s="530">
        <f>'C3LPG Balance'!BF13</f>
        <v>18</v>
      </c>
      <c r="BA20" s="530">
        <f>'C3LPG Balance'!BG13</f>
        <v>0</v>
      </c>
      <c r="BB20" s="530">
        <f>'C3LPG Balance'!BH13</f>
        <v>0</v>
      </c>
      <c r="BC20" s="530">
        <f>'C3LPG Balance'!BI13</f>
        <v>0</v>
      </c>
      <c r="BD20" s="530">
        <f>'C3LPG Balance'!BJ13</f>
        <v>0</v>
      </c>
      <c r="BE20" s="530">
        <f>'C3LPG Balance'!BK13</f>
        <v>0</v>
      </c>
      <c r="BF20" s="530">
        <f>'C3LPG Balance'!BL13</f>
        <v>6.8310000000000004</v>
      </c>
      <c r="BG20" s="530">
        <f>'C3LPG Balance'!BM13</f>
        <v>0</v>
      </c>
      <c r="BH20" s="530">
        <f>'C3LPG Balance'!BN13</f>
        <v>0</v>
      </c>
      <c r="BI20" s="530">
        <f>'C3LPG Balance'!BO13</f>
        <v>0</v>
      </c>
      <c r="BJ20" s="530">
        <f>'C3LPG Balance'!BP13</f>
        <v>0</v>
      </c>
      <c r="BK20" s="581" t="s">
        <v>446</v>
      </c>
      <c r="BL20" s="585"/>
      <c r="BM20" s="582"/>
      <c r="BN20" s="582"/>
      <c r="BO20" s="582"/>
      <c r="BP20" s="582"/>
      <c r="BQ20" s="582"/>
      <c r="BR20" s="582"/>
      <c r="BS20" s="582"/>
    </row>
    <row r="21" spans="1:76" ht="10.25" customHeight="1">
      <c r="A21" s="541" t="s">
        <v>434</v>
      </c>
      <c r="B21" s="768" t="s">
        <v>432</v>
      </c>
      <c r="C21" s="860" t="s">
        <v>286</v>
      </c>
      <c r="D21" s="508"/>
      <c r="E21" s="508"/>
      <c r="F21" s="508"/>
      <c r="G21" s="508"/>
      <c r="H21" s="508"/>
      <c r="I21" s="508"/>
      <c r="J21" s="508"/>
      <c r="K21" s="508"/>
      <c r="L21" s="508"/>
      <c r="M21" s="508"/>
      <c r="N21" s="508"/>
      <c r="O21" s="508"/>
      <c r="P21" s="508"/>
      <c r="Q21" s="508"/>
      <c r="R21" s="508"/>
      <c r="S21" s="508"/>
      <c r="T21" s="508"/>
      <c r="U21" s="508"/>
      <c r="V21" s="508"/>
      <c r="W21" s="508"/>
      <c r="X21" s="508"/>
      <c r="Y21" s="508"/>
      <c r="Z21" s="508"/>
      <c r="AA21" s="508"/>
      <c r="AB21" s="508"/>
      <c r="AC21" s="508"/>
      <c r="AD21" s="508"/>
      <c r="AE21" s="508"/>
      <c r="AF21" s="508"/>
      <c r="AG21" s="508"/>
      <c r="AH21" s="508"/>
      <c r="AI21" s="508"/>
      <c r="AJ21" s="511"/>
      <c r="AK21" s="530"/>
      <c r="AL21" s="530"/>
      <c r="AM21" s="530"/>
      <c r="AN21" s="530"/>
      <c r="AO21" s="530"/>
      <c r="AP21" s="530"/>
      <c r="AQ21" s="530"/>
      <c r="AR21" s="530"/>
      <c r="AS21" s="530"/>
      <c r="AT21" s="551"/>
      <c r="AU21" s="530">
        <f>'C3LPG Balance'!BA18</f>
        <v>0</v>
      </c>
      <c r="AV21" s="530">
        <f>'C3LPG Balance'!BB18</f>
        <v>0</v>
      </c>
      <c r="AW21" s="530">
        <f>'C3LPG Balance'!BC18</f>
        <v>0</v>
      </c>
      <c r="AX21" s="530">
        <f>'C3LPG Balance'!BD18</f>
        <v>0</v>
      </c>
      <c r="AY21" s="530">
        <f>'C3LPG Balance'!BE18</f>
        <v>0</v>
      </c>
      <c r="AZ21" s="530">
        <f>'C3LPG Balance'!BF18</f>
        <v>0</v>
      </c>
      <c r="BA21" s="530">
        <f>'C3LPG Balance'!BG18</f>
        <v>0</v>
      </c>
      <c r="BB21" s="530">
        <f>'C3LPG Balance'!BH18</f>
        <v>6.8310000000000004</v>
      </c>
      <c r="BC21" s="530">
        <f>'C3LPG Balance'!BI18</f>
        <v>6.8310000000000004</v>
      </c>
      <c r="BD21" s="530">
        <f>'C3LPG Balance'!BJ18</f>
        <v>6.8310000000000004</v>
      </c>
      <c r="BE21" s="530">
        <f>'C3LPG Balance'!BK18</f>
        <v>6.8310000000000004</v>
      </c>
      <c r="BF21" s="530">
        <f>'C3LPG Balance'!BL18</f>
        <v>0</v>
      </c>
      <c r="BG21" s="530">
        <f>'C3LPG Balance'!BM18</f>
        <v>0</v>
      </c>
      <c r="BH21" s="530">
        <f>'C3LPG Balance'!BN18</f>
        <v>0</v>
      </c>
      <c r="BI21" s="530">
        <f>'C3LPG Balance'!BO18</f>
        <v>0</v>
      </c>
      <c r="BJ21" s="530">
        <f>'C3LPG Balance'!BP18</f>
        <v>0</v>
      </c>
      <c r="BL21" s="585"/>
      <c r="BM21" s="582"/>
      <c r="BN21" s="582"/>
      <c r="BO21" s="582"/>
      <c r="BP21" s="582"/>
      <c r="BQ21" s="582"/>
      <c r="BR21" s="582"/>
      <c r="BS21" s="582"/>
    </row>
    <row r="22" spans="1:76" ht="10.25" customHeight="1">
      <c r="A22" s="541" t="s">
        <v>318</v>
      </c>
      <c r="B22" s="768" t="s">
        <v>339</v>
      </c>
      <c r="C22" s="860" t="s">
        <v>286</v>
      </c>
      <c r="D22" s="508" t="e">
        <f>#REF!</f>
        <v>#REF!</v>
      </c>
      <c r="E22" s="508" t="e">
        <f>#REF!</f>
        <v>#REF!</v>
      </c>
      <c r="F22" s="508" t="e">
        <f>#REF!</f>
        <v>#REF!</v>
      </c>
      <c r="G22" s="508" t="e">
        <f>#REF!</f>
        <v>#REF!</v>
      </c>
      <c r="H22" s="508" t="e">
        <f>#REF!</f>
        <v>#REF!</v>
      </c>
      <c r="I22" s="508" t="e">
        <f>#REF!</f>
        <v>#REF!</v>
      </c>
      <c r="J22" s="508" t="e">
        <f>#REF!</f>
        <v>#REF!</v>
      </c>
      <c r="K22" s="508" t="e">
        <f>#REF!</f>
        <v>#REF!</v>
      </c>
      <c r="L22" s="508" t="e">
        <f>#REF!</f>
        <v>#REF!</v>
      </c>
      <c r="M22" s="508" t="e">
        <f>#REF!</f>
        <v>#REF!</v>
      </c>
      <c r="N22" s="508" t="e">
        <f>#REF!</f>
        <v>#REF!</v>
      </c>
      <c r="O22" s="508" t="e">
        <f>#REF!</f>
        <v>#REF!</v>
      </c>
      <c r="P22" s="508" t="e">
        <f>#REF!</f>
        <v>#REF!</v>
      </c>
      <c r="Q22" s="508" t="e">
        <f>#REF!</f>
        <v>#REF!</v>
      </c>
      <c r="R22" s="508" t="e">
        <f>#REF!</f>
        <v>#REF!</v>
      </c>
      <c r="S22" s="508" t="e">
        <f>#REF!</f>
        <v>#REF!</v>
      </c>
      <c r="T22" s="508" t="e">
        <f>#REF!</f>
        <v>#REF!</v>
      </c>
      <c r="U22" s="508" t="e">
        <f>#REF!</f>
        <v>#REF!</v>
      </c>
      <c r="V22" s="508" t="e">
        <f>#REF!</f>
        <v>#REF!</v>
      </c>
      <c r="W22" s="508" t="e">
        <f>#REF!</f>
        <v>#REF!</v>
      </c>
      <c r="X22" s="508" t="e">
        <f>#REF!</f>
        <v>#REF!</v>
      </c>
      <c r="Y22" s="508" t="e">
        <f>#REF!</f>
        <v>#REF!</v>
      </c>
      <c r="Z22" s="508" t="e">
        <f>#REF!</f>
        <v>#REF!</v>
      </c>
      <c r="AA22" s="508" t="e">
        <f>#REF!</f>
        <v>#REF!</v>
      </c>
      <c r="AB22" s="508" t="e">
        <f>#REF!</f>
        <v>#REF!</v>
      </c>
      <c r="AC22" s="508" t="e">
        <f>#REF!</f>
        <v>#REF!</v>
      </c>
      <c r="AD22" s="508" t="e">
        <f>#REF!</f>
        <v>#REF!</v>
      </c>
      <c r="AE22" s="508" t="e">
        <f>#REF!</f>
        <v>#REF!</v>
      </c>
      <c r="AF22" s="508" t="e">
        <f>#REF!</f>
        <v>#REF!</v>
      </c>
      <c r="AG22" s="508" t="e">
        <f>#REF!</f>
        <v>#REF!</v>
      </c>
      <c r="AH22" s="508" t="e">
        <f>#REF!</f>
        <v>#REF!</v>
      </c>
      <c r="AI22" s="508" t="e">
        <f>#REF!</f>
        <v>#REF!</v>
      </c>
      <c r="AJ22" s="511" t="e">
        <f>#REF!</f>
        <v>#REF!</v>
      </c>
      <c r="AK22" s="530">
        <f>'C3LPG Balance'!AQ19</f>
        <v>37</v>
      </c>
      <c r="AL22" s="530">
        <f>'C3LPG Balance'!AR19</f>
        <v>32</v>
      </c>
      <c r="AM22" s="530">
        <f>'C3LPG Balance'!AS19</f>
        <v>0</v>
      </c>
      <c r="AN22" s="530">
        <f>'C3LPG Balance'!AT19</f>
        <v>0</v>
      </c>
      <c r="AO22" s="530">
        <f>'C3LPG Balance'!AU19</f>
        <v>0</v>
      </c>
      <c r="AP22" s="530">
        <f>'C3LPG Balance'!AV19</f>
        <v>0</v>
      </c>
      <c r="AQ22" s="530">
        <f>'C3LPG Balance'!AW19</f>
        <v>0</v>
      </c>
      <c r="AR22" s="530">
        <f>'C3LPG Balance'!AX19</f>
        <v>0</v>
      </c>
      <c r="AS22" s="530">
        <f>'C3LPG Balance'!AY19</f>
        <v>0</v>
      </c>
      <c r="AT22" s="551">
        <f>'C3LPG Balance'!AZ19</f>
        <v>0</v>
      </c>
      <c r="AU22" s="530">
        <f>'C3LPG Balance'!BA19</f>
        <v>0</v>
      </c>
      <c r="AV22" s="530">
        <f>'C3LPG Balance'!BB19</f>
        <v>17.5</v>
      </c>
      <c r="AW22" s="530">
        <f>'C3LPG Balance'!BC19</f>
        <v>3.24</v>
      </c>
      <c r="AX22" s="530">
        <f>'C3LPG Balance'!BD19</f>
        <v>27.5</v>
      </c>
      <c r="AY22" s="530">
        <f>'C3LPG Balance'!BE19</f>
        <v>29.5</v>
      </c>
      <c r="AZ22" s="530">
        <f>'C3LPG Balance'!BF19</f>
        <v>19</v>
      </c>
      <c r="BA22" s="530">
        <f>'C3LPG Balance'!BG19</f>
        <v>20</v>
      </c>
      <c r="BB22" s="530">
        <f>'C3LPG Balance'!BH19</f>
        <v>20</v>
      </c>
      <c r="BC22" s="530">
        <f>'C3LPG Balance'!BI19</f>
        <v>20</v>
      </c>
      <c r="BD22" s="530">
        <f>'C3LPG Balance'!BJ19</f>
        <v>20</v>
      </c>
      <c r="BE22" s="530">
        <f>'C3LPG Balance'!BK19</f>
        <v>20</v>
      </c>
      <c r="BF22" s="530">
        <f>'C3LPG Balance'!BL19</f>
        <v>20</v>
      </c>
      <c r="BG22" s="530">
        <f>'C3LPG Balance'!BM19</f>
        <v>3</v>
      </c>
      <c r="BH22" s="530">
        <f>'C3LPG Balance'!BN19</f>
        <v>3</v>
      </c>
      <c r="BI22" s="530">
        <f>'C3LPG Balance'!BO19</f>
        <v>3</v>
      </c>
      <c r="BJ22" s="530">
        <f>'C3LPG Balance'!BP19</f>
        <v>3</v>
      </c>
      <c r="BL22" s="583"/>
    </row>
    <row r="23" spans="1:76" ht="10.25" customHeight="1">
      <c r="A23" s="541" t="s">
        <v>317</v>
      </c>
      <c r="B23" s="768" t="s">
        <v>121</v>
      </c>
      <c r="C23" s="860" t="s">
        <v>286</v>
      </c>
      <c r="D23" s="508" t="e">
        <f>#REF!</f>
        <v>#REF!</v>
      </c>
      <c r="E23" s="508" t="e">
        <f>#REF!</f>
        <v>#REF!</v>
      </c>
      <c r="F23" s="508" t="e">
        <f>#REF!</f>
        <v>#REF!</v>
      </c>
      <c r="G23" s="508" t="e">
        <f>#REF!</f>
        <v>#REF!</v>
      </c>
      <c r="H23" s="508" t="e">
        <f>#REF!</f>
        <v>#REF!</v>
      </c>
      <c r="I23" s="508" t="e">
        <f>#REF!</f>
        <v>#REF!</v>
      </c>
      <c r="J23" s="508" t="e">
        <f>#REF!</f>
        <v>#REF!</v>
      </c>
      <c r="K23" s="508" t="e">
        <f>#REF!</f>
        <v>#REF!</v>
      </c>
      <c r="L23" s="508" t="e">
        <f>#REF!</f>
        <v>#REF!</v>
      </c>
      <c r="M23" s="508" t="e">
        <f>#REF!</f>
        <v>#REF!</v>
      </c>
      <c r="N23" s="508" t="e">
        <f>#REF!</f>
        <v>#REF!</v>
      </c>
      <c r="O23" s="508" t="e">
        <f>#REF!</f>
        <v>#REF!</v>
      </c>
      <c r="P23" s="508" t="e">
        <f>#REF!</f>
        <v>#REF!</v>
      </c>
      <c r="Q23" s="508" t="e">
        <f>#REF!</f>
        <v>#REF!</v>
      </c>
      <c r="R23" s="508" t="e">
        <f>#REF!</f>
        <v>#REF!</v>
      </c>
      <c r="S23" s="508" t="e">
        <f>#REF!</f>
        <v>#REF!</v>
      </c>
      <c r="T23" s="508" t="e">
        <f>#REF!</f>
        <v>#REF!</v>
      </c>
      <c r="U23" s="508" t="e">
        <f>#REF!</f>
        <v>#REF!</v>
      </c>
      <c r="V23" s="508" t="e">
        <f>#REF!</f>
        <v>#REF!</v>
      </c>
      <c r="W23" s="508" t="e">
        <f>#REF!</f>
        <v>#REF!</v>
      </c>
      <c r="X23" s="508" t="e">
        <f>#REF!</f>
        <v>#REF!</v>
      </c>
      <c r="Y23" s="508" t="e">
        <f>#REF!</f>
        <v>#REF!</v>
      </c>
      <c r="Z23" s="508" t="e">
        <f>#REF!</f>
        <v>#REF!</v>
      </c>
      <c r="AA23" s="508" t="e">
        <f>#REF!</f>
        <v>#REF!</v>
      </c>
      <c r="AB23" s="508" t="e">
        <f>#REF!</f>
        <v>#REF!</v>
      </c>
      <c r="AC23" s="508" t="e">
        <f>#REF!</f>
        <v>#REF!</v>
      </c>
      <c r="AD23" s="508" t="e">
        <f>#REF!</f>
        <v>#REF!</v>
      </c>
      <c r="AE23" s="508" t="e">
        <f>#REF!</f>
        <v>#REF!</v>
      </c>
      <c r="AF23" s="508" t="e">
        <f>#REF!</f>
        <v>#REF!</v>
      </c>
      <c r="AG23" s="508" t="e">
        <f>#REF!</f>
        <v>#REF!</v>
      </c>
      <c r="AH23" s="508" t="e">
        <f>#REF!</f>
        <v>#REF!</v>
      </c>
      <c r="AI23" s="508" t="e">
        <f>#REF!</f>
        <v>#REF!</v>
      </c>
      <c r="AJ23" s="511" t="e">
        <f>#REF!</f>
        <v>#REF!</v>
      </c>
      <c r="AK23" s="530">
        <f>'C3LPG Balance'!AQ20</f>
        <v>16.645</v>
      </c>
      <c r="AL23" s="530">
        <f>'C3LPG Balance'!AR20</f>
        <v>24</v>
      </c>
      <c r="AM23" s="530">
        <f>'C3LPG Balance'!AS20</f>
        <v>21.957999999999998</v>
      </c>
      <c r="AN23" s="530">
        <f>'C3LPG Balance'!AT20</f>
        <v>23.643999999999998</v>
      </c>
      <c r="AO23" s="530">
        <f>'C3LPG Balance'!AU20</f>
        <v>25.8</v>
      </c>
      <c r="AP23" s="530">
        <f>'C3LPG Balance'!AV20</f>
        <v>31.132362637362636</v>
      </c>
      <c r="AQ23" s="530">
        <f>'C3LPG Balance'!AW20</f>
        <v>30.3</v>
      </c>
      <c r="AR23" s="530">
        <f>'C3LPG Balance'!AX20</f>
        <v>32.86</v>
      </c>
      <c r="AS23" s="530">
        <f>'C3LPG Balance'!AY20</f>
        <v>31.2</v>
      </c>
      <c r="AT23" s="551">
        <f>'C3LPG Balance'!AZ20</f>
        <v>25.774999999999999</v>
      </c>
      <c r="AU23" s="530">
        <f>'C3LPG Balance'!BA20</f>
        <v>32.24</v>
      </c>
      <c r="AV23" s="530">
        <f>'C3LPG Balance'!BB20</f>
        <v>28.1</v>
      </c>
      <c r="AW23" s="530">
        <f>'C3LPG Balance'!BC20</f>
        <v>32.24</v>
      </c>
      <c r="AX23" s="530">
        <f>'C3LPG Balance'!BD20</f>
        <v>29.545999999999999</v>
      </c>
      <c r="AY23" s="530">
        <f>'C3LPG Balance'!BE20</f>
        <v>26.954999999999998</v>
      </c>
      <c r="AZ23" s="530">
        <f>'C3LPG Balance'!BF20</f>
        <v>31.2</v>
      </c>
      <c r="BA23" s="530">
        <f>'C3LPG Balance'!BG20</f>
        <v>29.14</v>
      </c>
      <c r="BB23" s="530">
        <f>'C3LPG Balance'!BH20</f>
        <v>32.24</v>
      </c>
      <c r="BC23" s="530">
        <f>'C3LPG Balance'!BI20</f>
        <v>22.7</v>
      </c>
      <c r="BD23" s="530">
        <f>'C3LPG Balance'!BJ20</f>
        <v>0</v>
      </c>
      <c r="BE23" s="530">
        <f>'C3LPG Balance'!BK20</f>
        <v>31.2</v>
      </c>
      <c r="BF23" s="530">
        <f>'C3LPG Balance'!BL20</f>
        <v>32.24</v>
      </c>
      <c r="BG23" s="530">
        <f>'C3LPG Balance'!BM20</f>
        <v>32.24</v>
      </c>
      <c r="BH23" s="530">
        <f>'C3LPG Balance'!BN20</f>
        <v>29.12</v>
      </c>
      <c r="BI23" s="530">
        <f>'C3LPG Balance'!BO20</f>
        <v>32.24</v>
      </c>
      <c r="BJ23" s="530">
        <f>'C3LPG Balance'!BP20</f>
        <v>31.2</v>
      </c>
      <c r="BL23" s="583"/>
    </row>
    <row r="24" spans="1:76" ht="10.25" customHeight="1">
      <c r="A24" s="541" t="s">
        <v>317</v>
      </c>
      <c r="B24" s="768" t="s">
        <v>122</v>
      </c>
      <c r="C24" s="860" t="s">
        <v>286</v>
      </c>
      <c r="D24" s="508"/>
      <c r="E24" s="508"/>
      <c r="F24" s="508"/>
      <c r="G24" s="508"/>
      <c r="H24" s="508"/>
      <c r="I24" s="508"/>
      <c r="J24" s="508"/>
      <c r="K24" s="508"/>
      <c r="L24" s="508"/>
      <c r="M24" s="508"/>
      <c r="N24" s="508"/>
      <c r="O24" s="508"/>
      <c r="P24" s="508"/>
      <c r="Q24" s="508"/>
      <c r="R24" s="508"/>
      <c r="S24" s="508"/>
      <c r="T24" s="508"/>
      <c r="U24" s="508"/>
      <c r="V24" s="508"/>
      <c r="W24" s="508"/>
      <c r="X24" s="508"/>
      <c r="Y24" s="508"/>
      <c r="Z24" s="508"/>
      <c r="AA24" s="508"/>
      <c r="AB24" s="508"/>
      <c r="AC24" s="508"/>
      <c r="AD24" s="508"/>
      <c r="AE24" s="508"/>
      <c r="AF24" s="508"/>
      <c r="AG24" s="508"/>
      <c r="AH24" s="508"/>
      <c r="AI24" s="508"/>
      <c r="AJ24" s="511"/>
      <c r="AK24" s="530"/>
      <c r="AL24" s="530"/>
      <c r="AM24" s="530"/>
      <c r="AN24" s="530"/>
      <c r="AO24" s="530"/>
      <c r="AP24" s="530"/>
      <c r="AQ24" s="530"/>
      <c r="AR24" s="530"/>
      <c r="AS24" s="530"/>
      <c r="AT24" s="551"/>
      <c r="AU24" s="530"/>
      <c r="AV24" s="530"/>
      <c r="AW24" s="530">
        <f>'C3LPG Balance'!BC21</f>
        <v>23.556000000000001</v>
      </c>
      <c r="AX24" s="530">
        <f>'C3LPG Balance'!BD21</f>
        <v>22.795999999999999</v>
      </c>
      <c r="AY24" s="530">
        <f>'C3LPG Balance'!BE21</f>
        <v>20.771999999999998</v>
      </c>
      <c r="AZ24" s="530">
        <f>'C3LPG Balance'!BF21</f>
        <v>22.036000000000001</v>
      </c>
      <c r="BA24" s="530">
        <f>'C3LPG Balance'!BG21</f>
        <v>0.88100000000000001</v>
      </c>
      <c r="BB24" s="530">
        <f>'C3LPG Balance'!BH21</f>
        <v>21.276</v>
      </c>
      <c r="BC24" s="530">
        <f>'C3LPG Balance'!BI21</f>
        <v>21.884</v>
      </c>
      <c r="BD24" s="530">
        <f>'C3LPG Balance'!BJ21</f>
        <v>20.257999999999999</v>
      </c>
      <c r="BE24" s="530">
        <f>'C3LPG Balance'!BK21</f>
        <v>22.658999999999999</v>
      </c>
      <c r="BF24" s="530">
        <f>'C3LPG Balance'!BL21</f>
        <v>23.556000000000001</v>
      </c>
      <c r="BG24" s="530">
        <f>'C3LPG Balance'!BM21</f>
        <v>23.556000000000001</v>
      </c>
      <c r="BH24" s="530">
        <f>'C3LPG Balance'!BN21</f>
        <v>21.276</v>
      </c>
      <c r="BI24" s="530">
        <f>'C3LPG Balance'!BO21</f>
        <v>23.556000000000001</v>
      </c>
      <c r="BJ24" s="530">
        <f>'C3LPG Balance'!BP21</f>
        <v>23.556000000000001</v>
      </c>
      <c r="BL24" s="583"/>
    </row>
    <row r="25" spans="1:76" ht="10.25" customHeight="1">
      <c r="A25" s="556" t="s">
        <v>317</v>
      </c>
      <c r="B25" s="769" t="s">
        <v>457</v>
      </c>
      <c r="C25" s="860" t="s">
        <v>286</v>
      </c>
      <c r="D25" s="508">
        <v>0.43</v>
      </c>
      <c r="E25" s="508">
        <f>D25</f>
        <v>0.43</v>
      </c>
      <c r="F25" s="508">
        <f t="shared" ref="F25:Q25" si="9">E25</f>
        <v>0.43</v>
      </c>
      <c r="G25" s="508">
        <f t="shared" si="9"/>
        <v>0.43</v>
      </c>
      <c r="H25" s="508">
        <f t="shared" si="9"/>
        <v>0.43</v>
      </c>
      <c r="I25" s="508">
        <f t="shared" si="9"/>
        <v>0.43</v>
      </c>
      <c r="J25" s="508">
        <f t="shared" si="9"/>
        <v>0.43</v>
      </c>
      <c r="K25" s="508">
        <f t="shared" si="9"/>
        <v>0.43</v>
      </c>
      <c r="L25" s="508">
        <f t="shared" si="9"/>
        <v>0.43</v>
      </c>
      <c r="M25" s="508">
        <f t="shared" si="9"/>
        <v>0.43</v>
      </c>
      <c r="N25" s="508">
        <f t="shared" si="9"/>
        <v>0.43</v>
      </c>
      <c r="O25" s="508">
        <f t="shared" si="9"/>
        <v>0.43</v>
      </c>
      <c r="P25" s="508">
        <f t="shared" si="9"/>
        <v>0.43</v>
      </c>
      <c r="Q25" s="508">
        <f t="shared" si="9"/>
        <v>0.43</v>
      </c>
      <c r="R25" s="508">
        <v>0.622</v>
      </c>
      <c r="S25" s="508">
        <v>0.622</v>
      </c>
      <c r="T25" s="508">
        <v>0.7</v>
      </c>
      <c r="U25" s="508">
        <v>0.7</v>
      </c>
      <c r="V25" s="508">
        <v>0.6</v>
      </c>
      <c r="W25" s="508">
        <v>0.65</v>
      </c>
      <c r="X25" s="508">
        <v>0.6</v>
      </c>
      <c r="Y25" s="508">
        <v>0.6</v>
      </c>
      <c r="Z25" s="508">
        <v>0.6</v>
      </c>
      <c r="AA25" s="508">
        <v>0.6</v>
      </c>
      <c r="AB25" s="508">
        <v>0.6</v>
      </c>
      <c r="AC25" s="508">
        <v>0.6</v>
      </c>
      <c r="AD25" s="508">
        <v>0.6</v>
      </c>
      <c r="AE25" s="508">
        <v>0.6</v>
      </c>
      <c r="AF25" s="508">
        <v>0.6</v>
      </c>
      <c r="AG25" s="508">
        <v>0.60816493999999999</v>
      </c>
      <c r="AH25" s="508">
        <v>0.60759775000000005</v>
      </c>
      <c r="AI25" s="508">
        <v>0.59782608999999998</v>
      </c>
      <c r="AJ25" s="511">
        <v>0.62096664000000001</v>
      </c>
      <c r="AK25" s="515">
        <f>'C3LPG Balance'!AQ21</f>
        <v>27.604999999999997</v>
      </c>
      <c r="AL25" s="515">
        <f>'C3LPG Balance'!AR21</f>
        <v>20.55</v>
      </c>
      <c r="AM25" s="515">
        <f>'C3LPG Balance'!AS21</f>
        <v>8</v>
      </c>
      <c r="AN25" s="515">
        <f>'C3LPG Balance'!AT21</f>
        <v>20</v>
      </c>
      <c r="AO25" s="515">
        <f>'C3LPG Balance'!AU21</f>
        <v>22</v>
      </c>
      <c r="AP25" s="515">
        <f>'C3LPG Balance'!AV21</f>
        <v>21.2</v>
      </c>
      <c r="AQ25" s="515">
        <f>'C3LPG Balance'!AW21</f>
        <v>21.2</v>
      </c>
      <c r="AR25" s="515">
        <f>'C3LPG Balance'!AX21</f>
        <v>21.2</v>
      </c>
      <c r="AS25" s="515">
        <f>'C3LPG Balance'!AY21</f>
        <v>21.2</v>
      </c>
      <c r="AT25" s="514">
        <f>'C3LPG Balance'!AZ21</f>
        <v>28.7</v>
      </c>
      <c r="AU25" s="515">
        <f>'C3LPG Balance'!BA21</f>
        <v>26.207000000000001</v>
      </c>
      <c r="AV25" s="515">
        <f>'C3LPG Balance'!BB21</f>
        <v>21.276</v>
      </c>
      <c r="AW25" s="515">
        <f>'C3LPG Balance'!BC22</f>
        <v>7.5</v>
      </c>
      <c r="AX25" s="515">
        <f>'C3LPG Balance'!BD22</f>
        <v>7.2</v>
      </c>
      <c r="AY25" s="515">
        <f>'C3LPG Balance'!BE22</f>
        <v>2</v>
      </c>
      <c r="AZ25" s="515">
        <f>'C3LPG Balance'!BF22</f>
        <v>8.9740000000000002</v>
      </c>
      <c r="BA25" s="515">
        <f>'C3LPG Balance'!BG22</f>
        <v>0</v>
      </c>
      <c r="BB25" s="515">
        <f>'C3LPG Balance'!BH22</f>
        <v>0</v>
      </c>
      <c r="BC25" s="515">
        <f>'C3LPG Balance'!BI22</f>
        <v>4</v>
      </c>
      <c r="BD25" s="515">
        <f>'C3LPG Balance'!BJ22</f>
        <v>4</v>
      </c>
      <c r="BE25" s="515">
        <f>'C3LPG Balance'!BK22</f>
        <v>4</v>
      </c>
      <c r="BF25" s="515">
        <f>'C3LPG Balance'!BL22</f>
        <v>4</v>
      </c>
      <c r="BG25" s="515">
        <f>'C3LPG Balance'!BM22</f>
        <v>4</v>
      </c>
      <c r="BH25" s="515">
        <f>'C3LPG Balance'!BN22</f>
        <v>4</v>
      </c>
      <c r="BI25" s="515">
        <f>'C3LPG Balance'!BO22</f>
        <v>4</v>
      </c>
      <c r="BJ25" s="515">
        <f>'C3LPG Balance'!BP22</f>
        <v>4</v>
      </c>
      <c r="BK25" s="584"/>
      <c r="BL25" s="585"/>
      <c r="BM25" s="582"/>
      <c r="BN25" s="586"/>
      <c r="BO25" s="586"/>
      <c r="BP25" s="586"/>
      <c r="BQ25" s="586"/>
      <c r="BR25" s="586"/>
      <c r="BS25" s="586"/>
      <c r="BT25" s="586"/>
      <c r="BU25" s="586"/>
      <c r="BV25" s="586"/>
      <c r="BW25" s="586"/>
      <c r="BX25" s="586"/>
    </row>
    <row r="26" spans="1:76" ht="10.25" customHeight="1">
      <c r="A26" s="961" t="s">
        <v>16</v>
      </c>
      <c r="B26" s="962"/>
      <c r="C26" s="963"/>
      <c r="D26" s="518" t="e">
        <f t="shared" ref="D26:AJ26" si="10">D17+D22+D23+D25</f>
        <v>#REF!</v>
      </c>
      <c r="E26" s="518" t="e">
        <f t="shared" si="10"/>
        <v>#REF!</v>
      </c>
      <c r="F26" s="518" t="e">
        <f t="shared" si="10"/>
        <v>#REF!</v>
      </c>
      <c r="G26" s="518" t="e">
        <f t="shared" si="10"/>
        <v>#REF!</v>
      </c>
      <c r="H26" s="518" t="e">
        <f t="shared" si="10"/>
        <v>#REF!</v>
      </c>
      <c r="I26" s="518" t="e">
        <f t="shared" si="10"/>
        <v>#REF!</v>
      </c>
      <c r="J26" s="518" t="e">
        <f t="shared" si="10"/>
        <v>#REF!</v>
      </c>
      <c r="K26" s="518" t="e">
        <f t="shared" si="10"/>
        <v>#REF!</v>
      </c>
      <c r="L26" s="518" t="e">
        <f t="shared" si="10"/>
        <v>#REF!</v>
      </c>
      <c r="M26" s="518" t="e">
        <f t="shared" si="10"/>
        <v>#REF!</v>
      </c>
      <c r="N26" s="518" t="e">
        <f t="shared" si="10"/>
        <v>#REF!</v>
      </c>
      <c r="O26" s="518" t="e">
        <f t="shared" si="10"/>
        <v>#REF!</v>
      </c>
      <c r="P26" s="518" t="e">
        <f t="shared" si="10"/>
        <v>#REF!</v>
      </c>
      <c r="Q26" s="518" t="e">
        <f t="shared" si="10"/>
        <v>#REF!</v>
      </c>
      <c r="R26" s="518" t="e">
        <f t="shared" si="10"/>
        <v>#REF!</v>
      </c>
      <c r="S26" s="518" t="e">
        <f t="shared" si="10"/>
        <v>#REF!</v>
      </c>
      <c r="T26" s="518" t="e">
        <f t="shared" si="10"/>
        <v>#REF!</v>
      </c>
      <c r="U26" s="518" t="e">
        <f t="shared" si="10"/>
        <v>#REF!</v>
      </c>
      <c r="V26" s="518" t="e">
        <f t="shared" si="10"/>
        <v>#REF!</v>
      </c>
      <c r="W26" s="518" t="e">
        <f t="shared" si="10"/>
        <v>#REF!</v>
      </c>
      <c r="X26" s="518" t="e">
        <f t="shared" si="10"/>
        <v>#REF!</v>
      </c>
      <c r="Y26" s="518" t="e">
        <f t="shared" si="10"/>
        <v>#REF!</v>
      </c>
      <c r="Z26" s="518" t="e">
        <f t="shared" si="10"/>
        <v>#REF!</v>
      </c>
      <c r="AA26" s="518" t="e">
        <f t="shared" si="10"/>
        <v>#REF!</v>
      </c>
      <c r="AB26" s="518" t="e">
        <f t="shared" si="10"/>
        <v>#REF!</v>
      </c>
      <c r="AC26" s="518" t="e">
        <f t="shared" si="10"/>
        <v>#REF!</v>
      </c>
      <c r="AD26" s="518" t="e">
        <f t="shared" si="10"/>
        <v>#REF!</v>
      </c>
      <c r="AE26" s="518" t="e">
        <f t="shared" si="10"/>
        <v>#REF!</v>
      </c>
      <c r="AF26" s="518" t="e">
        <f t="shared" si="10"/>
        <v>#REF!</v>
      </c>
      <c r="AG26" s="518" t="e">
        <f t="shared" si="10"/>
        <v>#REF!</v>
      </c>
      <c r="AH26" s="518" t="e">
        <f t="shared" si="10"/>
        <v>#REF!</v>
      </c>
      <c r="AI26" s="518" t="e">
        <f t="shared" si="10"/>
        <v>#REF!</v>
      </c>
      <c r="AJ26" s="518" t="e">
        <f t="shared" si="10"/>
        <v>#REF!</v>
      </c>
      <c r="AK26" s="519" t="e">
        <f t="shared" ref="AK26:AZ26" si="11">SUM(AK17:AK25)</f>
        <v>#REF!</v>
      </c>
      <c r="AL26" s="579">
        <f t="shared" si="11"/>
        <v>123.05</v>
      </c>
      <c r="AM26" s="519">
        <f t="shared" si="11"/>
        <v>73.457999999999998</v>
      </c>
      <c r="AN26" s="519">
        <f t="shared" si="11"/>
        <v>99.644000000000005</v>
      </c>
      <c r="AO26" s="519">
        <f t="shared" si="11"/>
        <v>95.73</v>
      </c>
      <c r="AP26" s="519">
        <f t="shared" si="11"/>
        <v>108.71236263736263</v>
      </c>
      <c r="AQ26" s="519">
        <f t="shared" si="11"/>
        <v>94.41</v>
      </c>
      <c r="AR26" s="519">
        <f t="shared" si="11"/>
        <v>97.06</v>
      </c>
      <c r="AS26" s="519">
        <f t="shared" si="11"/>
        <v>101</v>
      </c>
      <c r="AT26" s="519">
        <f t="shared" si="11"/>
        <v>112.97500000000001</v>
      </c>
      <c r="AU26" s="579">
        <f t="shared" si="11"/>
        <v>114.86699999999999</v>
      </c>
      <c r="AV26" s="519">
        <f t="shared" si="11"/>
        <v>116.03599999999999</v>
      </c>
      <c r="AW26" s="519">
        <f t="shared" si="11"/>
        <v>128.65600000000001</v>
      </c>
      <c r="AX26" s="519">
        <f t="shared" si="11"/>
        <v>148.24199999999999</v>
      </c>
      <c r="AY26" s="519">
        <f t="shared" si="11"/>
        <v>173.62700000000001</v>
      </c>
      <c r="AZ26" s="519">
        <f t="shared" si="11"/>
        <v>162.54299999999998</v>
      </c>
      <c r="BA26" s="519">
        <f t="shared" ref="BA26:BJ26" si="12">SUM(BA17:BA25)</f>
        <v>140.86100000000002</v>
      </c>
      <c r="BB26" s="519">
        <f t="shared" si="12"/>
        <v>151.59900000000002</v>
      </c>
      <c r="BC26" s="519">
        <f t="shared" si="12"/>
        <v>147.11700000000002</v>
      </c>
      <c r="BD26" s="519">
        <f t="shared" si="12"/>
        <v>130.41399999999999</v>
      </c>
      <c r="BE26" s="519">
        <f t="shared" si="12"/>
        <v>150.29500000000002</v>
      </c>
      <c r="BF26" s="519">
        <f t="shared" si="12"/>
        <v>143.09700000000001</v>
      </c>
      <c r="BG26" s="519">
        <f t="shared" si="12"/>
        <v>128.21600000000001</v>
      </c>
      <c r="BH26" s="519">
        <f t="shared" si="12"/>
        <v>113.35599999999999</v>
      </c>
      <c r="BI26" s="519">
        <f t="shared" si="12"/>
        <v>123.21599999999999</v>
      </c>
      <c r="BJ26" s="519">
        <f t="shared" si="12"/>
        <v>121.35599999999999</v>
      </c>
      <c r="BL26" s="583"/>
    </row>
    <row r="27" spans="1:76" ht="10.25" customHeight="1">
      <c r="A27" s="529" t="s">
        <v>317</v>
      </c>
      <c r="B27" s="859" t="str">
        <f>'C3LPG Balance'!C23</f>
        <v>PTTOR (C3)</v>
      </c>
      <c r="C27" s="859" t="str">
        <f>'C3LPG Balance'!D23</f>
        <v>GSP RY</v>
      </c>
      <c r="D27" s="525" t="e">
        <f>#REF!</f>
        <v>#REF!</v>
      </c>
      <c r="E27" s="525" t="e">
        <f>#REF!</f>
        <v>#REF!</v>
      </c>
      <c r="F27" s="525" t="e">
        <f>#REF!</f>
        <v>#REF!</v>
      </c>
      <c r="G27" s="525" t="e">
        <f>#REF!</f>
        <v>#REF!</v>
      </c>
      <c r="H27" s="525" t="e">
        <f>#REF!</f>
        <v>#REF!</v>
      </c>
      <c r="I27" s="525" t="e">
        <f>#REF!</f>
        <v>#REF!</v>
      </c>
      <c r="J27" s="526" t="e">
        <f>#REF!</f>
        <v>#REF!</v>
      </c>
      <c r="K27" s="525" t="e">
        <f>#REF!</f>
        <v>#REF!</v>
      </c>
      <c r="L27" s="525" t="e">
        <f>#REF!</f>
        <v>#REF!</v>
      </c>
      <c r="M27" s="525" t="e">
        <f>#REF!</f>
        <v>#REF!</v>
      </c>
      <c r="N27" s="525" t="e">
        <f>#REF!</f>
        <v>#REF!</v>
      </c>
      <c r="O27" s="525" t="e">
        <f>#REF!</f>
        <v>#REF!</v>
      </c>
      <c r="P27" s="525" t="e">
        <f>#REF!</f>
        <v>#REF!</v>
      </c>
      <c r="Q27" s="525" t="e">
        <f>#REF!</f>
        <v>#REF!</v>
      </c>
      <c r="R27" s="525" t="e">
        <f>#REF!</f>
        <v>#REF!</v>
      </c>
      <c r="S27" s="525" t="e">
        <f>#REF!</f>
        <v>#REF!</v>
      </c>
      <c r="T27" s="525" t="e">
        <f>#REF!</f>
        <v>#REF!</v>
      </c>
      <c r="U27" s="525" t="e">
        <f>#REF!</f>
        <v>#REF!</v>
      </c>
      <c r="V27" s="525" t="e">
        <f>#REF!</f>
        <v>#REF!</v>
      </c>
      <c r="W27" s="525" t="e">
        <f>#REF!</f>
        <v>#REF!</v>
      </c>
      <c r="X27" s="525" t="e">
        <f>#REF!</f>
        <v>#REF!</v>
      </c>
      <c r="Y27" s="525" t="e">
        <f>#REF!</f>
        <v>#REF!</v>
      </c>
      <c r="Z27" s="525" t="e">
        <f>#REF!</f>
        <v>#REF!</v>
      </c>
      <c r="AA27" s="525" t="e">
        <f>#REF!</f>
        <v>#REF!</v>
      </c>
      <c r="AB27" s="525" t="e">
        <f>#REF!</f>
        <v>#REF!</v>
      </c>
      <c r="AC27" s="525" t="e">
        <f>#REF!</f>
        <v>#REF!</v>
      </c>
      <c r="AD27" s="525" t="e">
        <f>#REF!</f>
        <v>#REF!</v>
      </c>
      <c r="AE27" s="525" t="e">
        <f>#REF!</f>
        <v>#REF!</v>
      </c>
      <c r="AF27" s="525" t="e">
        <f>#REF!</f>
        <v>#REF!</v>
      </c>
      <c r="AG27" s="525" t="e">
        <f>#REF!</f>
        <v>#REF!</v>
      </c>
      <c r="AH27" s="525" t="e">
        <f>#REF!</f>
        <v>#REF!</v>
      </c>
      <c r="AI27" s="525" t="e">
        <f>#REF!</f>
        <v>#REF!</v>
      </c>
      <c r="AJ27" s="525" t="e">
        <f>#REF!</f>
        <v>#REF!</v>
      </c>
      <c r="AK27" s="512">
        <f>'C3LPG Balance'!AQ23</f>
        <v>0.65</v>
      </c>
      <c r="AL27" s="509">
        <f>'C3LPG Balance'!AR23</f>
        <v>0.60859381000000001</v>
      </c>
      <c r="AM27" s="509">
        <f>'C3LPG Balance'!AS23</f>
        <v>0.60859381000000001</v>
      </c>
      <c r="AN27" s="509">
        <f>'C3LPG Balance'!AT23</f>
        <v>0.37617381999999999</v>
      </c>
      <c r="AO27" s="509">
        <f>'C3LPG Balance'!AU23</f>
        <v>0.5</v>
      </c>
      <c r="AP27" s="509">
        <f>'C3LPG Balance'!AV23</f>
        <v>0.27</v>
      </c>
      <c r="AQ27" s="509">
        <f>'C3LPG Balance'!AW23</f>
        <v>0.7</v>
      </c>
      <c r="AR27" s="509">
        <f>'C3LPG Balance'!AX23</f>
        <v>0.65</v>
      </c>
      <c r="AS27" s="509">
        <f>'C3LPG Balance'!AY23</f>
        <v>0.6</v>
      </c>
      <c r="AT27" s="512">
        <f>'C3LPG Balance'!AZ23</f>
        <v>0.6</v>
      </c>
      <c r="AU27" s="509">
        <f>'C3LPG Balance'!BA23</f>
        <v>0.6</v>
      </c>
      <c r="AV27" s="509">
        <f>'C3LPG Balance'!BB23</f>
        <v>0.6</v>
      </c>
      <c r="AW27" s="509">
        <f>'C3LPG Balance'!BC23</f>
        <v>0.6</v>
      </c>
      <c r="AX27" s="509">
        <f>'C3LPG Balance'!BD23</f>
        <v>0.6</v>
      </c>
      <c r="AY27" s="509">
        <f>'C3LPG Balance'!BE23</f>
        <v>0.6</v>
      </c>
      <c r="AZ27" s="509">
        <f>'C3LPG Balance'!BF23</f>
        <v>0.5</v>
      </c>
      <c r="BA27" s="509">
        <f>'C3LPG Balance'!BG23</f>
        <v>0.5</v>
      </c>
      <c r="BB27" s="509">
        <f>'C3LPG Balance'!BH23</f>
        <v>0.5</v>
      </c>
      <c r="BC27" s="509">
        <f>'C3LPG Balance'!BI23</f>
        <v>0.5</v>
      </c>
      <c r="BD27" s="509">
        <f>'C3LPG Balance'!BJ23</f>
        <v>0.5</v>
      </c>
      <c r="BE27" s="509">
        <f>'C3LPG Balance'!BK23</f>
        <v>0.5</v>
      </c>
      <c r="BF27" s="509">
        <f>'C3LPG Balance'!BL23</f>
        <v>0.5</v>
      </c>
      <c r="BG27" s="509">
        <f>'C3LPG Balance'!BM23</f>
        <v>0.6</v>
      </c>
      <c r="BH27" s="509">
        <f>'C3LPG Balance'!BN23</f>
        <v>0.6</v>
      </c>
      <c r="BI27" s="509">
        <f>'C3LPG Balance'!BO23</f>
        <v>0.6</v>
      </c>
      <c r="BJ27" s="509">
        <f>'C3LPG Balance'!BP23</f>
        <v>0.6</v>
      </c>
      <c r="BL27" s="583"/>
    </row>
    <row r="28" spans="1:76" ht="10.25" customHeight="1">
      <c r="A28" s="529" t="s">
        <v>318</v>
      </c>
      <c r="B28" s="859" t="str">
        <f>'C3LPG Balance'!C24</f>
        <v>PTTOR (LPG ไม่มีกลิ่น)</v>
      </c>
      <c r="C28" s="859" t="str">
        <f>'C3LPG Balance'!D24</f>
        <v>GSP RY</v>
      </c>
      <c r="D28" s="508" t="e">
        <f>#REF!</f>
        <v>#REF!</v>
      </c>
      <c r="E28" s="508" t="e">
        <f>#REF!</f>
        <v>#REF!</v>
      </c>
      <c r="F28" s="508" t="e">
        <f>#REF!</f>
        <v>#REF!</v>
      </c>
      <c r="G28" s="508" t="e">
        <f>#REF!</f>
        <v>#REF!</v>
      </c>
      <c r="H28" s="508" t="e">
        <f>#REF!</f>
        <v>#REF!</v>
      </c>
      <c r="I28" s="508" t="e">
        <f>#REF!</f>
        <v>#REF!</v>
      </c>
      <c r="J28" s="511" t="e">
        <f>#REF!</f>
        <v>#REF!</v>
      </c>
      <c r="K28" s="508" t="e">
        <f>#REF!</f>
        <v>#REF!</v>
      </c>
      <c r="L28" s="508" t="e">
        <f>#REF!</f>
        <v>#REF!</v>
      </c>
      <c r="M28" s="508" t="e">
        <f>#REF!</f>
        <v>#REF!</v>
      </c>
      <c r="N28" s="508" t="e">
        <f>#REF!</f>
        <v>#REF!</v>
      </c>
      <c r="O28" s="508" t="e">
        <f>#REF!</f>
        <v>#REF!</v>
      </c>
      <c r="P28" s="508" t="e">
        <f>#REF!</f>
        <v>#REF!</v>
      </c>
      <c r="Q28" s="508" t="e">
        <f>#REF!</f>
        <v>#REF!</v>
      </c>
      <c r="R28" s="508" t="e">
        <f>#REF!</f>
        <v>#REF!</v>
      </c>
      <c r="S28" s="508" t="e">
        <f>#REF!</f>
        <v>#REF!</v>
      </c>
      <c r="T28" s="508" t="e">
        <f>#REF!</f>
        <v>#REF!</v>
      </c>
      <c r="U28" s="508" t="e">
        <f>#REF!</f>
        <v>#REF!</v>
      </c>
      <c r="V28" s="508" t="e">
        <f>#REF!</f>
        <v>#REF!</v>
      </c>
      <c r="W28" s="508" t="e">
        <f>#REF!</f>
        <v>#REF!</v>
      </c>
      <c r="X28" s="508" t="e">
        <f>#REF!</f>
        <v>#REF!</v>
      </c>
      <c r="Y28" s="508" t="e">
        <f>#REF!</f>
        <v>#REF!</v>
      </c>
      <c r="Z28" s="508" t="e">
        <f>#REF!</f>
        <v>#REF!</v>
      </c>
      <c r="AA28" s="508" t="e">
        <f>#REF!</f>
        <v>#REF!</v>
      </c>
      <c r="AB28" s="508" t="e">
        <f>#REF!</f>
        <v>#REF!</v>
      </c>
      <c r="AC28" s="508" t="e">
        <f>#REF!</f>
        <v>#REF!</v>
      </c>
      <c r="AD28" s="508" t="e">
        <f>#REF!</f>
        <v>#REF!</v>
      </c>
      <c r="AE28" s="508" t="e">
        <f>#REF!</f>
        <v>#REF!</v>
      </c>
      <c r="AF28" s="508" t="e">
        <f>#REF!</f>
        <v>#REF!</v>
      </c>
      <c r="AG28" s="508" t="e">
        <f>#REF!</f>
        <v>#REF!</v>
      </c>
      <c r="AH28" s="508" t="e">
        <f>#REF!</f>
        <v>#REF!</v>
      </c>
      <c r="AI28" s="508" t="e">
        <f>#REF!</f>
        <v>#REF!</v>
      </c>
      <c r="AJ28" s="508" t="e">
        <f>#REF!</f>
        <v>#REF!</v>
      </c>
      <c r="AK28" s="512">
        <f>'C3LPG Balance'!AQ24</f>
        <v>0.65</v>
      </c>
      <c r="AL28" s="530">
        <f>'C3LPG Balance'!AR24</f>
        <v>0.75</v>
      </c>
      <c r="AM28" s="530">
        <f>'C3LPG Balance'!AS24</f>
        <v>0.75</v>
      </c>
      <c r="AN28" s="530">
        <f>'C3LPG Balance'!AT24</f>
        <v>0.75</v>
      </c>
      <c r="AO28" s="530">
        <f>'C3LPG Balance'!AU24</f>
        <v>0.9</v>
      </c>
      <c r="AP28" s="530">
        <f>'C3LPG Balance'!AV24</f>
        <v>0.75</v>
      </c>
      <c r="AQ28" s="530">
        <f>'C3LPG Balance'!AW24</f>
        <v>1.05</v>
      </c>
      <c r="AR28" s="530">
        <f>'C3LPG Balance'!AX24</f>
        <v>0.8</v>
      </c>
      <c r="AS28" s="530">
        <f>'C3LPG Balance'!AY24</f>
        <v>0.8</v>
      </c>
      <c r="AT28" s="551">
        <f>'C3LPG Balance'!AZ24</f>
        <v>0.6</v>
      </c>
      <c r="AU28" s="530">
        <f>'C3LPG Balance'!BA24</f>
        <v>0.8</v>
      </c>
      <c r="AV28" s="530">
        <f>'C3LPG Balance'!BB24</f>
        <v>0.7</v>
      </c>
      <c r="AW28" s="530">
        <f>'C3LPG Balance'!BC24</f>
        <v>0.75</v>
      </c>
      <c r="AX28" s="530">
        <f>'C3LPG Balance'!BD24</f>
        <v>0.6</v>
      </c>
      <c r="AY28" s="530">
        <f>'C3LPG Balance'!BE24</f>
        <v>0.85</v>
      </c>
      <c r="AZ28" s="530">
        <f>'C3LPG Balance'!BF24</f>
        <v>0.6</v>
      </c>
      <c r="BA28" s="530">
        <f>'C3LPG Balance'!BG24</f>
        <v>0.7</v>
      </c>
      <c r="BB28" s="530">
        <f>'C3LPG Balance'!BH24</f>
        <v>0.9</v>
      </c>
      <c r="BC28" s="530">
        <f>'C3LPG Balance'!BI24</f>
        <v>0.9</v>
      </c>
      <c r="BD28" s="530">
        <f>'C3LPG Balance'!BJ24</f>
        <v>0.85</v>
      </c>
      <c r="BE28" s="530">
        <f>'C3LPG Balance'!BK24</f>
        <v>0.7</v>
      </c>
      <c r="BF28" s="530">
        <f>'C3LPG Balance'!BL24</f>
        <v>0.65</v>
      </c>
      <c r="BG28" s="530">
        <f>'C3LPG Balance'!BM24</f>
        <v>0.4</v>
      </c>
      <c r="BH28" s="530">
        <f>'C3LPG Balance'!BN24</f>
        <v>0.45</v>
      </c>
      <c r="BI28" s="530">
        <f>'C3LPG Balance'!BO24</f>
        <v>0.45</v>
      </c>
      <c r="BJ28" s="530">
        <f>'C3LPG Balance'!BP24</f>
        <v>0.4</v>
      </c>
      <c r="BL28" s="583"/>
    </row>
    <row r="29" spans="1:76" ht="10.25" customHeight="1">
      <c r="A29" s="529" t="s">
        <v>319</v>
      </c>
      <c r="B29" s="859" t="str">
        <f>'C3LPG Balance'!C25</f>
        <v>PTTOR</v>
      </c>
      <c r="C29" s="859" t="str">
        <f>'C3LPG Balance'!D25</f>
        <v>MT</v>
      </c>
      <c r="D29" s="508" t="e">
        <f>#REF!</f>
        <v>#REF!</v>
      </c>
      <c r="E29" s="508" t="e">
        <f>#REF!</f>
        <v>#REF!</v>
      </c>
      <c r="F29" s="508" t="e">
        <f>#REF!</f>
        <v>#REF!</v>
      </c>
      <c r="G29" s="508" t="e">
        <f>#REF!</f>
        <v>#REF!</v>
      </c>
      <c r="H29" s="508" t="e">
        <f>#REF!</f>
        <v>#REF!</v>
      </c>
      <c r="I29" s="508" t="e">
        <f>#REF!</f>
        <v>#REF!</v>
      </c>
      <c r="J29" s="511" t="e">
        <f>#REF!</f>
        <v>#REF!</v>
      </c>
      <c r="K29" s="508" t="e">
        <f>#REF!</f>
        <v>#REF!</v>
      </c>
      <c r="L29" s="508" t="e">
        <f>#REF!</f>
        <v>#REF!</v>
      </c>
      <c r="M29" s="508" t="e">
        <f>#REF!</f>
        <v>#REF!</v>
      </c>
      <c r="N29" s="508" t="e">
        <f>#REF!</f>
        <v>#REF!</v>
      </c>
      <c r="O29" s="508" t="e">
        <f>#REF!</f>
        <v>#REF!</v>
      </c>
      <c r="P29" s="508" t="e">
        <f>#REF!</f>
        <v>#REF!</v>
      </c>
      <c r="Q29" s="508" t="e">
        <f>#REF!</f>
        <v>#REF!</v>
      </c>
      <c r="R29" s="508" t="e">
        <f>#REF!</f>
        <v>#REF!</v>
      </c>
      <c r="S29" s="508" t="e">
        <f>#REF!</f>
        <v>#REF!</v>
      </c>
      <c r="T29" s="508" t="e">
        <f>#REF!</f>
        <v>#REF!</v>
      </c>
      <c r="U29" s="508" t="e">
        <f>#REF!</f>
        <v>#REF!</v>
      </c>
      <c r="V29" s="508" t="e">
        <f>#REF!</f>
        <v>#REF!</v>
      </c>
      <c r="W29" s="508" t="e">
        <f>#REF!</f>
        <v>#REF!</v>
      </c>
      <c r="X29" s="508" t="e">
        <f>#REF!</f>
        <v>#REF!</v>
      </c>
      <c r="Y29" s="508" t="e">
        <f>#REF!</f>
        <v>#REF!</v>
      </c>
      <c r="Z29" s="508" t="e">
        <f>#REF!</f>
        <v>#REF!</v>
      </c>
      <c r="AA29" s="508" t="e">
        <f>#REF!</f>
        <v>#REF!</v>
      </c>
      <c r="AB29" s="508" t="e">
        <f>#REF!</f>
        <v>#REF!</v>
      </c>
      <c r="AC29" s="508" t="e">
        <f>#REF!</f>
        <v>#REF!</v>
      </c>
      <c r="AD29" s="508" t="e">
        <f>#REF!</f>
        <v>#REF!</v>
      </c>
      <c r="AE29" s="508" t="e">
        <f>#REF!</f>
        <v>#REF!</v>
      </c>
      <c r="AF29" s="508" t="e">
        <f>#REF!</f>
        <v>#REF!</v>
      </c>
      <c r="AG29" s="508" t="e">
        <f>#REF!</f>
        <v>#REF!</v>
      </c>
      <c r="AH29" s="508" t="e">
        <f>#REF!</f>
        <v>#REF!</v>
      </c>
      <c r="AI29" s="508" t="e">
        <f>#REF!</f>
        <v>#REF!</v>
      </c>
      <c r="AJ29" s="508" t="e">
        <f>#REF!</f>
        <v>#REF!</v>
      </c>
      <c r="AK29" s="512">
        <f>'C3LPG Balance'!AQ25</f>
        <v>0</v>
      </c>
      <c r="AL29" s="530">
        <f>'C3LPG Balance'!AR25</f>
        <v>0</v>
      </c>
      <c r="AM29" s="530">
        <f>'C3LPG Balance'!AS25</f>
        <v>2</v>
      </c>
      <c r="AN29" s="530">
        <f>'C3LPG Balance'!AT25</f>
        <v>4.5999999999999996</v>
      </c>
      <c r="AO29" s="530">
        <f>'C3LPG Balance'!AU25</f>
        <v>24</v>
      </c>
      <c r="AP29" s="530">
        <f>'C3LPG Balance'!AV25</f>
        <v>24</v>
      </c>
      <c r="AQ29" s="530">
        <f>'C3LPG Balance'!AW25</f>
        <v>14</v>
      </c>
      <c r="AR29" s="530">
        <f>'C3LPG Balance'!AX25</f>
        <v>7</v>
      </c>
      <c r="AS29" s="530">
        <f>'C3LPG Balance'!AY25</f>
        <v>32</v>
      </c>
      <c r="AT29" s="551">
        <f>'C3LPG Balance'!AZ25</f>
        <v>25</v>
      </c>
      <c r="AU29" s="530">
        <f>'C3LPG Balance'!BA25</f>
        <v>3</v>
      </c>
      <c r="AV29" s="530">
        <f>'C3LPG Balance'!BB25</f>
        <v>39</v>
      </c>
      <c r="AW29" s="530">
        <f>'C3LPG Balance'!BC25</f>
        <v>36</v>
      </c>
      <c r="AX29" s="530">
        <f>'C3LPG Balance'!BD25</f>
        <v>39</v>
      </c>
      <c r="AY29" s="530">
        <f>'C3LPG Balance'!BE25</f>
        <v>36</v>
      </c>
      <c r="AZ29" s="530">
        <f>'C3LPG Balance'!BF25</f>
        <v>25</v>
      </c>
      <c r="BA29" s="530">
        <f>'C3LPG Balance'!BG25</f>
        <v>60.106688570000003</v>
      </c>
      <c r="BB29" s="530">
        <f>'C3LPG Balance'!BH25</f>
        <v>53</v>
      </c>
      <c r="BC29" s="530">
        <f>'C3LPG Balance'!BI25</f>
        <v>58.74402886</v>
      </c>
      <c r="BD29" s="530">
        <f>'C3LPG Balance'!BJ25</f>
        <v>58.487959409999988</v>
      </c>
      <c r="BE29" s="530">
        <f>'C3LPG Balance'!BK25</f>
        <v>59.128257629999993</v>
      </c>
      <c r="BF29" s="530">
        <f>'C3LPG Balance'!BL25</f>
        <v>44</v>
      </c>
      <c r="BG29" s="530">
        <f>'C3LPG Balance'!BM25</f>
        <v>43</v>
      </c>
      <c r="BH29" s="530">
        <f>'C3LPG Balance'!BN25</f>
        <v>49</v>
      </c>
      <c r="BI29" s="530">
        <f>'C3LPG Balance'!BO25</f>
        <v>35</v>
      </c>
      <c r="BJ29" s="530">
        <f>'C3LPG Balance'!BP25</f>
        <v>37</v>
      </c>
      <c r="BK29" s="523" t="s">
        <v>319</v>
      </c>
      <c r="BL29" s="583"/>
    </row>
    <row r="30" spans="1:76" ht="10.25" customHeight="1">
      <c r="A30" s="529" t="s">
        <v>319</v>
      </c>
      <c r="B30" s="859" t="str">
        <f>'C3LPG Balance'!C26</f>
        <v>SGP</v>
      </c>
      <c r="C30" s="859" t="str">
        <f>'C3LPG Balance'!D26</f>
        <v>MT</v>
      </c>
      <c r="D30" s="508"/>
      <c r="E30" s="508"/>
      <c r="F30" s="508"/>
      <c r="G30" s="508"/>
      <c r="H30" s="508"/>
      <c r="I30" s="508"/>
      <c r="J30" s="511"/>
      <c r="K30" s="508"/>
      <c r="L30" s="508"/>
      <c r="M30" s="508"/>
      <c r="N30" s="508"/>
      <c r="O30" s="508"/>
      <c r="P30" s="508"/>
      <c r="Q30" s="508"/>
      <c r="R30" s="508"/>
      <c r="S30" s="508"/>
      <c r="T30" s="508"/>
      <c r="U30" s="508"/>
      <c r="V30" s="508"/>
      <c r="W30" s="508"/>
      <c r="X30" s="508"/>
      <c r="Y30" s="508"/>
      <c r="Z30" s="508"/>
      <c r="AA30" s="508"/>
      <c r="AB30" s="508"/>
      <c r="AC30" s="508"/>
      <c r="AD30" s="508"/>
      <c r="AE30" s="508"/>
      <c r="AF30" s="508"/>
      <c r="AG30" s="508"/>
      <c r="AH30" s="508"/>
      <c r="AI30" s="508"/>
      <c r="AJ30" s="508"/>
      <c r="AK30" s="512"/>
      <c r="AL30" s="530"/>
      <c r="AM30" s="530"/>
      <c r="AN30" s="530"/>
      <c r="AO30" s="530"/>
      <c r="AP30" s="530"/>
      <c r="AQ30" s="530"/>
      <c r="AR30" s="530"/>
      <c r="AS30" s="530"/>
      <c r="AT30" s="551"/>
      <c r="AU30" s="530"/>
      <c r="AV30" s="530">
        <f>'C3LPG Balance'!BB26</f>
        <v>0</v>
      </c>
      <c r="AW30" s="530">
        <f>'C3LPG Balance'!BC26</f>
        <v>0</v>
      </c>
      <c r="AX30" s="530">
        <f>'C3LPG Balance'!BD26</f>
        <v>0</v>
      </c>
      <c r="AY30" s="530">
        <f>'C3LPG Balance'!BE26</f>
        <v>0</v>
      </c>
      <c r="AZ30" s="530">
        <f>'C3LPG Balance'!BF26</f>
        <v>0</v>
      </c>
      <c r="BA30" s="530">
        <f>'C3LPG Balance'!BG26</f>
        <v>15</v>
      </c>
      <c r="BB30" s="530">
        <f>'C3LPG Balance'!BH26</f>
        <v>0</v>
      </c>
      <c r="BC30" s="530">
        <f>'C3LPG Balance'!BI26</f>
        <v>11.25597114</v>
      </c>
      <c r="BD30" s="530">
        <f>'C3LPG Balance'!BJ26</f>
        <v>8.5120405900000122</v>
      </c>
      <c r="BE30" s="530">
        <f>'C3LPG Balance'!BK26</f>
        <v>2.8717423700000069</v>
      </c>
      <c r="BF30" s="530">
        <f>'C3LPG Balance'!BL26</f>
        <v>0</v>
      </c>
      <c r="BG30" s="530">
        <f>'C3LPG Balance'!BM26</f>
        <v>0</v>
      </c>
      <c r="BH30" s="530">
        <f>'C3LPG Balance'!BN26</f>
        <v>0</v>
      </c>
      <c r="BI30" s="530">
        <f>'C3LPG Balance'!BO26</f>
        <v>0</v>
      </c>
      <c r="BJ30" s="530">
        <f>'C3LPG Balance'!BP26</f>
        <v>0</v>
      </c>
      <c r="BK30" s="576"/>
      <c r="BL30" s="583"/>
    </row>
    <row r="31" spans="1:76" ht="10.25" customHeight="1">
      <c r="A31" s="529" t="s">
        <v>319</v>
      </c>
      <c r="B31" s="859" t="str">
        <f>'C3LPG Balance'!C27</f>
        <v>UGP</v>
      </c>
      <c r="C31" s="859" t="str">
        <f>'C3LPG Balance'!D27</f>
        <v>MT</v>
      </c>
      <c r="D31" s="508"/>
      <c r="E31" s="508"/>
      <c r="F31" s="508"/>
      <c r="G31" s="508"/>
      <c r="H31" s="508"/>
      <c r="I31" s="508"/>
      <c r="J31" s="511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  <c r="V31" s="508"/>
      <c r="W31" s="508"/>
      <c r="X31" s="508"/>
      <c r="Y31" s="508"/>
      <c r="Z31" s="508"/>
      <c r="AA31" s="508"/>
      <c r="AB31" s="508"/>
      <c r="AC31" s="508"/>
      <c r="AD31" s="508"/>
      <c r="AE31" s="508"/>
      <c r="AF31" s="508"/>
      <c r="AG31" s="508"/>
      <c r="AH31" s="508"/>
      <c r="AI31" s="508"/>
      <c r="AJ31" s="508"/>
      <c r="AK31" s="512"/>
      <c r="AL31" s="530"/>
      <c r="AM31" s="530"/>
      <c r="AN31" s="530"/>
      <c r="AO31" s="530"/>
      <c r="AP31" s="530"/>
      <c r="AQ31" s="530"/>
      <c r="AR31" s="530"/>
      <c r="AS31" s="530"/>
      <c r="AT31" s="551"/>
      <c r="AU31" s="530"/>
      <c r="AV31" s="530">
        <f>'C3LPG Balance'!BB27</f>
        <v>0</v>
      </c>
      <c r="AW31" s="530">
        <f>'C3LPG Balance'!BC27</f>
        <v>0</v>
      </c>
      <c r="AX31" s="530">
        <f>'C3LPG Balance'!BD27</f>
        <v>0</v>
      </c>
      <c r="AY31" s="530">
        <f>'C3LPG Balance'!BE27</f>
        <v>0</v>
      </c>
      <c r="AZ31" s="530">
        <f>'C3LPG Balance'!BF27</f>
        <v>0</v>
      </c>
      <c r="BA31" s="530">
        <f>'C3LPG Balance'!BG27</f>
        <v>27</v>
      </c>
      <c r="BB31" s="530">
        <f>'C3LPG Balance'!BH27</f>
        <v>0</v>
      </c>
      <c r="BC31" s="530">
        <f>'C3LPG Balance'!BI27</f>
        <v>0</v>
      </c>
      <c r="BD31" s="530">
        <f>'C3LPG Balance'!BJ27</f>
        <v>0</v>
      </c>
      <c r="BE31" s="530">
        <f>'C3LPG Balance'!BK27</f>
        <v>0</v>
      </c>
      <c r="BF31" s="530">
        <f>'C3LPG Balance'!BL27</f>
        <v>0</v>
      </c>
      <c r="BG31" s="530">
        <f>'C3LPG Balance'!BM27</f>
        <v>0</v>
      </c>
      <c r="BH31" s="530">
        <f>'C3LPG Balance'!BN27</f>
        <v>0</v>
      </c>
      <c r="BI31" s="530">
        <f>'C3LPG Balance'!BO27</f>
        <v>0</v>
      </c>
      <c r="BJ31" s="530">
        <f>'C3LPG Balance'!BP27</f>
        <v>0</v>
      </c>
      <c r="BK31" s="576"/>
      <c r="BL31" s="583"/>
    </row>
    <row r="32" spans="1:76" ht="10.25" customHeight="1">
      <c r="A32" s="529" t="s">
        <v>318</v>
      </c>
      <c r="B32" s="859" t="str">
        <f>'C3LPG Balance'!C29</f>
        <v>PTTOR</v>
      </c>
      <c r="C32" s="859" t="str">
        <f>'C3LPG Balance'!D29</f>
        <v>MT</v>
      </c>
      <c r="D32" s="533" t="e">
        <f>#REF!</f>
        <v>#REF!</v>
      </c>
      <c r="E32" s="533" t="e">
        <f>#REF!</f>
        <v>#REF!</v>
      </c>
      <c r="F32" s="533" t="e">
        <f>#REF!</f>
        <v>#REF!</v>
      </c>
      <c r="G32" s="533" t="e">
        <f>#REF!</f>
        <v>#REF!</v>
      </c>
      <c r="H32" s="533" t="e">
        <f>#REF!</f>
        <v>#REF!</v>
      </c>
      <c r="I32" s="533" t="e">
        <f>#REF!</f>
        <v>#REF!</v>
      </c>
      <c r="J32" s="534" t="e">
        <f>#REF!</f>
        <v>#REF!</v>
      </c>
      <c r="K32" s="533" t="e">
        <f>#REF!</f>
        <v>#REF!</v>
      </c>
      <c r="L32" s="533" t="e">
        <f>#REF!</f>
        <v>#REF!</v>
      </c>
      <c r="M32" s="533" t="e">
        <f>#REF!</f>
        <v>#REF!</v>
      </c>
      <c r="N32" s="533" t="e">
        <f>#REF!</f>
        <v>#REF!</v>
      </c>
      <c r="O32" s="533" t="e">
        <f>#REF!</f>
        <v>#REF!</v>
      </c>
      <c r="P32" s="533" t="e">
        <f>#REF!</f>
        <v>#REF!</v>
      </c>
      <c r="Q32" s="533" t="e">
        <f>#REF!</f>
        <v>#REF!</v>
      </c>
      <c r="R32" s="533" t="e">
        <f>#REF!</f>
        <v>#REF!</v>
      </c>
      <c r="S32" s="533" t="e">
        <f>#REF!</f>
        <v>#REF!</v>
      </c>
      <c r="T32" s="533" t="e">
        <f>#REF!</f>
        <v>#REF!</v>
      </c>
      <c r="U32" s="533" t="e">
        <f>#REF!</f>
        <v>#REF!</v>
      </c>
      <c r="V32" s="533" t="e">
        <f>#REF!</f>
        <v>#REF!</v>
      </c>
      <c r="W32" s="533" t="e">
        <f>#REF!</f>
        <v>#REF!</v>
      </c>
      <c r="X32" s="533" t="e">
        <f>#REF!</f>
        <v>#REF!</v>
      </c>
      <c r="Y32" s="533" t="e">
        <f>#REF!</f>
        <v>#REF!</v>
      </c>
      <c r="Z32" s="533" t="e">
        <f>#REF!</f>
        <v>#REF!</v>
      </c>
      <c r="AA32" s="533" t="e">
        <f>#REF!</f>
        <v>#REF!</v>
      </c>
      <c r="AB32" s="533" t="e">
        <f>#REF!</f>
        <v>#REF!</v>
      </c>
      <c r="AC32" s="533" t="e">
        <f>#REF!</f>
        <v>#REF!</v>
      </c>
      <c r="AD32" s="533" t="e">
        <f>#REF!</f>
        <v>#REF!</v>
      </c>
      <c r="AE32" s="533" t="e">
        <f>#REF!</f>
        <v>#REF!</v>
      </c>
      <c r="AF32" s="533" t="e">
        <f>#REF!</f>
        <v>#REF!</v>
      </c>
      <c r="AG32" s="533" t="e">
        <f>#REF!</f>
        <v>#REF!</v>
      </c>
      <c r="AH32" s="533" t="e">
        <f>#REF!</f>
        <v>#REF!</v>
      </c>
      <c r="AI32" s="533" t="e">
        <f>#REF!</f>
        <v>#REF!</v>
      </c>
      <c r="AJ32" s="533" t="e">
        <f>#REF!</f>
        <v>#REF!</v>
      </c>
      <c r="AK32" s="512">
        <f>'C3LPG Balance'!AQ29</f>
        <v>69.896789119999994</v>
      </c>
      <c r="AL32" s="530">
        <f>'C3LPG Balance'!AR29</f>
        <v>57.08</v>
      </c>
      <c r="AM32" s="530">
        <f>'C3LPG Balance'!AS29</f>
        <v>45.18</v>
      </c>
      <c r="AN32" s="530">
        <f>'C3LPG Balance'!AT29</f>
        <v>46.37</v>
      </c>
      <c r="AO32" s="530">
        <f>'C3LPG Balance'!AU29</f>
        <v>32.54</v>
      </c>
      <c r="AP32" s="530">
        <f>'C3LPG Balance'!AV29</f>
        <v>32.35</v>
      </c>
      <c r="AQ32" s="530">
        <f>'C3LPG Balance'!AW29</f>
        <v>43.42</v>
      </c>
      <c r="AR32" s="530">
        <f>'C3LPG Balance'!AX29</f>
        <v>53.89</v>
      </c>
      <c r="AS32" s="530">
        <f>'C3LPG Balance'!AY29</f>
        <v>27.382407709999995</v>
      </c>
      <c r="AT32" s="551">
        <f>'C3LPG Balance'!AZ29</f>
        <v>36.369999999999997</v>
      </c>
      <c r="AU32" s="530">
        <f>'C3LPG Balance'!BA29</f>
        <v>53.011188760000003</v>
      </c>
      <c r="AV32" s="530">
        <f>'C3LPG Balance'!BB29</f>
        <v>13.948116450000001</v>
      </c>
      <c r="AW32" s="530">
        <f>'C3LPG Balance'!BC29</f>
        <v>20.880000000000003</v>
      </c>
      <c r="AX32" s="530">
        <f>'C3LPG Balance'!BD29</f>
        <v>11.329999999999998</v>
      </c>
      <c r="AY32" s="530">
        <f>'C3LPG Balance'!BE29</f>
        <v>14.803173063399996</v>
      </c>
      <c r="AZ32" s="530">
        <f>'C3LPG Balance'!BF29</f>
        <v>24.864034189999984</v>
      </c>
      <c r="BA32" s="530">
        <f>'C3LPG Balance'!BG29</f>
        <v>0</v>
      </c>
      <c r="BB32" s="530">
        <f>'C3LPG Balance'!BH29</f>
        <v>6.3486953799999952</v>
      </c>
      <c r="BC32" s="530">
        <f>'C3LPG Balance'!BI29</f>
        <v>0</v>
      </c>
      <c r="BD32" s="530">
        <f>'C3LPG Balance'!BJ29</f>
        <v>0</v>
      </c>
      <c r="BE32" s="530">
        <f>'C3LPG Balance'!BK29</f>
        <v>0</v>
      </c>
      <c r="BF32" s="530">
        <f>'C3LPG Balance'!BL29</f>
        <v>17.225829050000002</v>
      </c>
      <c r="BG32" s="530">
        <f>'C3LPG Balance'!BM29</f>
        <v>18.70687556</v>
      </c>
      <c r="BH32" s="530">
        <f>'C3LPG Balance'!BN29</f>
        <v>9.4326442600000036</v>
      </c>
      <c r="BI32" s="530">
        <f>'C3LPG Balance'!BO29</f>
        <v>25.270865950000001</v>
      </c>
      <c r="BJ32" s="530">
        <f>'C3LPG Balance'!BP29</f>
        <v>19.221904499999994</v>
      </c>
      <c r="BL32" s="583"/>
    </row>
    <row r="33" spans="1:64" ht="10.25" customHeight="1">
      <c r="A33" s="529" t="s">
        <v>318</v>
      </c>
      <c r="B33" s="859" t="str">
        <f>'C3LPG Balance'!C30</f>
        <v>PTTOR</v>
      </c>
      <c r="C33" s="859" t="str">
        <f>'C3LPG Balance'!D30</f>
        <v xml:space="preserve">BRP </v>
      </c>
      <c r="D33" s="535"/>
      <c r="E33" s="535"/>
      <c r="F33" s="535"/>
      <c r="G33" s="535"/>
      <c r="H33" s="535"/>
      <c r="I33" s="535"/>
      <c r="J33" s="535"/>
      <c r="K33" s="533"/>
      <c r="L33" s="533"/>
      <c r="M33" s="533"/>
      <c r="N33" s="533"/>
      <c r="O33" s="533"/>
      <c r="P33" s="533"/>
      <c r="Q33" s="533"/>
      <c r="R33" s="533"/>
      <c r="S33" s="533"/>
      <c r="T33" s="533"/>
      <c r="U33" s="533"/>
      <c r="V33" s="533"/>
      <c r="W33" s="533"/>
      <c r="X33" s="533"/>
      <c r="Y33" s="533"/>
      <c r="Z33" s="533"/>
      <c r="AA33" s="533"/>
      <c r="AB33" s="533"/>
      <c r="AC33" s="533"/>
      <c r="AD33" s="533"/>
      <c r="AE33" s="533"/>
      <c r="AF33" s="533"/>
      <c r="AG33" s="533"/>
      <c r="AH33" s="533" t="e">
        <f>#REF!</f>
        <v>#REF!</v>
      </c>
      <c r="AI33" s="533" t="e">
        <f>#REF!</f>
        <v>#REF!</v>
      </c>
      <c r="AJ33" s="533" t="e">
        <f>#REF!</f>
        <v>#REF!</v>
      </c>
      <c r="AK33" s="512">
        <f>'C3LPG Balance'!AQ30</f>
        <v>64.083340100000001</v>
      </c>
      <c r="AL33" s="530">
        <f>'C3LPG Balance'!AR30</f>
        <v>51.91</v>
      </c>
      <c r="AM33" s="530">
        <f>'C3LPG Balance'!AS30</f>
        <v>54.68</v>
      </c>
      <c r="AN33" s="530">
        <f>'C3LPG Balance'!AT30</f>
        <v>54.17</v>
      </c>
      <c r="AO33" s="530">
        <f>'C3LPG Balance'!AU30</f>
        <v>60.69</v>
      </c>
      <c r="AP33" s="530">
        <f>'C3LPG Balance'!AV30</f>
        <v>59.18</v>
      </c>
      <c r="AQ33" s="530">
        <f>'C3LPG Balance'!AW30</f>
        <v>60.42</v>
      </c>
      <c r="AR33" s="530">
        <f>'C3LPG Balance'!AX30</f>
        <v>62.720807560000004</v>
      </c>
      <c r="AS33" s="530">
        <f>'C3LPG Balance'!AY30</f>
        <v>58.323313939999991</v>
      </c>
      <c r="AT33" s="551">
        <f>'C3LPG Balance'!AZ30</f>
        <v>56.1</v>
      </c>
      <c r="AU33" s="530">
        <f>'C3LPG Balance'!BA30</f>
        <v>60.124494650000003</v>
      </c>
      <c r="AV33" s="530">
        <f>'C3LPG Balance'!BB30</f>
        <v>56.777439450000003</v>
      </c>
      <c r="AW33" s="530">
        <f>'C3LPG Balance'!BC30</f>
        <v>60.93</v>
      </c>
      <c r="AX33" s="530">
        <f>'C3LPG Balance'!BD30</f>
        <v>53</v>
      </c>
      <c r="AY33" s="530">
        <f>'C3LPG Balance'!BE30</f>
        <v>53.03</v>
      </c>
      <c r="AZ33" s="530">
        <f>'C3LPG Balance'!BF30</f>
        <v>53.240893920000005</v>
      </c>
      <c r="BA33" s="530">
        <f>'C3LPG Balance'!BG30</f>
        <v>40.473561369999999</v>
      </c>
      <c r="BB33" s="530">
        <f>'C3LPG Balance'!BH30</f>
        <v>59.489960410000002</v>
      </c>
      <c r="BC33" s="530">
        <f>'C3LPG Balance'!BI30</f>
        <v>59.214097170000009</v>
      </c>
      <c r="BD33" s="530">
        <f>'C3LPG Balance'!BJ30</f>
        <v>60.71319411999999</v>
      </c>
      <c r="BE33" s="530">
        <f>'C3LPG Balance'!BK30</f>
        <v>59.433127179999993</v>
      </c>
      <c r="BF33" s="530">
        <f>'C3LPG Balance'!BL30</f>
        <v>62.036438799999992</v>
      </c>
      <c r="BG33" s="530">
        <f>'C3LPG Balance'!BM30</f>
        <v>61.124961039999995</v>
      </c>
      <c r="BH33" s="530">
        <f>'C3LPG Balance'!BN30</f>
        <v>57.459543909999994</v>
      </c>
      <c r="BI33" s="530">
        <f>'C3LPG Balance'!BO30</f>
        <v>59.505406020000002</v>
      </c>
      <c r="BJ33" s="530">
        <f>'C3LPG Balance'!BP30</f>
        <v>58.063950709999993</v>
      </c>
      <c r="BL33" s="583"/>
    </row>
    <row r="34" spans="1:64" ht="10.25" customHeight="1">
      <c r="A34" s="529" t="s">
        <v>318</v>
      </c>
      <c r="B34" s="859" t="str">
        <f>'C3LPG Balance'!C31</f>
        <v>PTTOR</v>
      </c>
      <c r="C34" s="859" t="str">
        <f>'C3LPG Balance'!D31</f>
        <v>PTT TANK</v>
      </c>
      <c r="D34" s="535"/>
      <c r="E34" s="535"/>
      <c r="F34" s="535"/>
      <c r="G34" s="535"/>
      <c r="H34" s="535"/>
      <c r="I34" s="535"/>
      <c r="J34" s="535"/>
      <c r="K34" s="533"/>
      <c r="L34" s="533"/>
      <c r="M34" s="533"/>
      <c r="N34" s="533"/>
      <c r="O34" s="533"/>
      <c r="P34" s="533"/>
      <c r="Q34" s="533"/>
      <c r="R34" s="533"/>
      <c r="S34" s="533"/>
      <c r="T34" s="533"/>
      <c r="U34" s="533"/>
      <c r="V34" s="533"/>
      <c r="W34" s="533"/>
      <c r="X34" s="533" t="e">
        <f>#REF!</f>
        <v>#REF!</v>
      </c>
      <c r="Y34" s="533" t="e">
        <f>#REF!</f>
        <v>#REF!</v>
      </c>
      <c r="Z34" s="533" t="e">
        <f>#REF!</f>
        <v>#REF!</v>
      </c>
      <c r="AA34" s="533" t="e">
        <f>#REF!</f>
        <v>#REF!</v>
      </c>
      <c r="AB34" s="533" t="e">
        <f>#REF!</f>
        <v>#REF!</v>
      </c>
      <c r="AC34" s="533" t="e">
        <f>#REF!</f>
        <v>#REF!</v>
      </c>
      <c r="AD34" s="533" t="e">
        <f>#REF!</f>
        <v>#REF!</v>
      </c>
      <c r="AE34" s="533" t="e">
        <f>#REF!</f>
        <v>#REF!</v>
      </c>
      <c r="AF34" s="533" t="e">
        <f>#REF!</f>
        <v>#REF!</v>
      </c>
      <c r="AG34" s="533" t="e">
        <f>#REF!</f>
        <v>#REF!</v>
      </c>
      <c r="AH34" s="533" t="e">
        <f>#REF!</f>
        <v>#REF!</v>
      </c>
      <c r="AI34" s="533" t="e">
        <f>#REF!</f>
        <v>#REF!</v>
      </c>
      <c r="AJ34" s="533" t="e">
        <f>#REF!</f>
        <v>#REF!</v>
      </c>
      <c r="AK34" s="512">
        <f>'C3LPG Balance'!AQ31</f>
        <v>3.8000000000000003</v>
      </c>
      <c r="AL34" s="530">
        <f>'C3LPG Balance'!AR31</f>
        <v>0</v>
      </c>
      <c r="AM34" s="530">
        <f>'C3LPG Balance'!AS31</f>
        <v>1.55</v>
      </c>
      <c r="AN34" s="530">
        <f>'C3LPG Balance'!AT31</f>
        <v>4.8959999999999999</v>
      </c>
      <c r="AO34" s="530">
        <f>'C3LPG Balance'!AU31</f>
        <v>7.4</v>
      </c>
      <c r="AP34" s="530">
        <f>'C3LPG Balance'!AV31</f>
        <v>15.2</v>
      </c>
      <c r="AQ34" s="530">
        <f>'C3LPG Balance'!AW31</f>
        <v>12</v>
      </c>
      <c r="AR34" s="530">
        <f>'C3LPG Balance'!AX31</f>
        <v>8.99</v>
      </c>
      <c r="AS34" s="530">
        <f>'C3LPG Balance'!AY31</f>
        <v>13</v>
      </c>
      <c r="AT34" s="551">
        <f>'C3LPG Balance'!AZ31</f>
        <v>12</v>
      </c>
      <c r="AU34" s="530">
        <f>'C3LPG Balance'!BA31</f>
        <v>4.5</v>
      </c>
      <c r="AV34" s="530">
        <f>'C3LPG Balance'!BB31</f>
        <v>5.7</v>
      </c>
      <c r="AW34" s="530">
        <f>'C3LPG Balance'!BC31</f>
        <v>19.46</v>
      </c>
      <c r="AX34" s="530">
        <f>'C3LPG Balance'!BD31</f>
        <v>16</v>
      </c>
      <c r="AY34" s="530">
        <f>'C3LPG Balance'!BE31</f>
        <v>17</v>
      </c>
      <c r="AZ34" s="530">
        <f>'C3LPG Balance'!BF31</f>
        <v>16</v>
      </c>
      <c r="BA34" s="530">
        <f>'C3LPG Balance'!BG31</f>
        <v>15</v>
      </c>
      <c r="BB34" s="530">
        <f>'C3LPG Balance'!BH31</f>
        <v>15</v>
      </c>
      <c r="BC34" s="530">
        <f>'C3LPG Balance'!BI31</f>
        <v>15</v>
      </c>
      <c r="BD34" s="530">
        <f>'C3LPG Balance'!BJ31</f>
        <v>15</v>
      </c>
      <c r="BE34" s="530">
        <f>'C3LPG Balance'!BK31</f>
        <v>15</v>
      </c>
      <c r="BF34" s="530">
        <f>'C3LPG Balance'!BL31</f>
        <v>15</v>
      </c>
      <c r="BG34" s="530">
        <f>'C3LPG Balance'!BM31</f>
        <v>15</v>
      </c>
      <c r="BH34" s="530">
        <f>'C3LPG Balance'!BN31</f>
        <v>15</v>
      </c>
      <c r="BI34" s="530">
        <f>'C3LPG Balance'!BO31</f>
        <v>15</v>
      </c>
      <c r="BJ34" s="530">
        <f>'C3LPG Balance'!BP31</f>
        <v>15</v>
      </c>
      <c r="BL34" s="583"/>
    </row>
    <row r="35" spans="1:64" ht="10.25" customHeight="1">
      <c r="A35" s="529" t="s">
        <v>318</v>
      </c>
      <c r="B35" s="859" t="str">
        <f>'C3LPG Balance'!C32</f>
        <v>PTTOR</v>
      </c>
      <c r="C35" s="859" t="str">
        <f>'C3LPG Balance'!D32</f>
        <v>PTT TANK (Truck)</v>
      </c>
      <c r="D35" s="535"/>
      <c r="E35" s="535"/>
      <c r="F35" s="535"/>
      <c r="G35" s="535"/>
      <c r="H35" s="535"/>
      <c r="I35" s="535"/>
      <c r="J35" s="535"/>
      <c r="K35" s="533"/>
      <c r="L35" s="533"/>
      <c r="M35" s="533"/>
      <c r="N35" s="533"/>
      <c r="O35" s="533"/>
      <c r="P35" s="533"/>
      <c r="Q35" s="533"/>
      <c r="R35" s="533"/>
      <c r="S35" s="533"/>
      <c r="T35" s="533"/>
      <c r="U35" s="533"/>
      <c r="V35" s="533"/>
      <c r="W35" s="533"/>
      <c r="X35" s="533"/>
      <c r="Y35" s="533"/>
      <c r="Z35" s="533"/>
      <c r="AA35" s="533"/>
      <c r="AB35" s="533"/>
      <c r="AC35" s="533"/>
      <c r="AD35" s="533"/>
      <c r="AE35" s="533"/>
      <c r="AF35" s="533"/>
      <c r="AG35" s="533"/>
      <c r="AH35" s="533"/>
      <c r="AI35" s="533"/>
      <c r="AJ35" s="533"/>
      <c r="AK35" s="512"/>
      <c r="AL35" s="530"/>
      <c r="AM35" s="530"/>
      <c r="AN35" s="530"/>
      <c r="AO35" s="530"/>
      <c r="AP35" s="530"/>
      <c r="AQ35" s="530"/>
      <c r="AR35" s="530"/>
      <c r="AS35" s="530"/>
      <c r="AT35" s="551">
        <f>'C3LPG Balance'!AZ32</f>
        <v>0.6</v>
      </c>
      <c r="AU35" s="530">
        <f>'C3LPG Balance'!BA32</f>
        <v>0.25</v>
      </c>
      <c r="AV35" s="530">
        <f>'C3LPG Balance'!BB32</f>
        <v>0.4</v>
      </c>
      <c r="AW35" s="530">
        <f>'C3LPG Balance'!BC32</f>
        <v>0.5</v>
      </c>
      <c r="AX35" s="530">
        <f>'C3LPG Balance'!BD32</f>
        <v>0.6</v>
      </c>
      <c r="AY35" s="530">
        <f>'C3LPG Balance'!BE32</f>
        <v>0.4</v>
      </c>
      <c r="AZ35" s="530">
        <f>'C3LPG Balance'!BF32</f>
        <v>0.4</v>
      </c>
      <c r="BA35" s="530">
        <f>'C3LPG Balance'!BG32</f>
        <v>0.5</v>
      </c>
      <c r="BB35" s="530">
        <f>'C3LPG Balance'!BH32</f>
        <v>0.6</v>
      </c>
      <c r="BC35" s="530">
        <f>'C3LPG Balance'!BI32</f>
        <v>0.6</v>
      </c>
      <c r="BD35" s="530">
        <f>'C3LPG Balance'!BJ32</f>
        <v>0.6</v>
      </c>
      <c r="BE35" s="530">
        <f>'C3LPG Balance'!BK32</f>
        <v>0.6</v>
      </c>
      <c r="BF35" s="530">
        <f>'C3LPG Balance'!BL32</f>
        <v>0.6</v>
      </c>
      <c r="BG35" s="530">
        <f>'C3LPG Balance'!BM32</f>
        <v>0.6</v>
      </c>
      <c r="BH35" s="530">
        <f>'C3LPG Balance'!BN32</f>
        <v>0.6</v>
      </c>
      <c r="BI35" s="530">
        <f>'C3LPG Balance'!BO32</f>
        <v>0.6</v>
      </c>
      <c r="BJ35" s="530">
        <f>'C3LPG Balance'!BP32</f>
        <v>0.6</v>
      </c>
      <c r="BL35" s="583"/>
    </row>
    <row r="36" spans="1:64" ht="10.25" customHeight="1">
      <c r="A36" s="529" t="s">
        <v>318</v>
      </c>
      <c r="B36" s="859" t="str">
        <f>'C3LPG Balance'!C33</f>
        <v>SGP</v>
      </c>
      <c r="C36" s="859" t="str">
        <f>'C3LPG Balance'!D33</f>
        <v>MT</v>
      </c>
      <c r="D36" s="535"/>
      <c r="E36" s="535"/>
      <c r="F36" s="535"/>
      <c r="G36" s="535"/>
      <c r="H36" s="535"/>
      <c r="I36" s="535"/>
      <c r="J36" s="535"/>
      <c r="K36" s="533"/>
      <c r="L36" s="533"/>
      <c r="M36" s="533"/>
      <c r="N36" s="533"/>
      <c r="O36" s="533"/>
      <c r="P36" s="533"/>
      <c r="Q36" s="533"/>
      <c r="R36" s="533"/>
      <c r="S36" s="533" t="e">
        <f>#REF!</f>
        <v>#REF!</v>
      </c>
      <c r="T36" s="533" t="e">
        <f>#REF!</f>
        <v>#REF!</v>
      </c>
      <c r="U36" s="533">
        <v>0</v>
      </c>
      <c r="V36" s="533">
        <v>0</v>
      </c>
      <c r="W36" s="533">
        <v>0</v>
      </c>
      <c r="X36" s="533" t="e">
        <f>#REF!</f>
        <v>#REF!</v>
      </c>
      <c r="Y36" s="533" t="e">
        <f>#REF!</f>
        <v>#REF!</v>
      </c>
      <c r="Z36" s="533" t="e">
        <f>#REF!</f>
        <v>#REF!</v>
      </c>
      <c r="AA36" s="533" t="e">
        <f>#REF!</f>
        <v>#REF!</v>
      </c>
      <c r="AB36" s="533" t="e">
        <f>#REF!</f>
        <v>#REF!</v>
      </c>
      <c r="AC36" s="533" t="e">
        <f>#REF!</f>
        <v>#REF!</v>
      </c>
      <c r="AD36" s="533" t="e">
        <f>#REF!</f>
        <v>#REF!</v>
      </c>
      <c r="AE36" s="533" t="e">
        <f>#REF!</f>
        <v>#REF!</v>
      </c>
      <c r="AF36" s="533" t="e">
        <f>#REF!</f>
        <v>#REF!</v>
      </c>
      <c r="AG36" s="533" t="e">
        <f>#REF!</f>
        <v>#REF!</v>
      </c>
      <c r="AH36" s="533" t="e">
        <f>#REF!</f>
        <v>#REF!</v>
      </c>
      <c r="AI36" s="533" t="e">
        <f>#REF!</f>
        <v>#REF!</v>
      </c>
      <c r="AJ36" s="533" t="e">
        <f>#REF!</f>
        <v>#REF!</v>
      </c>
      <c r="AK36" s="512">
        <f>'C3LPG Balance'!AQ33</f>
        <v>27</v>
      </c>
      <c r="AL36" s="530">
        <f>'C3LPG Balance'!AR33</f>
        <v>20</v>
      </c>
      <c r="AM36" s="530">
        <f>'C3LPG Balance'!AS33</f>
        <v>20</v>
      </c>
      <c r="AN36" s="530">
        <f>'C3LPG Balance'!AT33</f>
        <v>23</v>
      </c>
      <c r="AO36" s="530">
        <f>'C3LPG Balance'!AU33</f>
        <v>27</v>
      </c>
      <c r="AP36" s="530">
        <f>'C3LPG Balance'!AV33</f>
        <v>26</v>
      </c>
      <c r="AQ36" s="530">
        <f>'C3LPG Balance'!AW33</f>
        <v>26</v>
      </c>
      <c r="AR36" s="530">
        <f>'C3LPG Balance'!AX33</f>
        <v>26</v>
      </c>
      <c r="AS36" s="530">
        <f>'C3LPG Balance'!AY33</f>
        <v>27</v>
      </c>
      <c r="AT36" s="551">
        <f>'C3LPG Balance'!AZ33</f>
        <v>26</v>
      </c>
      <c r="AU36" s="530">
        <f>'C3LPG Balance'!BA33</f>
        <v>25</v>
      </c>
      <c r="AV36" s="530">
        <f>'C3LPG Balance'!BB33</f>
        <v>24.4</v>
      </c>
      <c r="AW36" s="530">
        <f>'C3LPG Balance'!BC33</f>
        <v>26</v>
      </c>
      <c r="AX36" s="530">
        <f>'C3LPG Balance'!BD33</f>
        <v>23.5</v>
      </c>
      <c r="AY36" s="530">
        <f>'C3LPG Balance'!BE33</f>
        <v>24</v>
      </c>
      <c r="AZ36" s="530">
        <f>'C3LPG Balance'!BF33</f>
        <v>14.5</v>
      </c>
      <c r="BA36" s="530">
        <f>'C3LPG Balance'!BG33</f>
        <v>0</v>
      </c>
      <c r="BB36" s="530">
        <f>'C3LPG Balance'!BH33</f>
        <v>15</v>
      </c>
      <c r="BC36" s="530">
        <f>'C3LPG Balance'!BI33</f>
        <v>3.7440288600000002</v>
      </c>
      <c r="BD36" s="530">
        <f>'C3LPG Balance'!BJ33</f>
        <v>6.4879594099999878</v>
      </c>
      <c r="BE36" s="530">
        <f>'C3LPG Balance'!BK33</f>
        <v>12.128257629999993</v>
      </c>
      <c r="BF36" s="530">
        <f>'C3LPG Balance'!BL33</f>
        <v>15</v>
      </c>
      <c r="BG36" s="530">
        <f>'C3LPG Balance'!BM33</f>
        <v>15</v>
      </c>
      <c r="BH36" s="530">
        <f>'C3LPG Balance'!BN33</f>
        <v>15</v>
      </c>
      <c r="BI36" s="530">
        <f>'C3LPG Balance'!BO33</f>
        <v>15</v>
      </c>
      <c r="BJ36" s="530">
        <f>'C3LPG Balance'!BP33</f>
        <v>15</v>
      </c>
      <c r="BL36" s="583"/>
    </row>
    <row r="37" spans="1:64" ht="10.25" customHeight="1">
      <c r="A37" s="529" t="s">
        <v>318</v>
      </c>
      <c r="B37" s="859" t="str">
        <f>'C3LPG Balance'!C34</f>
        <v>UGP</v>
      </c>
      <c r="C37" s="859" t="str">
        <f>'C3LPG Balance'!D34</f>
        <v>MT</v>
      </c>
      <c r="D37" s="535"/>
      <c r="E37" s="535"/>
      <c r="F37" s="535"/>
      <c r="G37" s="535"/>
      <c r="H37" s="535"/>
      <c r="I37" s="535"/>
      <c r="J37" s="535"/>
      <c r="K37" s="533"/>
      <c r="L37" s="533"/>
      <c r="M37" s="533"/>
      <c r="N37" s="533"/>
      <c r="O37" s="533"/>
      <c r="P37" s="533"/>
      <c r="Q37" s="533"/>
      <c r="R37" s="533"/>
      <c r="S37" s="533"/>
      <c r="T37" s="533"/>
      <c r="U37" s="533"/>
      <c r="V37" s="533"/>
      <c r="W37" s="533"/>
      <c r="X37" s="533"/>
      <c r="Y37" s="533"/>
      <c r="Z37" s="533"/>
      <c r="AA37" s="533"/>
      <c r="AB37" s="533"/>
      <c r="AC37" s="533" t="e">
        <f>#REF!</f>
        <v>#REF!</v>
      </c>
      <c r="AD37" s="533" t="e">
        <f>#REF!</f>
        <v>#REF!</v>
      </c>
      <c r="AE37" s="533" t="e">
        <f>#REF!</f>
        <v>#REF!</v>
      </c>
      <c r="AF37" s="533" t="e">
        <f>#REF!</f>
        <v>#REF!</v>
      </c>
      <c r="AG37" s="533" t="e">
        <f>#REF!</f>
        <v>#REF!</v>
      </c>
      <c r="AH37" s="533" t="e">
        <f>#REF!</f>
        <v>#REF!</v>
      </c>
      <c r="AI37" s="533" t="e">
        <f>#REF!</f>
        <v>#REF!</v>
      </c>
      <c r="AJ37" s="533" t="e">
        <f>#REF!</f>
        <v>#REF!</v>
      </c>
      <c r="AK37" s="512">
        <f>'C3LPG Balance'!AQ34</f>
        <v>10</v>
      </c>
      <c r="AL37" s="530">
        <f>'C3LPG Balance'!AR34</f>
        <v>10</v>
      </c>
      <c r="AM37" s="530">
        <f>'C3LPG Balance'!AS34</f>
        <v>11</v>
      </c>
      <c r="AN37" s="530">
        <f>'C3LPG Balance'!AT34</f>
        <v>12</v>
      </c>
      <c r="AO37" s="530">
        <f>'C3LPG Balance'!AU34</f>
        <v>12</v>
      </c>
      <c r="AP37" s="530">
        <f>'C3LPG Balance'!AV34</f>
        <v>14</v>
      </c>
      <c r="AQ37" s="530">
        <f>'C3LPG Balance'!AW34</f>
        <v>15</v>
      </c>
      <c r="AR37" s="530">
        <f>'C3LPG Balance'!AX34</f>
        <v>17</v>
      </c>
      <c r="AS37" s="530">
        <f>'C3LPG Balance'!AY34</f>
        <v>14</v>
      </c>
      <c r="AT37" s="551">
        <f>'C3LPG Balance'!AZ34</f>
        <v>16</v>
      </c>
      <c r="AU37" s="530">
        <f>'C3LPG Balance'!BA34</f>
        <v>15</v>
      </c>
      <c r="AV37" s="530">
        <f>'C3LPG Balance'!BB34</f>
        <v>15</v>
      </c>
      <c r="AW37" s="530">
        <f>'C3LPG Balance'!BC34</f>
        <v>17</v>
      </c>
      <c r="AX37" s="530">
        <f>'C3LPG Balance'!BD34</f>
        <v>12.5</v>
      </c>
      <c r="AY37" s="530">
        <f>'C3LPG Balance'!BE34</f>
        <v>14</v>
      </c>
      <c r="AZ37" s="530">
        <f>'C3LPG Balance'!BF34</f>
        <v>24.5</v>
      </c>
      <c r="BA37" s="530">
        <f>'C3LPG Balance'!BG34</f>
        <v>0</v>
      </c>
      <c r="BB37" s="530">
        <f>'C3LPG Balance'!BH34</f>
        <v>27</v>
      </c>
      <c r="BC37" s="530">
        <f>'C3LPG Balance'!BI34</f>
        <v>26</v>
      </c>
      <c r="BD37" s="530">
        <f>'C3LPG Balance'!BJ34</f>
        <v>26.5</v>
      </c>
      <c r="BE37" s="530">
        <f>'C3LPG Balance'!BK34</f>
        <v>27</v>
      </c>
      <c r="BF37" s="530">
        <f>'C3LPG Balance'!BL34</f>
        <v>27</v>
      </c>
      <c r="BG37" s="530">
        <f>'C3LPG Balance'!BM34</f>
        <v>27</v>
      </c>
      <c r="BH37" s="530">
        <f>'C3LPG Balance'!BN34</f>
        <v>27</v>
      </c>
      <c r="BI37" s="530">
        <f>'C3LPG Balance'!BO34</f>
        <v>27</v>
      </c>
      <c r="BJ37" s="530">
        <f>'C3LPG Balance'!BP34</f>
        <v>27</v>
      </c>
      <c r="BL37" s="583"/>
    </row>
    <row r="38" spans="1:64" ht="10.25" customHeight="1">
      <c r="A38" s="529" t="s">
        <v>318</v>
      </c>
      <c r="B38" s="859" t="str">
        <f>'C3LPG Balance'!C35</f>
        <v>BCP</v>
      </c>
      <c r="C38" s="859" t="str">
        <f>'C3LPG Balance'!D35</f>
        <v>MT</v>
      </c>
      <c r="D38" s="535"/>
      <c r="E38" s="535"/>
      <c r="F38" s="535"/>
      <c r="G38" s="535"/>
      <c r="H38" s="535"/>
      <c r="I38" s="535"/>
      <c r="J38" s="535"/>
      <c r="K38" s="533"/>
      <c r="L38" s="533"/>
      <c r="M38" s="533"/>
      <c r="N38" s="533"/>
      <c r="O38" s="533"/>
      <c r="P38" s="533"/>
      <c r="Q38" s="533"/>
      <c r="R38" s="533"/>
      <c r="S38" s="533"/>
      <c r="T38" s="533"/>
      <c r="U38" s="533"/>
      <c r="V38" s="533"/>
      <c r="W38" s="533"/>
      <c r="X38" s="533"/>
      <c r="Y38" s="533"/>
      <c r="Z38" s="533"/>
      <c r="AA38" s="533"/>
      <c r="AB38" s="533"/>
      <c r="AC38" s="533"/>
      <c r="AD38" s="533"/>
      <c r="AE38" s="533"/>
      <c r="AF38" s="533"/>
      <c r="AG38" s="533"/>
      <c r="AH38" s="533" t="e">
        <f>#REF!</f>
        <v>#REF!</v>
      </c>
      <c r="AI38" s="533" t="e">
        <f>#REF!</f>
        <v>#REF!</v>
      </c>
      <c r="AJ38" s="533" t="e">
        <f>#REF!</f>
        <v>#REF!</v>
      </c>
      <c r="AK38" s="512">
        <f>'C3LPG Balance'!AQ35</f>
        <v>0</v>
      </c>
      <c r="AL38" s="530">
        <f>'C3LPG Balance'!AR35</f>
        <v>0</v>
      </c>
      <c r="AM38" s="530">
        <f>'C3LPG Balance'!AS35</f>
        <v>0</v>
      </c>
      <c r="AN38" s="530">
        <f>'C3LPG Balance'!AT35</f>
        <v>0</v>
      </c>
      <c r="AO38" s="530">
        <f>'C3LPG Balance'!AU35</f>
        <v>0</v>
      </c>
      <c r="AP38" s="530">
        <f>'C3LPG Balance'!AV35</f>
        <v>0</v>
      </c>
      <c r="AQ38" s="530">
        <f>'C3LPG Balance'!AW35</f>
        <v>0</v>
      </c>
      <c r="AR38" s="530">
        <f>'C3LPG Balance'!AX35</f>
        <v>0</v>
      </c>
      <c r="AS38" s="530">
        <f>'C3LPG Balance'!AY35</f>
        <v>0</v>
      </c>
      <c r="AT38" s="551">
        <f>'C3LPG Balance'!AZ35</f>
        <v>0</v>
      </c>
      <c r="AU38" s="530">
        <f>'C3LPG Balance'!BA35</f>
        <v>0</v>
      </c>
      <c r="AV38" s="530">
        <f>'C3LPG Balance'!BB35</f>
        <v>0</v>
      </c>
      <c r="AW38" s="530">
        <f>'C3LPG Balance'!BC35</f>
        <v>0</v>
      </c>
      <c r="AX38" s="530">
        <f>'C3LPG Balance'!BD35</f>
        <v>0</v>
      </c>
      <c r="AY38" s="530">
        <f>'C3LPG Balance'!BE35</f>
        <v>0</v>
      </c>
      <c r="AZ38" s="530">
        <f>'C3LPG Balance'!BF35</f>
        <v>0</v>
      </c>
      <c r="BA38" s="530">
        <f>'C3LPG Balance'!BG35</f>
        <v>0</v>
      </c>
      <c r="BB38" s="530">
        <f>'C3LPG Balance'!BH35</f>
        <v>0</v>
      </c>
      <c r="BC38" s="530">
        <f>'C3LPG Balance'!BI35</f>
        <v>0</v>
      </c>
      <c r="BD38" s="530">
        <f>'C3LPG Balance'!BJ35</f>
        <v>0</v>
      </c>
      <c r="BE38" s="530">
        <f>'C3LPG Balance'!BK35</f>
        <v>0</v>
      </c>
      <c r="BF38" s="530">
        <f>'C3LPG Balance'!BL35</f>
        <v>0</v>
      </c>
      <c r="BG38" s="530">
        <f>'C3LPG Balance'!BM35</f>
        <v>0</v>
      </c>
      <c r="BH38" s="530">
        <f>'C3LPG Balance'!BN35</f>
        <v>0</v>
      </c>
      <c r="BI38" s="530">
        <f>'C3LPG Balance'!BO35</f>
        <v>0</v>
      </c>
      <c r="BJ38" s="530">
        <f>'C3LPG Balance'!BP35</f>
        <v>0</v>
      </c>
    </row>
    <row r="39" spans="1:64" ht="10.25" customHeight="1">
      <c r="A39" s="529" t="s">
        <v>318</v>
      </c>
      <c r="B39" s="859" t="str">
        <f>'C3LPG Balance'!C36</f>
        <v>BCP</v>
      </c>
      <c r="C39" s="859" t="str">
        <f>'C3LPG Balance'!D36</f>
        <v>PTT TANK</v>
      </c>
      <c r="D39" s="535"/>
      <c r="E39" s="535"/>
      <c r="F39" s="535"/>
      <c r="G39" s="535"/>
      <c r="H39" s="535"/>
      <c r="I39" s="535"/>
      <c r="J39" s="535"/>
      <c r="K39" s="533"/>
      <c r="L39" s="533"/>
      <c r="M39" s="533"/>
      <c r="N39" s="533"/>
      <c r="O39" s="533"/>
      <c r="P39" s="533"/>
      <c r="Q39" s="533"/>
      <c r="R39" s="533"/>
      <c r="S39" s="533"/>
      <c r="T39" s="533"/>
      <c r="U39" s="533"/>
      <c r="V39" s="533"/>
      <c r="W39" s="533"/>
      <c r="X39" s="533"/>
      <c r="Y39" s="533"/>
      <c r="Z39" s="533"/>
      <c r="AA39" s="533"/>
      <c r="AB39" s="533"/>
      <c r="AC39" s="533" t="e">
        <f>#REF!</f>
        <v>#REF!</v>
      </c>
      <c r="AD39" s="533" t="e">
        <f>#REF!</f>
        <v>#REF!</v>
      </c>
      <c r="AE39" s="533" t="e">
        <f>#REF!</f>
        <v>#REF!</v>
      </c>
      <c r="AF39" s="533" t="e">
        <f>#REF!</f>
        <v>#REF!</v>
      </c>
      <c r="AG39" s="533" t="e">
        <f>#REF!</f>
        <v>#REF!</v>
      </c>
      <c r="AH39" s="533" t="e">
        <f>#REF!</f>
        <v>#REF!</v>
      </c>
      <c r="AI39" s="533" t="e">
        <f>#REF!</f>
        <v>#REF!</v>
      </c>
      <c r="AJ39" s="533" t="e">
        <f>#REF!</f>
        <v>#REF!</v>
      </c>
      <c r="AK39" s="512">
        <f>'C3LPG Balance'!AQ36</f>
        <v>0</v>
      </c>
      <c r="AL39" s="530">
        <f>'C3LPG Balance'!AR36</f>
        <v>0</v>
      </c>
      <c r="AM39" s="530">
        <f>'C3LPG Balance'!AS36</f>
        <v>0</v>
      </c>
      <c r="AN39" s="530">
        <f>'C3LPG Balance'!AT36</f>
        <v>0</v>
      </c>
      <c r="AO39" s="530">
        <f>'C3LPG Balance'!AU36</f>
        <v>0</v>
      </c>
      <c r="AP39" s="530">
        <f>'C3LPG Balance'!AV36</f>
        <v>0</v>
      </c>
      <c r="AQ39" s="530">
        <f>'C3LPG Balance'!AW36</f>
        <v>0</v>
      </c>
      <c r="AR39" s="530">
        <f>'C3LPG Balance'!AX36</f>
        <v>0</v>
      </c>
      <c r="AS39" s="530">
        <f>'C3LPG Balance'!AY36</f>
        <v>0</v>
      </c>
      <c r="AT39" s="551">
        <f>'C3LPG Balance'!AZ36</f>
        <v>0</v>
      </c>
      <c r="AU39" s="530">
        <f>'C3LPG Balance'!BA36</f>
        <v>0</v>
      </c>
      <c r="AV39" s="530">
        <f>'C3LPG Balance'!BB36</f>
        <v>0</v>
      </c>
      <c r="AW39" s="530">
        <f>'C3LPG Balance'!BC36</f>
        <v>0</v>
      </c>
      <c r="AX39" s="530">
        <f>'C3LPG Balance'!BD36</f>
        <v>0</v>
      </c>
      <c r="AY39" s="530">
        <f>'C3LPG Balance'!BE36</f>
        <v>0</v>
      </c>
      <c r="AZ39" s="530">
        <f>'C3LPG Balance'!BF36</f>
        <v>0</v>
      </c>
      <c r="BA39" s="530">
        <f>'C3LPG Balance'!BG36</f>
        <v>0</v>
      </c>
      <c r="BB39" s="530">
        <f>'C3LPG Balance'!BH36</f>
        <v>0</v>
      </c>
      <c r="BC39" s="530">
        <f>'C3LPG Balance'!BI36</f>
        <v>0</v>
      </c>
      <c r="BD39" s="530">
        <f>'C3LPG Balance'!BJ36</f>
        <v>0</v>
      </c>
      <c r="BE39" s="530">
        <f>'C3LPG Balance'!BK36</f>
        <v>0</v>
      </c>
      <c r="BF39" s="530">
        <f>'C3LPG Balance'!BL36</f>
        <v>0</v>
      </c>
      <c r="BG39" s="530">
        <f>'C3LPG Balance'!BM36</f>
        <v>0</v>
      </c>
      <c r="BH39" s="530">
        <f>'C3LPG Balance'!BN36</f>
        <v>0</v>
      </c>
      <c r="BI39" s="530">
        <f>'C3LPG Balance'!BO36</f>
        <v>0</v>
      </c>
      <c r="BJ39" s="530">
        <f>'C3LPG Balance'!BP36</f>
        <v>0</v>
      </c>
    </row>
    <row r="40" spans="1:64" ht="10.25" customHeight="1">
      <c r="A40" s="529" t="s">
        <v>318</v>
      </c>
      <c r="B40" s="859" t="str">
        <f>'C3LPG Balance'!C37</f>
        <v>Big gas</v>
      </c>
      <c r="C40" s="859" t="str">
        <f>'C3LPG Balance'!D37</f>
        <v>MT</v>
      </c>
      <c r="D40" s="535"/>
      <c r="E40" s="535"/>
      <c r="F40" s="535"/>
      <c r="G40" s="535"/>
      <c r="H40" s="535"/>
      <c r="I40" s="535"/>
      <c r="J40" s="535"/>
      <c r="K40" s="533"/>
      <c r="L40" s="533"/>
      <c r="M40" s="533"/>
      <c r="N40" s="533"/>
      <c r="O40" s="533"/>
      <c r="P40" s="533"/>
      <c r="Q40" s="533"/>
      <c r="R40" s="533"/>
      <c r="S40" s="533"/>
      <c r="T40" s="533"/>
      <c r="U40" s="533"/>
      <c r="V40" s="533"/>
      <c r="W40" s="533"/>
      <c r="X40" s="533"/>
      <c r="Y40" s="533"/>
      <c r="Z40" s="533"/>
      <c r="AA40" s="533"/>
      <c r="AB40" s="533"/>
      <c r="AC40" s="533" t="e">
        <f>#REF!</f>
        <v>#REF!</v>
      </c>
      <c r="AD40" s="533" t="e">
        <f>#REF!</f>
        <v>#REF!</v>
      </c>
      <c r="AE40" s="533" t="e">
        <f>#REF!</f>
        <v>#REF!</v>
      </c>
      <c r="AF40" s="533" t="e">
        <f>#REF!</f>
        <v>#REF!</v>
      </c>
      <c r="AG40" s="533" t="e">
        <f>#REF!</f>
        <v>#REF!</v>
      </c>
      <c r="AH40" s="533" t="e">
        <f>#REF!</f>
        <v>#REF!</v>
      </c>
      <c r="AI40" s="533" t="e">
        <f>#REF!</f>
        <v>#REF!</v>
      </c>
      <c r="AJ40" s="533" t="e">
        <f>#REF!</f>
        <v>#REF!</v>
      </c>
      <c r="AK40" s="512">
        <f>'C3LPG Balance'!AQ37</f>
        <v>0</v>
      </c>
      <c r="AL40" s="530">
        <f>'C3LPG Balance'!AR37</f>
        <v>0</v>
      </c>
      <c r="AM40" s="530">
        <f>'C3LPG Balance'!AS37</f>
        <v>0</v>
      </c>
      <c r="AN40" s="530">
        <f>'C3LPG Balance'!AT37</f>
        <v>0</v>
      </c>
      <c r="AO40" s="530">
        <f>'C3LPG Balance'!AU37</f>
        <v>0</v>
      </c>
      <c r="AP40" s="530">
        <f>'C3LPG Balance'!AV37</f>
        <v>0</v>
      </c>
      <c r="AQ40" s="530">
        <f>'C3LPG Balance'!AW37</f>
        <v>0</v>
      </c>
      <c r="AR40" s="530">
        <f>'C3LPG Balance'!AX37</f>
        <v>0</v>
      </c>
      <c r="AS40" s="530">
        <f>'C3LPG Balance'!AY37</f>
        <v>0</v>
      </c>
      <c r="AT40" s="551">
        <f>'C3LPG Balance'!AZ37</f>
        <v>0</v>
      </c>
      <c r="AU40" s="530">
        <f>'C3LPG Balance'!BA37</f>
        <v>0</v>
      </c>
      <c r="AV40" s="530">
        <f>'C3LPG Balance'!BB37</f>
        <v>0</v>
      </c>
      <c r="AW40" s="530">
        <f>'C3LPG Balance'!BC37</f>
        <v>0</v>
      </c>
      <c r="AX40" s="530">
        <f>'C3LPG Balance'!BD37</f>
        <v>0</v>
      </c>
      <c r="AY40" s="530">
        <f>'C3LPG Balance'!BE37</f>
        <v>0</v>
      </c>
      <c r="AZ40" s="530">
        <f>'C3LPG Balance'!BF37</f>
        <v>0</v>
      </c>
      <c r="BA40" s="530">
        <f>'C3LPG Balance'!BG37</f>
        <v>0</v>
      </c>
      <c r="BB40" s="530">
        <f>'C3LPG Balance'!BH37</f>
        <v>0</v>
      </c>
      <c r="BC40" s="530">
        <f>'C3LPG Balance'!BI37</f>
        <v>0</v>
      </c>
      <c r="BD40" s="530">
        <f>'C3LPG Balance'!BJ37</f>
        <v>0</v>
      </c>
      <c r="BE40" s="530">
        <f>'C3LPG Balance'!BK37</f>
        <v>0</v>
      </c>
      <c r="BF40" s="530">
        <f>'C3LPG Balance'!BL37</f>
        <v>0</v>
      </c>
      <c r="BG40" s="530">
        <f>'C3LPG Balance'!BM37</f>
        <v>0</v>
      </c>
      <c r="BH40" s="530">
        <f>'C3LPG Balance'!BN37</f>
        <v>0</v>
      </c>
      <c r="BI40" s="530">
        <f>'C3LPG Balance'!BO37</f>
        <v>0</v>
      </c>
      <c r="BJ40" s="530">
        <f>'C3LPG Balance'!BP37</f>
        <v>0</v>
      </c>
    </row>
    <row r="41" spans="1:64" ht="10.25" customHeight="1">
      <c r="A41" s="529" t="s">
        <v>318</v>
      </c>
      <c r="B41" s="859" t="str">
        <f>'C3LPG Balance'!C38</f>
        <v>Big gas</v>
      </c>
      <c r="C41" s="859" t="str">
        <f>'C3LPG Balance'!D38</f>
        <v>PTT TANK</v>
      </c>
      <c r="D41" s="535"/>
      <c r="E41" s="535"/>
      <c r="F41" s="535"/>
      <c r="G41" s="535"/>
      <c r="H41" s="535"/>
      <c r="I41" s="535"/>
      <c r="J41" s="535"/>
      <c r="K41" s="533"/>
      <c r="L41" s="533"/>
      <c r="M41" s="533"/>
      <c r="N41" s="533"/>
      <c r="O41" s="533"/>
      <c r="P41" s="533"/>
      <c r="Q41" s="533"/>
      <c r="R41" s="533"/>
      <c r="S41" s="533"/>
      <c r="T41" s="533"/>
      <c r="U41" s="533"/>
      <c r="V41" s="533"/>
      <c r="W41" s="533"/>
      <c r="X41" s="533"/>
      <c r="Y41" s="533"/>
      <c r="Z41" s="533"/>
      <c r="AA41" s="533"/>
      <c r="AB41" s="533"/>
      <c r="AC41" s="533"/>
      <c r="AD41" s="533"/>
      <c r="AE41" s="533"/>
      <c r="AF41" s="533"/>
      <c r="AG41" s="533"/>
      <c r="AH41" s="533">
        <v>0.6</v>
      </c>
      <c r="AI41" s="533">
        <v>0.5</v>
      </c>
      <c r="AJ41" s="533">
        <v>0.5</v>
      </c>
      <c r="AK41" s="512">
        <f>'C3LPG Balance'!AQ38</f>
        <v>0</v>
      </c>
      <c r="AL41" s="530">
        <f>'C3LPG Balance'!AR38</f>
        <v>0</v>
      </c>
      <c r="AM41" s="530">
        <f>'C3LPG Balance'!AS38</f>
        <v>0</v>
      </c>
      <c r="AN41" s="530">
        <f>'C3LPG Balance'!AT38</f>
        <v>0</v>
      </c>
      <c r="AO41" s="530">
        <f>'C3LPG Balance'!AU38</f>
        <v>0</v>
      </c>
      <c r="AP41" s="530">
        <f>'C3LPG Balance'!AV38</f>
        <v>0</v>
      </c>
      <c r="AQ41" s="530">
        <f>'C3LPG Balance'!AW38</f>
        <v>0</v>
      </c>
      <c r="AR41" s="530">
        <f>'C3LPG Balance'!AX38</f>
        <v>0</v>
      </c>
      <c r="AS41" s="530">
        <f>'C3LPG Balance'!AY38</f>
        <v>0</v>
      </c>
      <c r="AT41" s="551">
        <f>'C3LPG Balance'!AZ38</f>
        <v>0</v>
      </c>
      <c r="AU41" s="530">
        <f>'C3LPG Balance'!BA38</f>
        <v>0</v>
      </c>
      <c r="AV41" s="530">
        <f>'C3LPG Balance'!BB38</f>
        <v>0</v>
      </c>
      <c r="AW41" s="530">
        <f>'C3LPG Balance'!BC38</f>
        <v>0</v>
      </c>
      <c r="AX41" s="530">
        <f>'C3LPG Balance'!BD38</f>
        <v>0</v>
      </c>
      <c r="AY41" s="530">
        <f>'C3LPG Balance'!BE38</f>
        <v>0</v>
      </c>
      <c r="AZ41" s="530">
        <f>'C3LPG Balance'!BF38</f>
        <v>0</v>
      </c>
      <c r="BA41" s="530">
        <f>'C3LPG Balance'!BG38</f>
        <v>0</v>
      </c>
      <c r="BB41" s="530">
        <f>'C3LPG Balance'!BH38</f>
        <v>0</v>
      </c>
      <c r="BC41" s="530">
        <f>'C3LPG Balance'!BI38</f>
        <v>0</v>
      </c>
      <c r="BD41" s="530">
        <f>'C3LPG Balance'!BJ38</f>
        <v>0</v>
      </c>
      <c r="BE41" s="530">
        <f>'C3LPG Balance'!BK38</f>
        <v>0</v>
      </c>
      <c r="BF41" s="530">
        <f>'C3LPG Balance'!BL38</f>
        <v>0</v>
      </c>
      <c r="BG41" s="530">
        <f>'C3LPG Balance'!BM38</f>
        <v>0</v>
      </c>
      <c r="BH41" s="530">
        <f>'C3LPG Balance'!BN38</f>
        <v>0</v>
      </c>
      <c r="BI41" s="530">
        <f>'C3LPG Balance'!BO38</f>
        <v>0</v>
      </c>
      <c r="BJ41" s="530">
        <f>'C3LPG Balance'!BP38</f>
        <v>0</v>
      </c>
      <c r="BK41" s="584"/>
    </row>
    <row r="42" spans="1:64" ht="10.25" customHeight="1">
      <c r="A42" s="529" t="s">
        <v>318</v>
      </c>
      <c r="B42" s="859" t="str">
        <f>'C3LPG Balance'!C39</f>
        <v>PAP</v>
      </c>
      <c r="C42" s="859" t="str">
        <f>'C3LPG Balance'!D39</f>
        <v>MT</v>
      </c>
      <c r="D42" s="535"/>
      <c r="E42" s="535"/>
      <c r="F42" s="535"/>
      <c r="G42" s="535"/>
      <c r="H42" s="535"/>
      <c r="I42" s="535"/>
      <c r="J42" s="535"/>
      <c r="K42" s="533"/>
      <c r="L42" s="533"/>
      <c r="M42" s="533"/>
      <c r="N42" s="533"/>
      <c r="O42" s="533"/>
      <c r="P42" s="533"/>
      <c r="Q42" s="533"/>
      <c r="R42" s="533"/>
      <c r="S42" s="533"/>
      <c r="T42" s="533"/>
      <c r="U42" s="533"/>
      <c r="V42" s="533"/>
      <c r="W42" s="533"/>
      <c r="X42" s="533"/>
      <c r="Y42" s="533"/>
      <c r="Z42" s="533"/>
      <c r="AA42" s="533"/>
      <c r="AB42" s="533"/>
      <c r="AC42" s="533"/>
      <c r="AD42" s="533"/>
      <c r="AE42" s="533"/>
      <c r="AF42" s="533"/>
      <c r="AG42" s="533"/>
      <c r="AH42" s="533"/>
      <c r="AI42" s="533"/>
      <c r="AJ42" s="533"/>
      <c r="AK42" s="512">
        <f>'C3LPG Balance'!AQ39</f>
        <v>0</v>
      </c>
      <c r="AL42" s="530">
        <f>'C3LPG Balance'!AR39</f>
        <v>0</v>
      </c>
      <c r="AM42" s="530">
        <f>'C3LPG Balance'!AS39</f>
        <v>0</v>
      </c>
      <c r="AN42" s="530">
        <f>'C3LPG Balance'!AT39</f>
        <v>0</v>
      </c>
      <c r="AO42" s="530">
        <f>'C3LPG Balance'!AU39</f>
        <v>0</v>
      </c>
      <c r="AP42" s="530">
        <f>'C3LPG Balance'!AV39</f>
        <v>0</v>
      </c>
      <c r="AQ42" s="530">
        <f>'C3LPG Balance'!AW39</f>
        <v>0</v>
      </c>
      <c r="AR42" s="530">
        <f>'C3LPG Balance'!AX39</f>
        <v>0</v>
      </c>
      <c r="AS42" s="530">
        <f>'C3LPG Balance'!AY39</f>
        <v>0</v>
      </c>
      <c r="AT42" s="551">
        <f>'C3LPG Balance'!AZ39</f>
        <v>0</v>
      </c>
      <c r="AU42" s="530">
        <f>'C3LPG Balance'!BA39</f>
        <v>0</v>
      </c>
      <c r="AV42" s="530">
        <f>'C3LPG Balance'!BB39</f>
        <v>0</v>
      </c>
      <c r="AW42" s="530">
        <f>'C3LPG Balance'!BC39</f>
        <v>0</v>
      </c>
      <c r="AX42" s="530">
        <f>'C3LPG Balance'!BD39</f>
        <v>0</v>
      </c>
      <c r="AY42" s="530">
        <f>'C3LPG Balance'!BE39</f>
        <v>0</v>
      </c>
      <c r="AZ42" s="530">
        <f>'C3LPG Balance'!BF39</f>
        <v>0</v>
      </c>
      <c r="BA42" s="530">
        <f>'C3LPG Balance'!BG39</f>
        <v>0</v>
      </c>
      <c r="BB42" s="530">
        <f>'C3LPG Balance'!BH39</f>
        <v>0</v>
      </c>
      <c r="BC42" s="530">
        <f>'C3LPG Balance'!BI39</f>
        <v>0</v>
      </c>
      <c r="BD42" s="530">
        <f>'C3LPG Balance'!BJ39</f>
        <v>0</v>
      </c>
      <c r="BE42" s="530">
        <f>'C3LPG Balance'!BK39</f>
        <v>0</v>
      </c>
      <c r="BF42" s="530">
        <f>'C3LPG Balance'!BL39</f>
        <v>0</v>
      </c>
      <c r="BG42" s="530">
        <f>'C3LPG Balance'!BM39</f>
        <v>0</v>
      </c>
      <c r="BH42" s="530">
        <f>'C3LPG Balance'!BN39</f>
        <v>0</v>
      </c>
      <c r="BI42" s="530">
        <f>'C3LPG Balance'!BO39</f>
        <v>0</v>
      </c>
      <c r="BJ42" s="530">
        <f>'C3LPG Balance'!BP39</f>
        <v>0</v>
      </c>
      <c r="BK42" s="584"/>
    </row>
    <row r="43" spans="1:64" ht="10.25" customHeight="1">
      <c r="A43" s="529" t="s">
        <v>318</v>
      </c>
      <c r="B43" s="859" t="str">
        <f>'C3LPG Balance'!C40</f>
        <v>PAP</v>
      </c>
      <c r="C43" s="859" t="str">
        <f>'C3LPG Balance'!D40</f>
        <v>PTT TANK</v>
      </c>
      <c r="D43" s="535"/>
      <c r="E43" s="535"/>
      <c r="F43" s="535"/>
      <c r="G43" s="535"/>
      <c r="H43" s="535"/>
      <c r="I43" s="535"/>
      <c r="J43" s="535"/>
      <c r="K43" s="533"/>
      <c r="L43" s="533"/>
      <c r="M43" s="533"/>
      <c r="N43" s="533"/>
      <c r="O43" s="533"/>
      <c r="P43" s="533"/>
      <c r="Q43" s="533"/>
      <c r="R43" s="533"/>
      <c r="S43" s="533"/>
      <c r="T43" s="533"/>
      <c r="U43" s="533"/>
      <c r="V43" s="533"/>
      <c r="W43" s="533"/>
      <c r="X43" s="533"/>
      <c r="Y43" s="533"/>
      <c r="Z43" s="533"/>
      <c r="AA43" s="533"/>
      <c r="AB43" s="533"/>
      <c r="AC43" s="533"/>
      <c r="AD43" s="533"/>
      <c r="AE43" s="533"/>
      <c r="AF43" s="533"/>
      <c r="AG43" s="533"/>
      <c r="AH43" s="533"/>
      <c r="AI43" s="533"/>
      <c r="AJ43" s="533"/>
      <c r="AK43" s="512">
        <f>'C3LPG Balance'!AQ40</f>
        <v>0</v>
      </c>
      <c r="AL43" s="530">
        <f>'C3LPG Balance'!AR40</f>
        <v>0</v>
      </c>
      <c r="AM43" s="530">
        <f>'C3LPG Balance'!AS40</f>
        <v>0</v>
      </c>
      <c r="AN43" s="530">
        <f>'C3LPG Balance'!AT40</f>
        <v>1.8</v>
      </c>
      <c r="AO43" s="530">
        <f>'C3LPG Balance'!AU40</f>
        <v>0.40000000000000013</v>
      </c>
      <c r="AP43" s="530">
        <f>'C3LPG Balance'!AV40</f>
        <v>1.8</v>
      </c>
      <c r="AQ43" s="530">
        <f>'C3LPG Balance'!AW40</f>
        <v>2.4</v>
      </c>
      <c r="AR43" s="530">
        <f>'C3LPG Balance'!AX40</f>
        <v>2.6</v>
      </c>
      <c r="AS43" s="530">
        <f>'C3LPG Balance'!AY40</f>
        <v>3.6</v>
      </c>
      <c r="AT43" s="551">
        <f>'C3LPG Balance'!AZ40</f>
        <v>3.6</v>
      </c>
      <c r="AU43" s="530">
        <f>'C3LPG Balance'!BA40</f>
        <v>0</v>
      </c>
      <c r="AV43" s="530">
        <f>'C3LPG Balance'!BB40</f>
        <v>4.2</v>
      </c>
      <c r="AW43" s="530">
        <f>'C3LPG Balance'!BC40</f>
        <v>3</v>
      </c>
      <c r="AX43" s="530">
        <f>'C3LPG Balance'!BD40</f>
        <v>3</v>
      </c>
      <c r="AY43" s="530">
        <f>'C3LPG Balance'!BE40</f>
        <v>2.4</v>
      </c>
      <c r="AZ43" s="530">
        <f>'C3LPG Balance'!BF40</f>
        <v>3</v>
      </c>
      <c r="BA43" s="530">
        <f>'C3LPG Balance'!BG40</f>
        <v>3</v>
      </c>
      <c r="BB43" s="530">
        <f>'C3LPG Balance'!BH40</f>
        <v>3</v>
      </c>
      <c r="BC43" s="530">
        <f>'C3LPG Balance'!BI40</f>
        <v>3</v>
      </c>
      <c r="BD43" s="530">
        <f>'C3LPG Balance'!BJ40</f>
        <v>3</v>
      </c>
      <c r="BE43" s="530">
        <f>'C3LPG Balance'!BK40</f>
        <v>3</v>
      </c>
      <c r="BF43" s="530">
        <f>'C3LPG Balance'!BL40</f>
        <v>3</v>
      </c>
      <c r="BG43" s="530">
        <f>'C3LPG Balance'!BM40</f>
        <v>3</v>
      </c>
      <c r="BH43" s="530">
        <f>'C3LPG Balance'!BN40</f>
        <v>3</v>
      </c>
      <c r="BI43" s="530">
        <f>'C3LPG Balance'!BO40</f>
        <v>3</v>
      </c>
      <c r="BJ43" s="530">
        <f>'C3LPG Balance'!BP40</f>
        <v>3</v>
      </c>
      <c r="BK43" s="584"/>
    </row>
    <row r="44" spans="1:64" ht="10.25" customHeight="1">
      <c r="A44" s="529" t="s">
        <v>318</v>
      </c>
      <c r="B44" s="859" t="str">
        <f>'C3LPG Balance'!C41</f>
        <v>PAP</v>
      </c>
      <c r="C44" s="859" t="str">
        <f>'C3LPG Balance'!D41</f>
        <v>PTT TANK (Truck)</v>
      </c>
      <c r="D44" s="535"/>
      <c r="E44" s="535"/>
      <c r="F44" s="535"/>
      <c r="G44" s="535"/>
      <c r="H44" s="535"/>
      <c r="I44" s="535"/>
      <c r="J44" s="535"/>
      <c r="K44" s="533"/>
      <c r="L44" s="533"/>
      <c r="M44" s="533"/>
      <c r="N44" s="533"/>
      <c r="O44" s="533"/>
      <c r="P44" s="533"/>
      <c r="Q44" s="533"/>
      <c r="R44" s="533"/>
      <c r="S44" s="533"/>
      <c r="T44" s="533"/>
      <c r="U44" s="533"/>
      <c r="V44" s="533"/>
      <c r="W44" s="533"/>
      <c r="X44" s="533"/>
      <c r="Y44" s="533"/>
      <c r="Z44" s="533"/>
      <c r="AA44" s="533"/>
      <c r="AB44" s="533"/>
      <c r="AC44" s="533"/>
      <c r="AD44" s="533"/>
      <c r="AE44" s="533"/>
      <c r="AF44" s="533"/>
      <c r="AG44" s="533"/>
      <c r="AH44" s="533"/>
      <c r="AI44" s="533"/>
      <c r="AJ44" s="533"/>
      <c r="AK44" s="512"/>
      <c r="AL44" s="530"/>
      <c r="AM44" s="530"/>
      <c r="AN44" s="530"/>
      <c r="AO44" s="530"/>
      <c r="AP44" s="530"/>
      <c r="AQ44" s="530"/>
      <c r="AR44" s="530"/>
      <c r="AS44" s="530">
        <f>'C3LPG Balance'!AY41</f>
        <v>0.6</v>
      </c>
      <c r="AT44" s="551">
        <f>'C3LPG Balance'!AZ41</f>
        <v>0.6</v>
      </c>
      <c r="AU44" s="530">
        <f>'C3LPG Balance'!BA41</f>
        <v>0</v>
      </c>
      <c r="AV44" s="530">
        <f>'C3LPG Balance'!BB41</f>
        <v>0.8</v>
      </c>
      <c r="AW44" s="530">
        <f>'C3LPG Balance'!BC41</f>
        <v>1.2</v>
      </c>
      <c r="AX44" s="530">
        <f>'C3LPG Balance'!BD41</f>
        <v>1.2</v>
      </c>
      <c r="AY44" s="530">
        <f>'C3LPG Balance'!BE41</f>
        <v>1.2</v>
      </c>
      <c r="AZ44" s="530">
        <f>'C3LPG Balance'!BF41</f>
        <v>1.2</v>
      </c>
      <c r="BA44" s="530">
        <f>'C3LPG Balance'!BG41</f>
        <v>1.2</v>
      </c>
      <c r="BB44" s="530">
        <f>'C3LPG Balance'!BH41</f>
        <v>1.2</v>
      </c>
      <c r="BC44" s="530">
        <f>'C3LPG Balance'!BI41</f>
        <v>1.2</v>
      </c>
      <c r="BD44" s="530">
        <f>'C3LPG Balance'!BJ41</f>
        <v>1.2</v>
      </c>
      <c r="BE44" s="530">
        <f>'C3LPG Balance'!BK41</f>
        <v>1.2</v>
      </c>
      <c r="BF44" s="530">
        <f>'C3LPG Balance'!BL41</f>
        <v>1.2</v>
      </c>
      <c r="BG44" s="530">
        <f>'C3LPG Balance'!BM41</f>
        <v>1.2</v>
      </c>
      <c r="BH44" s="530">
        <f>'C3LPG Balance'!BN41</f>
        <v>1.2</v>
      </c>
      <c r="BI44" s="530">
        <f>'C3LPG Balance'!BO41</f>
        <v>1.2</v>
      </c>
      <c r="BJ44" s="530">
        <f>'C3LPG Balance'!BP41</f>
        <v>1.2</v>
      </c>
      <c r="BK44" s="584"/>
    </row>
    <row r="45" spans="1:64" ht="10.25" customHeight="1">
      <c r="A45" s="529" t="s">
        <v>318</v>
      </c>
      <c r="B45" s="859" t="str">
        <f>'C3LPG Balance'!C42</f>
        <v>WP</v>
      </c>
      <c r="C45" s="859" t="str">
        <f>'C3LPG Balance'!D42</f>
        <v>MT</v>
      </c>
      <c r="D45" s="535"/>
      <c r="E45" s="535"/>
      <c r="F45" s="535"/>
      <c r="G45" s="535"/>
      <c r="H45" s="535"/>
      <c r="I45" s="535"/>
      <c r="J45" s="535"/>
      <c r="K45" s="533"/>
      <c r="L45" s="533"/>
      <c r="M45" s="533"/>
      <c r="N45" s="533"/>
      <c r="O45" s="533"/>
      <c r="P45" s="533"/>
      <c r="Q45" s="533"/>
      <c r="R45" s="533"/>
      <c r="S45" s="533"/>
      <c r="T45" s="533"/>
      <c r="U45" s="533"/>
      <c r="V45" s="533"/>
      <c r="W45" s="533"/>
      <c r="X45" s="533"/>
      <c r="Y45" s="533"/>
      <c r="Z45" s="533"/>
      <c r="AA45" s="533"/>
      <c r="AB45" s="533"/>
      <c r="AC45" s="533"/>
      <c r="AD45" s="533"/>
      <c r="AE45" s="533"/>
      <c r="AF45" s="533"/>
      <c r="AG45" s="533"/>
      <c r="AH45" s="533"/>
      <c r="AI45" s="533"/>
      <c r="AJ45" s="533"/>
      <c r="AK45" s="512">
        <f>'C3LPG Balance'!AQ42</f>
        <v>0</v>
      </c>
      <c r="AL45" s="530">
        <f>'C3LPG Balance'!AR42</f>
        <v>0</v>
      </c>
      <c r="AM45" s="530">
        <f>'C3LPG Balance'!AS42</f>
        <v>0</v>
      </c>
      <c r="AN45" s="530">
        <f>'C3LPG Balance'!AT42</f>
        <v>0</v>
      </c>
      <c r="AO45" s="530">
        <f>'C3LPG Balance'!AU42</f>
        <v>0</v>
      </c>
      <c r="AP45" s="530">
        <f>'C3LPG Balance'!AV42</f>
        <v>0</v>
      </c>
      <c r="AQ45" s="530">
        <f>'C3LPG Balance'!AW42</f>
        <v>0</v>
      </c>
      <c r="AR45" s="530">
        <f>'C3LPG Balance'!AX42</f>
        <v>0</v>
      </c>
      <c r="AS45" s="530">
        <f>'C3LPG Balance'!AY42</f>
        <v>0</v>
      </c>
      <c r="AT45" s="551">
        <f>'C3LPG Balance'!AZ42</f>
        <v>0</v>
      </c>
      <c r="AU45" s="530">
        <f>'C3LPG Balance'!BA42</f>
        <v>0</v>
      </c>
      <c r="AV45" s="530">
        <f>'C3LPG Balance'!BB42</f>
        <v>0</v>
      </c>
      <c r="AW45" s="530">
        <f>'C3LPG Balance'!BC42</f>
        <v>0</v>
      </c>
      <c r="AX45" s="530">
        <f>'C3LPG Balance'!BD42</f>
        <v>0</v>
      </c>
      <c r="AY45" s="530">
        <f>'C3LPG Balance'!BE42</f>
        <v>0</v>
      </c>
      <c r="AZ45" s="530">
        <f>'C3LPG Balance'!BF42</f>
        <v>0</v>
      </c>
      <c r="BA45" s="530">
        <f>'C3LPG Balance'!BG42</f>
        <v>0</v>
      </c>
      <c r="BB45" s="530">
        <f>'C3LPG Balance'!BH42</f>
        <v>0</v>
      </c>
      <c r="BC45" s="530">
        <f>'C3LPG Balance'!BI42</f>
        <v>0</v>
      </c>
      <c r="BD45" s="530">
        <f>'C3LPG Balance'!BJ42</f>
        <v>0</v>
      </c>
      <c r="BE45" s="530">
        <f>'C3LPG Balance'!BK42</f>
        <v>0</v>
      </c>
      <c r="BF45" s="530">
        <f>'C3LPG Balance'!BL42</f>
        <v>0</v>
      </c>
      <c r="BG45" s="530">
        <f>'C3LPG Balance'!BM42</f>
        <v>0</v>
      </c>
      <c r="BH45" s="530">
        <f>'C3LPG Balance'!BN42</f>
        <v>0</v>
      </c>
      <c r="BI45" s="530">
        <f>'C3LPG Balance'!BO42</f>
        <v>0</v>
      </c>
      <c r="BJ45" s="530">
        <f>'C3LPG Balance'!BP42</f>
        <v>0</v>
      </c>
      <c r="BK45" s="584"/>
    </row>
    <row r="46" spans="1:64" ht="10.25" customHeight="1">
      <c r="A46" s="529" t="s">
        <v>318</v>
      </c>
      <c r="B46" s="859" t="str">
        <f>'C3LPG Balance'!C43</f>
        <v>WP</v>
      </c>
      <c r="C46" s="859" t="str">
        <f>'C3LPG Balance'!D43</f>
        <v>PTT TANK</v>
      </c>
      <c r="D46" s="535"/>
      <c r="E46" s="535"/>
      <c r="F46" s="535"/>
      <c r="G46" s="535"/>
      <c r="H46" s="535"/>
      <c r="I46" s="535"/>
      <c r="J46" s="535"/>
      <c r="K46" s="533"/>
      <c r="L46" s="533"/>
      <c r="M46" s="533"/>
      <c r="N46" s="533"/>
      <c r="O46" s="533"/>
      <c r="P46" s="533"/>
      <c r="Q46" s="533"/>
      <c r="R46" s="533"/>
      <c r="S46" s="533"/>
      <c r="T46" s="533"/>
      <c r="U46" s="533"/>
      <c r="V46" s="533"/>
      <c r="W46" s="533"/>
      <c r="X46" s="533"/>
      <c r="Y46" s="533"/>
      <c r="Z46" s="533"/>
      <c r="AA46" s="533"/>
      <c r="AB46" s="533"/>
      <c r="AC46" s="533"/>
      <c r="AD46" s="533"/>
      <c r="AE46" s="533"/>
      <c r="AF46" s="533"/>
      <c r="AG46" s="533"/>
      <c r="AH46" s="533"/>
      <c r="AI46" s="533"/>
      <c r="AJ46" s="533"/>
      <c r="AK46" s="512">
        <f>'C3LPG Balance'!AQ43</f>
        <v>6.52</v>
      </c>
      <c r="AL46" s="530">
        <f>'C3LPG Balance'!AR43</f>
        <v>3.6</v>
      </c>
      <c r="AM46" s="530">
        <f>'C3LPG Balance'!AS43</f>
        <v>5.15</v>
      </c>
      <c r="AN46" s="530">
        <f>'C3LPG Balance'!AT43</f>
        <v>11.4</v>
      </c>
      <c r="AO46" s="530">
        <f>'C3LPG Balance'!AU43</f>
        <v>11.4</v>
      </c>
      <c r="AP46" s="530">
        <f>'C3LPG Balance'!AV43</f>
        <v>13.8</v>
      </c>
      <c r="AQ46" s="530">
        <f>'C3LPG Balance'!AW43</f>
        <v>13.8</v>
      </c>
      <c r="AR46" s="530">
        <f>'C3LPG Balance'!AX43</f>
        <v>18</v>
      </c>
      <c r="AS46" s="530">
        <f>'C3LPG Balance'!AY43</f>
        <v>1.4</v>
      </c>
      <c r="AT46" s="551">
        <f>'C3LPG Balance'!AZ43</f>
        <v>2.9</v>
      </c>
      <c r="AU46" s="530">
        <f>'C3LPG Balance'!BA43</f>
        <v>1.3</v>
      </c>
      <c r="AV46" s="530">
        <f>'C3LPG Balance'!BB43</f>
        <v>5.1199999999999992</v>
      </c>
      <c r="AW46" s="530">
        <f>'C3LPG Balance'!BC43</f>
        <v>10.67</v>
      </c>
      <c r="AX46" s="530">
        <f>'C3LPG Balance'!BD43</f>
        <v>6.17</v>
      </c>
      <c r="AY46" s="530">
        <f>'C3LPG Balance'!BE43</f>
        <v>7.02</v>
      </c>
      <c r="AZ46" s="530">
        <f>'C3LPG Balance'!BF43</f>
        <v>8.2200000000000006</v>
      </c>
      <c r="BA46" s="530">
        <f>'C3LPG Balance'!BG43</f>
        <v>8.8800000000000008</v>
      </c>
      <c r="BB46" s="530">
        <f>'C3LPG Balance'!BH43</f>
        <v>10.88</v>
      </c>
      <c r="BC46" s="530">
        <f>'C3LPG Balance'!BI43</f>
        <v>10.88</v>
      </c>
      <c r="BD46" s="530">
        <f>'C3LPG Balance'!BJ43</f>
        <v>10.88</v>
      </c>
      <c r="BE46" s="530">
        <f>'C3LPG Balance'!BK43</f>
        <v>10.88</v>
      </c>
      <c r="BF46" s="530">
        <f>'C3LPG Balance'!BL43</f>
        <v>10.88</v>
      </c>
      <c r="BG46" s="530">
        <f>'C3LPG Balance'!BM43</f>
        <v>10.88</v>
      </c>
      <c r="BH46" s="530">
        <f>'C3LPG Balance'!BN43</f>
        <v>10.88</v>
      </c>
      <c r="BI46" s="530">
        <f>'C3LPG Balance'!BO43</f>
        <v>10.88</v>
      </c>
      <c r="BJ46" s="530">
        <f>'C3LPG Balance'!BP43</f>
        <v>10.88</v>
      </c>
      <c r="BK46" s="584"/>
    </row>
    <row r="47" spans="1:64" ht="10.25" customHeight="1">
      <c r="A47" s="529" t="s">
        <v>318</v>
      </c>
      <c r="B47" s="859" t="str">
        <f>'C3LPG Balance'!C44</f>
        <v>Chevron</v>
      </c>
      <c r="C47" s="859" t="str">
        <f>'C3LPG Balance'!D44</f>
        <v>PTT TANK</v>
      </c>
      <c r="D47" s="535"/>
      <c r="E47" s="535"/>
      <c r="F47" s="535"/>
      <c r="G47" s="535"/>
      <c r="H47" s="535"/>
      <c r="I47" s="535"/>
      <c r="J47" s="535"/>
      <c r="K47" s="533"/>
      <c r="L47" s="533"/>
      <c r="M47" s="533"/>
      <c r="N47" s="533"/>
      <c r="O47" s="533"/>
      <c r="P47" s="533"/>
      <c r="Q47" s="533"/>
      <c r="R47" s="533"/>
      <c r="S47" s="533"/>
      <c r="T47" s="533"/>
      <c r="U47" s="533"/>
      <c r="V47" s="533"/>
      <c r="W47" s="533"/>
      <c r="X47" s="533"/>
      <c r="Y47" s="533"/>
      <c r="Z47" s="533"/>
      <c r="AA47" s="533"/>
      <c r="AB47" s="533"/>
      <c r="AC47" s="533"/>
      <c r="AD47" s="533"/>
      <c r="AE47" s="533"/>
      <c r="AF47" s="533"/>
      <c r="AG47" s="533"/>
      <c r="AH47" s="533"/>
      <c r="AI47" s="533"/>
      <c r="AJ47" s="533"/>
      <c r="AK47" s="512"/>
      <c r="AL47" s="530"/>
      <c r="AM47" s="530"/>
      <c r="AN47" s="530"/>
      <c r="AO47" s="530"/>
      <c r="AP47" s="530"/>
      <c r="AQ47" s="530"/>
      <c r="AR47" s="530">
        <f>'C3LPG Balance'!AX44</f>
        <v>0</v>
      </c>
      <c r="AS47" s="530">
        <f>'C3LPG Balance'!AY44</f>
        <v>0</v>
      </c>
      <c r="AT47" s="551">
        <f>'C3LPG Balance'!AZ44</f>
        <v>0</v>
      </c>
      <c r="AU47" s="530">
        <f>'C3LPG Balance'!BA44</f>
        <v>0</v>
      </c>
      <c r="AV47" s="530">
        <f>'C3LPG Balance'!BB44</f>
        <v>0</v>
      </c>
      <c r="AW47" s="530">
        <f>'C3LPG Balance'!BC44</f>
        <v>0</v>
      </c>
      <c r="AX47" s="530">
        <f>'C3LPG Balance'!BD44</f>
        <v>0</v>
      </c>
      <c r="AY47" s="530">
        <f>'C3LPG Balance'!BE44</f>
        <v>0</v>
      </c>
      <c r="AZ47" s="530">
        <f>'C3LPG Balance'!BF44</f>
        <v>0</v>
      </c>
      <c r="BA47" s="530">
        <f>'C3LPG Balance'!BG44</f>
        <v>0</v>
      </c>
      <c r="BB47" s="530">
        <f>'C3LPG Balance'!BH44</f>
        <v>0</v>
      </c>
      <c r="BC47" s="530">
        <f>'C3LPG Balance'!BI44</f>
        <v>0</v>
      </c>
      <c r="BD47" s="530">
        <f>'C3LPG Balance'!BJ44</f>
        <v>0</v>
      </c>
      <c r="BE47" s="530">
        <f>'C3LPG Balance'!BK44</f>
        <v>0</v>
      </c>
      <c r="BF47" s="530">
        <f>'C3LPG Balance'!BL44</f>
        <v>0</v>
      </c>
      <c r="BG47" s="530">
        <f>'C3LPG Balance'!BM44</f>
        <v>0</v>
      </c>
      <c r="BH47" s="530">
        <f>'C3LPG Balance'!BN44</f>
        <v>0</v>
      </c>
      <c r="BI47" s="530">
        <f>'C3LPG Balance'!BO44</f>
        <v>0</v>
      </c>
      <c r="BJ47" s="530">
        <f>'C3LPG Balance'!BP44</f>
        <v>0</v>
      </c>
      <c r="BK47" s="584"/>
    </row>
    <row r="48" spans="1:64" ht="10.25" customHeight="1">
      <c r="A48" s="529" t="s">
        <v>318</v>
      </c>
      <c r="B48" s="859" t="str">
        <f>'C3LPG Balance'!C45</f>
        <v>IRPC</v>
      </c>
      <c r="C48" s="859" t="str">
        <f>'C3LPG Balance'!D45</f>
        <v>MT</v>
      </c>
      <c r="D48" s="535"/>
      <c r="E48" s="535"/>
      <c r="F48" s="535"/>
      <c r="G48" s="535"/>
      <c r="H48" s="535"/>
      <c r="I48" s="535"/>
      <c r="J48" s="535"/>
      <c r="K48" s="533"/>
      <c r="L48" s="533"/>
      <c r="M48" s="533"/>
      <c r="N48" s="533"/>
      <c r="O48" s="533"/>
      <c r="P48" s="533"/>
      <c r="Q48" s="533"/>
      <c r="R48" s="533"/>
      <c r="S48" s="533"/>
      <c r="T48" s="533"/>
      <c r="U48" s="533"/>
      <c r="V48" s="533"/>
      <c r="W48" s="533"/>
      <c r="X48" s="533"/>
      <c r="Y48" s="533"/>
      <c r="Z48" s="533"/>
      <c r="AA48" s="533"/>
      <c r="AB48" s="533"/>
      <c r="AC48" s="533"/>
      <c r="AD48" s="533"/>
      <c r="AE48" s="533"/>
      <c r="AF48" s="533"/>
      <c r="AG48" s="533"/>
      <c r="AH48" s="533"/>
      <c r="AI48" s="533"/>
      <c r="AJ48" s="533"/>
      <c r="AK48" s="512">
        <f>'C3LPG Balance'!AQ45</f>
        <v>0</v>
      </c>
      <c r="AL48" s="530">
        <f>'C3LPG Balance'!AR45</f>
        <v>0</v>
      </c>
      <c r="AM48" s="530">
        <f>'C3LPG Balance'!AS45</f>
        <v>0</v>
      </c>
      <c r="AN48" s="530">
        <f>'C3LPG Balance'!AT45</f>
        <v>0</v>
      </c>
      <c r="AO48" s="530">
        <f>'C3LPG Balance'!AU45</f>
        <v>0</v>
      </c>
      <c r="AP48" s="530">
        <f>'C3LPG Balance'!AV45</f>
        <v>0</v>
      </c>
      <c r="AQ48" s="530">
        <f>'C3LPG Balance'!AW45</f>
        <v>0</v>
      </c>
      <c r="AR48" s="530">
        <f>'C3LPG Balance'!AX45</f>
        <v>0</v>
      </c>
      <c r="AS48" s="530">
        <f>'C3LPG Balance'!AY45</f>
        <v>0</v>
      </c>
      <c r="AT48" s="551">
        <f>'C3LPG Balance'!AZ45</f>
        <v>0</v>
      </c>
      <c r="AU48" s="530">
        <f>'C3LPG Balance'!BA45</f>
        <v>0</v>
      </c>
      <c r="AV48" s="530">
        <f>'C3LPG Balance'!BB45</f>
        <v>0</v>
      </c>
      <c r="AW48" s="530">
        <f>'C3LPG Balance'!BC45</f>
        <v>0</v>
      </c>
      <c r="AX48" s="530">
        <f>'C3LPG Balance'!BD45</f>
        <v>0</v>
      </c>
      <c r="AY48" s="530">
        <f>'C3LPG Balance'!BE45</f>
        <v>0</v>
      </c>
      <c r="AZ48" s="530">
        <f>'C3LPG Balance'!BF45</f>
        <v>0</v>
      </c>
      <c r="BA48" s="530">
        <f>'C3LPG Balance'!BG45</f>
        <v>0</v>
      </c>
      <c r="BB48" s="530">
        <f>'C3LPG Balance'!BH45</f>
        <v>0</v>
      </c>
      <c r="BC48" s="530">
        <f>'C3LPG Balance'!BI45</f>
        <v>0</v>
      </c>
      <c r="BD48" s="530">
        <f>'C3LPG Balance'!BJ45</f>
        <v>0</v>
      </c>
      <c r="BE48" s="530">
        <f>'C3LPG Balance'!BK45</f>
        <v>0</v>
      </c>
      <c r="BF48" s="530">
        <f>'C3LPG Balance'!BL45</f>
        <v>0</v>
      </c>
      <c r="BG48" s="530">
        <f>'C3LPG Balance'!BM45</f>
        <v>0</v>
      </c>
      <c r="BH48" s="530">
        <f>'C3LPG Balance'!BN45</f>
        <v>0</v>
      </c>
      <c r="BI48" s="530">
        <f>'C3LPG Balance'!BO45</f>
        <v>0</v>
      </c>
      <c r="BJ48" s="530">
        <f>'C3LPG Balance'!BP45</f>
        <v>0</v>
      </c>
      <c r="BK48" s="584"/>
    </row>
    <row r="49" spans="1:63" ht="10.25" customHeight="1">
      <c r="A49" s="529" t="s">
        <v>318</v>
      </c>
      <c r="B49" s="859" t="str">
        <f>'C3LPG Balance'!C46</f>
        <v>IRPC</v>
      </c>
      <c r="C49" s="859" t="str">
        <f>'C3LPG Balance'!D46</f>
        <v>PTT TANK</v>
      </c>
      <c r="D49" s="535"/>
      <c r="E49" s="535"/>
      <c r="F49" s="535"/>
      <c r="G49" s="535"/>
      <c r="H49" s="535"/>
      <c r="I49" s="535"/>
      <c r="J49" s="535"/>
      <c r="K49" s="533"/>
      <c r="L49" s="533"/>
      <c r="M49" s="533"/>
      <c r="N49" s="533"/>
      <c r="O49" s="533"/>
      <c r="P49" s="533"/>
      <c r="Q49" s="533"/>
      <c r="R49" s="533"/>
      <c r="S49" s="533"/>
      <c r="T49" s="533"/>
      <c r="U49" s="533"/>
      <c r="V49" s="533"/>
      <c r="W49" s="533"/>
      <c r="X49" s="533"/>
      <c r="Y49" s="533"/>
      <c r="Z49" s="533"/>
      <c r="AA49" s="533"/>
      <c r="AB49" s="533"/>
      <c r="AC49" s="533"/>
      <c r="AD49" s="533"/>
      <c r="AE49" s="533"/>
      <c r="AF49" s="533"/>
      <c r="AG49" s="533"/>
      <c r="AH49" s="533"/>
      <c r="AI49" s="533"/>
      <c r="AJ49" s="533"/>
      <c r="AK49" s="512">
        <f>'C3LPG Balance'!AQ46</f>
        <v>0</v>
      </c>
      <c r="AL49" s="530">
        <f>'C3LPG Balance'!AR46</f>
        <v>0</v>
      </c>
      <c r="AM49" s="530">
        <f>'C3LPG Balance'!AS46</f>
        <v>0</v>
      </c>
      <c r="AN49" s="530">
        <f>'C3LPG Balance'!AT46</f>
        <v>0</v>
      </c>
      <c r="AO49" s="530">
        <f>'C3LPG Balance'!AU46</f>
        <v>0</v>
      </c>
      <c r="AP49" s="530">
        <f>'C3LPG Balance'!AV46</f>
        <v>0</v>
      </c>
      <c r="AQ49" s="530">
        <f>'C3LPG Balance'!AW46</f>
        <v>0</v>
      </c>
      <c r="AR49" s="530">
        <f>'C3LPG Balance'!AX46</f>
        <v>1.2</v>
      </c>
      <c r="AS49" s="530">
        <f>'C3LPG Balance'!AY46</f>
        <v>0</v>
      </c>
      <c r="AT49" s="551">
        <f>'C3LPG Balance'!AZ46</f>
        <v>0</v>
      </c>
      <c r="AU49" s="530">
        <f>'C3LPG Balance'!BA46</f>
        <v>0</v>
      </c>
      <c r="AV49" s="530">
        <f>'C3LPG Balance'!BB46</f>
        <v>0</v>
      </c>
      <c r="AW49" s="530">
        <f>'C3LPG Balance'!BC46</f>
        <v>0</v>
      </c>
      <c r="AX49" s="530">
        <f>'C3LPG Balance'!BD46</f>
        <v>0</v>
      </c>
      <c r="AY49" s="530">
        <f>'C3LPG Balance'!BE46</f>
        <v>0</v>
      </c>
      <c r="AZ49" s="530">
        <f>'C3LPG Balance'!BF46</f>
        <v>0</v>
      </c>
      <c r="BA49" s="530">
        <f>'C3LPG Balance'!BG46</f>
        <v>0</v>
      </c>
      <c r="BB49" s="530">
        <f>'C3LPG Balance'!BH46</f>
        <v>0</v>
      </c>
      <c r="BC49" s="530">
        <f>'C3LPG Balance'!BI46</f>
        <v>0</v>
      </c>
      <c r="BD49" s="530">
        <f>'C3LPG Balance'!BJ46</f>
        <v>0</v>
      </c>
      <c r="BE49" s="530">
        <f>'C3LPG Balance'!BK46</f>
        <v>0</v>
      </c>
      <c r="BF49" s="530">
        <f>'C3LPG Balance'!BL46</f>
        <v>0</v>
      </c>
      <c r="BG49" s="530">
        <f>'C3LPG Balance'!BM46</f>
        <v>0</v>
      </c>
      <c r="BH49" s="530">
        <f>'C3LPG Balance'!BN46</f>
        <v>0</v>
      </c>
      <c r="BI49" s="530">
        <f>'C3LPG Balance'!BO46</f>
        <v>0</v>
      </c>
      <c r="BJ49" s="530">
        <f>'C3LPG Balance'!BP46</f>
        <v>0</v>
      </c>
      <c r="BK49" s="584"/>
    </row>
    <row r="50" spans="1:63" ht="10.25" customHeight="1">
      <c r="A50" s="529" t="s">
        <v>318</v>
      </c>
      <c r="B50" s="859" t="str">
        <f>'C3LPG Balance'!C47</f>
        <v>Atlas</v>
      </c>
      <c r="C50" s="859" t="str">
        <f>'C3LPG Balance'!D47</f>
        <v>MT</v>
      </c>
      <c r="D50" s="535"/>
      <c r="E50" s="535"/>
      <c r="F50" s="535"/>
      <c r="G50" s="535"/>
      <c r="H50" s="535"/>
      <c r="I50" s="535"/>
      <c r="J50" s="535"/>
      <c r="K50" s="533"/>
      <c r="L50" s="533"/>
      <c r="M50" s="533"/>
      <c r="N50" s="533"/>
      <c r="O50" s="533"/>
      <c r="P50" s="533"/>
      <c r="Q50" s="533"/>
      <c r="R50" s="533"/>
      <c r="S50" s="533"/>
      <c r="T50" s="533"/>
      <c r="U50" s="533"/>
      <c r="V50" s="533"/>
      <c r="W50" s="533"/>
      <c r="X50" s="533"/>
      <c r="Y50" s="533"/>
      <c r="Z50" s="533"/>
      <c r="AA50" s="533"/>
      <c r="AB50" s="533"/>
      <c r="AC50" s="533"/>
      <c r="AD50" s="533"/>
      <c r="AE50" s="533"/>
      <c r="AF50" s="533"/>
      <c r="AG50" s="533"/>
      <c r="AH50" s="533"/>
      <c r="AI50" s="533"/>
      <c r="AJ50" s="533"/>
      <c r="AK50" s="512">
        <f>'C3LPG Balance'!AQ47</f>
        <v>0</v>
      </c>
      <c r="AL50" s="530">
        <f>'C3LPG Balance'!AR47</f>
        <v>0</v>
      </c>
      <c r="AM50" s="530">
        <f>'C3LPG Balance'!AS47</f>
        <v>0</v>
      </c>
      <c r="AN50" s="530">
        <f>'C3LPG Balance'!AT47</f>
        <v>0</v>
      </c>
      <c r="AO50" s="530">
        <f>'C3LPG Balance'!AU47</f>
        <v>0</v>
      </c>
      <c r="AP50" s="530">
        <f>'C3LPG Balance'!AV47</f>
        <v>0</v>
      </c>
      <c r="AQ50" s="530">
        <f>'C3LPG Balance'!AW47</f>
        <v>0</v>
      </c>
      <c r="AR50" s="530">
        <f>'C3LPG Balance'!AX47</f>
        <v>0</v>
      </c>
      <c r="AS50" s="530">
        <f>'C3LPG Balance'!AY47</f>
        <v>0</v>
      </c>
      <c r="AT50" s="551">
        <f>'C3LPG Balance'!AZ47</f>
        <v>0</v>
      </c>
      <c r="AU50" s="530">
        <f>'C3LPG Balance'!BA47</f>
        <v>0</v>
      </c>
      <c r="AV50" s="530">
        <f>'C3LPG Balance'!BB47</f>
        <v>0</v>
      </c>
      <c r="AW50" s="530">
        <f>'C3LPG Balance'!BC47</f>
        <v>0</v>
      </c>
      <c r="AX50" s="530">
        <f>'C3LPG Balance'!BD47</f>
        <v>0</v>
      </c>
      <c r="AY50" s="530">
        <f>'C3LPG Balance'!BE47</f>
        <v>0</v>
      </c>
      <c r="AZ50" s="530">
        <f>'C3LPG Balance'!BF47</f>
        <v>0</v>
      </c>
      <c r="BA50" s="530">
        <f>'C3LPG Balance'!BG47</f>
        <v>0</v>
      </c>
      <c r="BB50" s="530">
        <f>'C3LPG Balance'!BH47</f>
        <v>0</v>
      </c>
      <c r="BC50" s="530">
        <f>'C3LPG Balance'!BI47</f>
        <v>0</v>
      </c>
      <c r="BD50" s="530">
        <f>'C3LPG Balance'!BJ47</f>
        <v>0</v>
      </c>
      <c r="BE50" s="530">
        <f>'C3LPG Balance'!BK47</f>
        <v>0</v>
      </c>
      <c r="BF50" s="530">
        <f>'C3LPG Balance'!BL47</f>
        <v>0</v>
      </c>
      <c r="BG50" s="530">
        <f>'C3LPG Balance'!BM47</f>
        <v>0</v>
      </c>
      <c r="BH50" s="530">
        <f>'C3LPG Balance'!BN47</f>
        <v>0</v>
      </c>
      <c r="BI50" s="530">
        <f>'C3LPG Balance'!BO47</f>
        <v>0</v>
      </c>
      <c r="BJ50" s="530">
        <f>'C3LPG Balance'!BP47</f>
        <v>0</v>
      </c>
      <c r="BK50" s="584"/>
    </row>
    <row r="51" spans="1:63" ht="10.25" customHeight="1">
      <c r="A51" s="529" t="s">
        <v>318</v>
      </c>
      <c r="B51" s="859" t="str">
        <f>'C3LPG Balance'!C48</f>
        <v>Atlas</v>
      </c>
      <c r="C51" s="859" t="str">
        <f>'C3LPG Balance'!D48</f>
        <v>PTT TANK</v>
      </c>
      <c r="D51" s="535"/>
      <c r="E51" s="535"/>
      <c r="F51" s="535"/>
      <c r="G51" s="535"/>
      <c r="H51" s="535"/>
      <c r="I51" s="535"/>
      <c r="J51" s="535"/>
      <c r="K51" s="533"/>
      <c r="L51" s="533"/>
      <c r="M51" s="533"/>
      <c r="N51" s="533"/>
      <c r="O51" s="533"/>
      <c r="P51" s="533"/>
      <c r="Q51" s="533"/>
      <c r="R51" s="533"/>
      <c r="S51" s="533"/>
      <c r="T51" s="533"/>
      <c r="U51" s="533"/>
      <c r="V51" s="533"/>
      <c r="W51" s="533"/>
      <c r="X51" s="533"/>
      <c r="Y51" s="533"/>
      <c r="Z51" s="533"/>
      <c r="AA51" s="533"/>
      <c r="AB51" s="533"/>
      <c r="AC51" s="533"/>
      <c r="AD51" s="533"/>
      <c r="AE51" s="533"/>
      <c r="AF51" s="533"/>
      <c r="AG51" s="533"/>
      <c r="AH51" s="533"/>
      <c r="AI51" s="533"/>
      <c r="AJ51" s="533"/>
      <c r="AK51" s="512">
        <f>'C3LPG Balance'!AQ48</f>
        <v>0</v>
      </c>
      <c r="AL51" s="530">
        <f>'C3LPG Balance'!AR48</f>
        <v>0.65</v>
      </c>
      <c r="AM51" s="530">
        <f>'C3LPG Balance'!AS48</f>
        <v>0</v>
      </c>
      <c r="AN51" s="530">
        <f>'C3LPG Balance'!AT48</f>
        <v>0</v>
      </c>
      <c r="AO51" s="530">
        <f>'C3LPG Balance'!AU48</f>
        <v>0</v>
      </c>
      <c r="AP51" s="530">
        <f>'C3LPG Balance'!AV48</f>
        <v>0</v>
      </c>
      <c r="AQ51" s="530">
        <f>'C3LPG Balance'!AW48</f>
        <v>0</v>
      </c>
      <c r="AR51" s="530">
        <f>'C3LPG Balance'!AX48</f>
        <v>0</v>
      </c>
      <c r="AS51" s="530">
        <f>'C3LPG Balance'!AY48</f>
        <v>0</v>
      </c>
      <c r="AT51" s="551">
        <f>'C3LPG Balance'!AZ48</f>
        <v>0</v>
      </c>
      <c r="AU51" s="530">
        <f>'C3LPG Balance'!BA48</f>
        <v>0</v>
      </c>
      <c r="AV51" s="530">
        <f>'C3LPG Balance'!BB48</f>
        <v>0</v>
      </c>
      <c r="AW51" s="530">
        <f>'C3LPG Balance'!BC48</f>
        <v>0</v>
      </c>
      <c r="AX51" s="530">
        <f>'C3LPG Balance'!BD48</f>
        <v>0</v>
      </c>
      <c r="AY51" s="530">
        <f>'C3LPG Balance'!BE48</f>
        <v>0</v>
      </c>
      <c r="AZ51" s="530">
        <f>'C3LPG Balance'!BF48</f>
        <v>0</v>
      </c>
      <c r="BA51" s="530">
        <f>'C3LPG Balance'!BG48</f>
        <v>0</v>
      </c>
      <c r="BB51" s="530">
        <f>'C3LPG Balance'!BH48</f>
        <v>0</v>
      </c>
      <c r="BC51" s="530">
        <f>'C3LPG Balance'!BI48</f>
        <v>0</v>
      </c>
      <c r="BD51" s="530">
        <f>'C3LPG Balance'!BJ48</f>
        <v>0</v>
      </c>
      <c r="BE51" s="530">
        <f>'C3LPG Balance'!BK48</f>
        <v>0</v>
      </c>
      <c r="BF51" s="530">
        <f>'C3LPG Balance'!BL48</f>
        <v>0</v>
      </c>
      <c r="BG51" s="530">
        <f>'C3LPG Balance'!BM48</f>
        <v>0</v>
      </c>
      <c r="BH51" s="530">
        <f>'C3LPG Balance'!BN48</f>
        <v>0</v>
      </c>
      <c r="BI51" s="530">
        <f>'C3LPG Balance'!BO48</f>
        <v>0</v>
      </c>
      <c r="BJ51" s="530">
        <f>'C3LPG Balance'!BP48</f>
        <v>0</v>
      </c>
      <c r="BK51" s="584"/>
    </row>
    <row r="52" spans="1:63" ht="10.25" customHeight="1">
      <c r="A52" s="529" t="s">
        <v>318</v>
      </c>
      <c r="B52" s="859" t="str">
        <f>'C3LPG Balance'!C49</f>
        <v>ESSO</v>
      </c>
      <c r="C52" s="859" t="str">
        <f>'C3LPG Balance'!D49</f>
        <v>MT</v>
      </c>
      <c r="D52" s="535"/>
      <c r="E52" s="535"/>
      <c r="F52" s="535"/>
      <c r="G52" s="535"/>
      <c r="H52" s="535"/>
      <c r="I52" s="535"/>
      <c r="J52" s="535"/>
      <c r="K52" s="533"/>
      <c r="L52" s="533"/>
      <c r="M52" s="533"/>
      <c r="N52" s="533"/>
      <c r="O52" s="533"/>
      <c r="P52" s="533"/>
      <c r="Q52" s="533"/>
      <c r="R52" s="533"/>
      <c r="S52" s="533"/>
      <c r="T52" s="533"/>
      <c r="U52" s="533"/>
      <c r="V52" s="533"/>
      <c r="W52" s="533"/>
      <c r="X52" s="533"/>
      <c r="Y52" s="533"/>
      <c r="Z52" s="533"/>
      <c r="AA52" s="533"/>
      <c r="AB52" s="533"/>
      <c r="AC52" s="533"/>
      <c r="AD52" s="533"/>
      <c r="AE52" s="533"/>
      <c r="AF52" s="533"/>
      <c r="AG52" s="533"/>
      <c r="AH52" s="533"/>
      <c r="AI52" s="533"/>
      <c r="AJ52" s="533"/>
      <c r="AK52" s="512">
        <f>'C3LPG Balance'!AQ49</f>
        <v>0</v>
      </c>
      <c r="AL52" s="530">
        <f>'C3LPG Balance'!AR49</f>
        <v>0</v>
      </c>
      <c r="AM52" s="530">
        <f>'C3LPG Balance'!AS49</f>
        <v>0</v>
      </c>
      <c r="AN52" s="530">
        <f>'C3LPG Balance'!AT49</f>
        <v>0</v>
      </c>
      <c r="AO52" s="530">
        <f>'C3LPG Balance'!AU49</f>
        <v>0</v>
      </c>
      <c r="AP52" s="530">
        <f>'C3LPG Balance'!AV49</f>
        <v>0</v>
      </c>
      <c r="AQ52" s="530">
        <f>'C3LPG Balance'!AW49</f>
        <v>0</v>
      </c>
      <c r="AR52" s="530">
        <f>'C3LPG Balance'!AX49</f>
        <v>0</v>
      </c>
      <c r="AS52" s="530">
        <f>'C3LPG Balance'!AY49</f>
        <v>0</v>
      </c>
      <c r="AT52" s="551">
        <f>'C3LPG Balance'!AZ49</f>
        <v>0</v>
      </c>
      <c r="AU52" s="530">
        <f>'C3LPG Balance'!BA49</f>
        <v>0</v>
      </c>
      <c r="AV52" s="530">
        <f>'C3LPG Balance'!BB49</f>
        <v>0</v>
      </c>
      <c r="AW52" s="530">
        <f>'C3LPG Balance'!BC49</f>
        <v>0</v>
      </c>
      <c r="AX52" s="530">
        <f>'C3LPG Balance'!BD49</f>
        <v>0</v>
      </c>
      <c r="AY52" s="530">
        <f>'C3LPG Balance'!BE49</f>
        <v>0</v>
      </c>
      <c r="AZ52" s="530">
        <f>'C3LPG Balance'!BF49</f>
        <v>0</v>
      </c>
      <c r="BA52" s="530">
        <f>'C3LPG Balance'!BG49</f>
        <v>0</v>
      </c>
      <c r="BB52" s="530">
        <f>'C3LPG Balance'!BH49</f>
        <v>0</v>
      </c>
      <c r="BC52" s="530">
        <f>'C3LPG Balance'!BI49</f>
        <v>0</v>
      </c>
      <c r="BD52" s="530">
        <f>'C3LPG Balance'!BJ49</f>
        <v>0</v>
      </c>
      <c r="BE52" s="530">
        <f>'C3LPG Balance'!BK49</f>
        <v>0</v>
      </c>
      <c r="BF52" s="530">
        <f>'C3LPG Balance'!BL49</f>
        <v>0</v>
      </c>
      <c r="BG52" s="530">
        <f>'C3LPG Balance'!BM49</f>
        <v>0</v>
      </c>
      <c r="BH52" s="530">
        <f>'C3LPG Balance'!BN49</f>
        <v>0</v>
      </c>
      <c r="BI52" s="530">
        <f>'C3LPG Balance'!BO49</f>
        <v>0</v>
      </c>
      <c r="BJ52" s="530">
        <f>'C3LPG Balance'!BP49</f>
        <v>0</v>
      </c>
      <c r="BK52" s="584"/>
    </row>
    <row r="53" spans="1:63" ht="10.25" customHeight="1">
      <c r="A53" s="529" t="s">
        <v>318</v>
      </c>
      <c r="B53" s="859" t="str">
        <f>'C3LPG Balance'!C50</f>
        <v>ESSO</v>
      </c>
      <c r="C53" s="859" t="str">
        <f>'C3LPG Balance'!D50</f>
        <v xml:space="preserve">BRP </v>
      </c>
      <c r="D53" s="535"/>
      <c r="E53" s="535"/>
      <c r="F53" s="535"/>
      <c r="G53" s="535"/>
      <c r="H53" s="535"/>
      <c r="I53" s="535"/>
      <c r="J53" s="535"/>
      <c r="K53" s="533"/>
      <c r="L53" s="533"/>
      <c r="M53" s="533"/>
      <c r="N53" s="533"/>
      <c r="O53" s="533"/>
      <c r="P53" s="533"/>
      <c r="Q53" s="533"/>
      <c r="R53" s="533"/>
      <c r="S53" s="533"/>
      <c r="T53" s="533"/>
      <c r="U53" s="533"/>
      <c r="V53" s="533"/>
      <c r="W53" s="533"/>
      <c r="X53" s="533"/>
      <c r="Y53" s="533"/>
      <c r="Z53" s="533"/>
      <c r="AA53" s="533"/>
      <c r="AB53" s="533"/>
      <c r="AC53" s="533"/>
      <c r="AD53" s="533"/>
      <c r="AE53" s="533"/>
      <c r="AF53" s="533"/>
      <c r="AG53" s="533"/>
      <c r="AH53" s="533"/>
      <c r="AI53" s="533"/>
      <c r="AJ53" s="533"/>
      <c r="AK53" s="512">
        <f>'C3LPG Balance'!AQ50</f>
        <v>0</v>
      </c>
      <c r="AL53" s="530">
        <f>'C3LPG Balance'!AR50</f>
        <v>0</v>
      </c>
      <c r="AM53" s="530">
        <f>'C3LPG Balance'!AS50</f>
        <v>0</v>
      </c>
      <c r="AN53" s="530">
        <f>'C3LPG Balance'!AT50</f>
        <v>0</v>
      </c>
      <c r="AO53" s="530">
        <f>'C3LPG Balance'!AU50</f>
        <v>0</v>
      </c>
      <c r="AP53" s="530">
        <f>'C3LPG Balance'!AV50</f>
        <v>0</v>
      </c>
      <c r="AQ53" s="530">
        <f>'C3LPG Balance'!AW50</f>
        <v>0</v>
      </c>
      <c r="AR53" s="530">
        <f>'C3LPG Balance'!AX50</f>
        <v>0</v>
      </c>
      <c r="AS53" s="530">
        <f>'C3LPG Balance'!AY50</f>
        <v>0</v>
      </c>
      <c r="AT53" s="551">
        <f>'C3LPG Balance'!AZ50</f>
        <v>0</v>
      </c>
      <c r="AU53" s="530">
        <f>'C3LPG Balance'!BA50</f>
        <v>0</v>
      </c>
      <c r="AV53" s="530">
        <f>'C3LPG Balance'!BB50</f>
        <v>0</v>
      </c>
      <c r="AW53" s="530">
        <f>'C3LPG Balance'!BC50</f>
        <v>0</v>
      </c>
      <c r="AX53" s="530">
        <f>'C3LPG Balance'!BD50</f>
        <v>0</v>
      </c>
      <c r="AY53" s="530">
        <f>'C3LPG Balance'!BE50</f>
        <v>0</v>
      </c>
      <c r="AZ53" s="530">
        <f>'C3LPG Balance'!BF50</f>
        <v>0</v>
      </c>
      <c r="BA53" s="530">
        <f>'C3LPG Balance'!BG50</f>
        <v>0</v>
      </c>
      <c r="BB53" s="530">
        <f>'C3LPG Balance'!BH50</f>
        <v>0</v>
      </c>
      <c r="BC53" s="530">
        <f>'C3LPG Balance'!BI50</f>
        <v>0</v>
      </c>
      <c r="BD53" s="530">
        <f>'C3LPG Balance'!BJ50</f>
        <v>0</v>
      </c>
      <c r="BE53" s="530">
        <f>'C3LPG Balance'!BK50</f>
        <v>0</v>
      </c>
      <c r="BF53" s="530">
        <f>'C3LPG Balance'!BL50</f>
        <v>0</v>
      </c>
      <c r="BG53" s="530">
        <f>'C3LPG Balance'!BM50</f>
        <v>0</v>
      </c>
      <c r="BH53" s="530">
        <f>'C3LPG Balance'!BN50</f>
        <v>0</v>
      </c>
      <c r="BI53" s="530">
        <f>'C3LPG Balance'!BO50</f>
        <v>0</v>
      </c>
      <c r="BJ53" s="530">
        <f>'C3LPG Balance'!BP50</f>
        <v>0</v>
      </c>
      <c r="BK53" s="584"/>
    </row>
    <row r="54" spans="1:63" ht="10.25" customHeight="1">
      <c r="A54" s="529" t="s">
        <v>318</v>
      </c>
      <c r="B54" s="859" t="str">
        <f>'C3LPG Balance'!C51</f>
        <v>ESSO</v>
      </c>
      <c r="C54" s="859" t="str">
        <f>'C3LPG Balance'!D51</f>
        <v>PTT TANK</v>
      </c>
      <c r="D54" s="535"/>
      <c r="E54" s="535"/>
      <c r="F54" s="535"/>
      <c r="G54" s="535"/>
      <c r="H54" s="535"/>
      <c r="I54" s="535"/>
      <c r="J54" s="535"/>
      <c r="K54" s="533"/>
      <c r="L54" s="533"/>
      <c r="M54" s="533"/>
      <c r="N54" s="533"/>
      <c r="O54" s="533"/>
      <c r="P54" s="533"/>
      <c r="Q54" s="533"/>
      <c r="R54" s="533"/>
      <c r="S54" s="533"/>
      <c r="T54" s="533"/>
      <c r="U54" s="533"/>
      <c r="V54" s="533"/>
      <c r="W54" s="533"/>
      <c r="X54" s="533"/>
      <c r="Y54" s="533"/>
      <c r="Z54" s="533"/>
      <c r="AA54" s="533"/>
      <c r="AB54" s="533"/>
      <c r="AC54" s="533"/>
      <c r="AD54" s="533"/>
      <c r="AE54" s="533"/>
      <c r="AF54" s="533"/>
      <c r="AG54" s="533"/>
      <c r="AH54" s="533"/>
      <c r="AI54" s="533"/>
      <c r="AJ54" s="533"/>
      <c r="AK54" s="512">
        <f>'C3LPG Balance'!AQ51</f>
        <v>0</v>
      </c>
      <c r="AL54" s="530">
        <f>'C3LPG Balance'!AR51</f>
        <v>0</v>
      </c>
      <c r="AM54" s="530">
        <f>'C3LPG Balance'!AS51</f>
        <v>0</v>
      </c>
      <c r="AN54" s="530">
        <f>'C3LPG Balance'!AT51</f>
        <v>0</v>
      </c>
      <c r="AO54" s="530">
        <f>'C3LPG Balance'!AU51</f>
        <v>0</v>
      </c>
      <c r="AP54" s="530">
        <f>'C3LPG Balance'!AV51</f>
        <v>0</v>
      </c>
      <c r="AQ54" s="530">
        <f>'C3LPG Balance'!AW51</f>
        <v>0</v>
      </c>
      <c r="AR54" s="530">
        <f>'C3LPG Balance'!AX51</f>
        <v>0</v>
      </c>
      <c r="AS54" s="530">
        <f>'C3LPG Balance'!AY51</f>
        <v>0</v>
      </c>
      <c r="AT54" s="551">
        <f>'C3LPG Balance'!AZ51</f>
        <v>0</v>
      </c>
      <c r="AU54" s="530">
        <f>'C3LPG Balance'!BA51</f>
        <v>0</v>
      </c>
      <c r="AV54" s="530">
        <f>'C3LPG Balance'!BB51</f>
        <v>0</v>
      </c>
      <c r="AW54" s="530">
        <f>'C3LPG Balance'!BC51</f>
        <v>0</v>
      </c>
      <c r="AX54" s="530">
        <f>'C3LPG Balance'!BD51</f>
        <v>0</v>
      </c>
      <c r="AY54" s="530">
        <f>'C3LPG Balance'!BE51</f>
        <v>0</v>
      </c>
      <c r="AZ54" s="530">
        <f>'C3LPG Balance'!BF51</f>
        <v>0</v>
      </c>
      <c r="BA54" s="530">
        <f>'C3LPG Balance'!BG51</f>
        <v>0</v>
      </c>
      <c r="BB54" s="530">
        <f>'C3LPG Balance'!BH51</f>
        <v>0</v>
      </c>
      <c r="BC54" s="530">
        <f>'C3LPG Balance'!BI51</f>
        <v>0</v>
      </c>
      <c r="BD54" s="530">
        <f>'C3LPG Balance'!BJ51</f>
        <v>0</v>
      </c>
      <c r="BE54" s="530">
        <f>'C3LPG Balance'!BK51</f>
        <v>0</v>
      </c>
      <c r="BF54" s="530">
        <f>'C3LPG Balance'!BL51</f>
        <v>0</v>
      </c>
      <c r="BG54" s="530">
        <f>'C3LPG Balance'!BM51</f>
        <v>0</v>
      </c>
      <c r="BH54" s="530">
        <f>'C3LPG Balance'!BN51</f>
        <v>0</v>
      </c>
      <c r="BI54" s="530">
        <f>'C3LPG Balance'!BO51</f>
        <v>0</v>
      </c>
      <c r="BJ54" s="530">
        <f>'C3LPG Balance'!BP51</f>
        <v>0</v>
      </c>
      <c r="BK54" s="584"/>
    </row>
    <row r="55" spans="1:63" ht="10.25" customHeight="1">
      <c r="A55" s="529" t="s">
        <v>318</v>
      </c>
      <c r="B55" s="859" t="str">
        <f>'C3LPG Balance'!C52</f>
        <v>UNO</v>
      </c>
      <c r="C55" s="859" t="str">
        <f>'C3LPG Balance'!D52</f>
        <v>PTT TANK</v>
      </c>
      <c r="D55" s="535"/>
      <c r="E55" s="535"/>
      <c r="F55" s="535"/>
      <c r="G55" s="535"/>
      <c r="H55" s="535"/>
      <c r="I55" s="535"/>
      <c r="J55" s="535"/>
      <c r="K55" s="533"/>
      <c r="L55" s="533"/>
      <c r="M55" s="533"/>
      <c r="N55" s="533"/>
      <c r="O55" s="533"/>
      <c r="P55" s="533"/>
      <c r="Q55" s="533"/>
      <c r="R55" s="533"/>
      <c r="S55" s="533"/>
      <c r="T55" s="533"/>
      <c r="U55" s="533"/>
      <c r="V55" s="533"/>
      <c r="W55" s="533"/>
      <c r="X55" s="533"/>
      <c r="Y55" s="533"/>
      <c r="Z55" s="533"/>
      <c r="AA55" s="533"/>
      <c r="AB55" s="533"/>
      <c r="AC55" s="533"/>
      <c r="AD55" s="533"/>
      <c r="AE55" s="533"/>
      <c r="AF55" s="533"/>
      <c r="AG55" s="533"/>
      <c r="AH55" s="533"/>
      <c r="AI55" s="533"/>
      <c r="AJ55" s="533"/>
      <c r="AK55" s="512">
        <f>'C3LPG Balance'!AQ52</f>
        <v>0</v>
      </c>
      <c r="AL55" s="530">
        <f>'C3LPG Balance'!AR52</f>
        <v>0</v>
      </c>
      <c r="AM55" s="530">
        <f>'C3LPG Balance'!AS52</f>
        <v>0</v>
      </c>
      <c r="AN55" s="530">
        <f>'C3LPG Balance'!AT52</f>
        <v>0</v>
      </c>
      <c r="AO55" s="530">
        <f>'C3LPG Balance'!AU52</f>
        <v>0</v>
      </c>
      <c r="AP55" s="530">
        <f>'C3LPG Balance'!AV52</f>
        <v>0</v>
      </c>
      <c r="AQ55" s="530">
        <f>'C3LPG Balance'!AW52</f>
        <v>0</v>
      </c>
      <c r="AR55" s="530">
        <f>'C3LPG Balance'!AX52</f>
        <v>0</v>
      </c>
      <c r="AS55" s="530">
        <f>'C3LPG Balance'!AY52</f>
        <v>0</v>
      </c>
      <c r="AT55" s="551">
        <f>'C3LPG Balance'!AZ52</f>
        <v>0</v>
      </c>
      <c r="AU55" s="530">
        <f>'C3LPG Balance'!BA52</f>
        <v>0</v>
      </c>
      <c r="AV55" s="530">
        <f>'C3LPG Balance'!BB52</f>
        <v>0</v>
      </c>
      <c r="AW55" s="530">
        <f>'C3LPG Balance'!BC52</f>
        <v>0</v>
      </c>
      <c r="AX55" s="530">
        <f>'C3LPG Balance'!BD52</f>
        <v>0</v>
      </c>
      <c r="AY55" s="530">
        <f>'C3LPG Balance'!BE52</f>
        <v>0</v>
      </c>
      <c r="AZ55" s="530">
        <f>'C3LPG Balance'!BF52</f>
        <v>0</v>
      </c>
      <c r="BA55" s="530">
        <f>'C3LPG Balance'!BG52</f>
        <v>0</v>
      </c>
      <c r="BB55" s="530">
        <f>'C3LPG Balance'!BH52</f>
        <v>0</v>
      </c>
      <c r="BC55" s="530">
        <f>'C3LPG Balance'!BI52</f>
        <v>0</v>
      </c>
      <c r="BD55" s="530">
        <f>'C3LPG Balance'!BJ52</f>
        <v>0</v>
      </c>
      <c r="BE55" s="530">
        <f>'C3LPG Balance'!BK52</f>
        <v>0</v>
      </c>
      <c r="BF55" s="530">
        <f>'C3LPG Balance'!BL52</f>
        <v>0</v>
      </c>
      <c r="BG55" s="530">
        <f>'C3LPG Balance'!BM52</f>
        <v>0</v>
      </c>
      <c r="BH55" s="530">
        <f>'C3LPG Balance'!BN52</f>
        <v>0</v>
      </c>
      <c r="BI55" s="530">
        <f>'C3LPG Balance'!BO52</f>
        <v>0</v>
      </c>
      <c r="BJ55" s="530">
        <f>'C3LPG Balance'!BP52</f>
        <v>0</v>
      </c>
      <c r="BK55" s="584"/>
    </row>
    <row r="56" spans="1:63" ht="10.25" customHeight="1">
      <c r="A56" s="529" t="s">
        <v>318</v>
      </c>
      <c r="B56" s="859" t="str">
        <f>'C3LPG Balance'!C53</f>
        <v>Orchid</v>
      </c>
      <c r="C56" s="859" t="str">
        <f>'C3LPG Balance'!D53</f>
        <v>PTT TANK</v>
      </c>
      <c r="D56" s="535"/>
      <c r="E56" s="535"/>
      <c r="F56" s="535"/>
      <c r="G56" s="535"/>
      <c r="H56" s="535"/>
      <c r="I56" s="535"/>
      <c r="J56" s="535"/>
      <c r="K56" s="533"/>
      <c r="L56" s="533"/>
      <c r="M56" s="533"/>
      <c r="N56" s="533"/>
      <c r="O56" s="533"/>
      <c r="P56" s="533"/>
      <c r="Q56" s="533"/>
      <c r="R56" s="533"/>
      <c r="S56" s="533"/>
      <c r="T56" s="533"/>
      <c r="U56" s="533"/>
      <c r="V56" s="533"/>
      <c r="W56" s="533"/>
      <c r="X56" s="533"/>
      <c r="Y56" s="533"/>
      <c r="Z56" s="533"/>
      <c r="AA56" s="533"/>
      <c r="AB56" s="533"/>
      <c r="AC56" s="533"/>
      <c r="AD56" s="533"/>
      <c r="AE56" s="533"/>
      <c r="AF56" s="533"/>
      <c r="AG56" s="533"/>
      <c r="AH56" s="533"/>
      <c r="AI56" s="533"/>
      <c r="AJ56" s="533"/>
      <c r="AK56" s="512">
        <f>'C3LPG Balance'!AQ53</f>
        <v>0</v>
      </c>
      <c r="AL56" s="530">
        <f>'C3LPG Balance'!AR53</f>
        <v>0</v>
      </c>
      <c r="AM56" s="530">
        <f>'C3LPG Balance'!AS53</f>
        <v>0</v>
      </c>
      <c r="AN56" s="530">
        <f>'C3LPG Balance'!AT53</f>
        <v>0</v>
      </c>
      <c r="AO56" s="530">
        <f>'C3LPG Balance'!AU53</f>
        <v>0</v>
      </c>
      <c r="AP56" s="530">
        <f>'C3LPG Balance'!AV53</f>
        <v>0</v>
      </c>
      <c r="AQ56" s="530">
        <f>'C3LPG Balance'!AW53</f>
        <v>0</v>
      </c>
      <c r="AR56" s="530">
        <f>'C3LPG Balance'!AX53</f>
        <v>0</v>
      </c>
      <c r="AS56" s="530">
        <f>'C3LPG Balance'!AY53</f>
        <v>0</v>
      </c>
      <c r="AT56" s="551">
        <f>'C3LPG Balance'!AZ53</f>
        <v>0</v>
      </c>
      <c r="AU56" s="530">
        <f>'C3LPG Balance'!BA53</f>
        <v>0</v>
      </c>
      <c r="AV56" s="530">
        <f>'C3LPG Balance'!BB53</f>
        <v>0</v>
      </c>
      <c r="AW56" s="530">
        <f>'C3LPG Balance'!BC53</f>
        <v>0</v>
      </c>
      <c r="AX56" s="530">
        <f>'C3LPG Balance'!BD53</f>
        <v>0</v>
      </c>
      <c r="AY56" s="530">
        <f>'C3LPG Balance'!BE53</f>
        <v>0</v>
      </c>
      <c r="AZ56" s="530">
        <f>'C3LPG Balance'!BF53</f>
        <v>0</v>
      </c>
      <c r="BA56" s="530">
        <f>'C3LPG Balance'!BG53</f>
        <v>0</v>
      </c>
      <c r="BB56" s="530">
        <f>'C3LPG Balance'!BH53</f>
        <v>0</v>
      </c>
      <c r="BC56" s="530">
        <f>'C3LPG Balance'!BI53</f>
        <v>0</v>
      </c>
      <c r="BD56" s="530">
        <f>'C3LPG Balance'!BJ53</f>
        <v>0</v>
      </c>
      <c r="BE56" s="530">
        <f>'C3LPG Balance'!BK53</f>
        <v>0</v>
      </c>
      <c r="BF56" s="530">
        <f>'C3LPG Balance'!BL53</f>
        <v>0</v>
      </c>
      <c r="BG56" s="530">
        <f>'C3LPG Balance'!BM53</f>
        <v>0</v>
      </c>
      <c r="BH56" s="530">
        <f>'C3LPG Balance'!BN53</f>
        <v>0</v>
      </c>
      <c r="BI56" s="530">
        <f>'C3LPG Balance'!BO53</f>
        <v>0</v>
      </c>
      <c r="BJ56" s="530">
        <f>'C3LPG Balance'!BP53</f>
        <v>0</v>
      </c>
      <c r="BK56" s="584"/>
    </row>
    <row r="57" spans="1:63" ht="10.25" customHeight="1">
      <c r="A57" s="529" t="s">
        <v>313</v>
      </c>
      <c r="B57" s="859" t="str">
        <f>'C3LPG Balance'!C54</f>
        <v>PTTOR</v>
      </c>
      <c r="C57" s="859" t="str">
        <f>'C3LPG Balance'!D54</f>
        <v>IRPC</v>
      </c>
      <c r="D57" s="535"/>
      <c r="E57" s="535"/>
      <c r="F57" s="535"/>
      <c r="G57" s="535"/>
      <c r="H57" s="535"/>
      <c r="I57" s="535"/>
      <c r="J57" s="535"/>
      <c r="K57" s="533"/>
      <c r="L57" s="533"/>
      <c r="M57" s="533"/>
      <c r="N57" s="533"/>
      <c r="O57" s="533"/>
      <c r="P57" s="533"/>
      <c r="Q57" s="533"/>
      <c r="R57" s="533"/>
      <c r="S57" s="533"/>
      <c r="T57" s="533"/>
      <c r="U57" s="533"/>
      <c r="V57" s="533"/>
      <c r="W57" s="533"/>
      <c r="X57" s="533"/>
      <c r="Y57" s="533"/>
      <c r="Z57" s="533"/>
      <c r="AA57" s="533"/>
      <c r="AB57" s="533"/>
      <c r="AC57" s="533"/>
      <c r="AD57" s="533"/>
      <c r="AE57" s="533"/>
      <c r="AF57" s="533"/>
      <c r="AG57" s="533"/>
      <c r="AH57" s="533"/>
      <c r="AI57" s="533"/>
      <c r="AJ57" s="533"/>
      <c r="AK57" s="512">
        <f>'C3LPG Balance'!AQ54</f>
        <v>0.68</v>
      </c>
      <c r="AL57" s="530">
        <f>'C3LPG Balance'!AR54</f>
        <v>0.7</v>
      </c>
      <c r="AM57" s="530">
        <f>'C3LPG Balance'!AS54</f>
        <v>0</v>
      </c>
      <c r="AN57" s="530">
        <f>'C3LPG Balance'!AT54</f>
        <v>0</v>
      </c>
      <c r="AO57" s="530">
        <f>'C3LPG Balance'!AU54</f>
        <v>0</v>
      </c>
      <c r="AP57" s="530">
        <f>'C3LPG Balance'!AV54</f>
        <v>0</v>
      </c>
      <c r="AQ57" s="530">
        <f>'C3LPG Balance'!AW54</f>
        <v>0</v>
      </c>
      <c r="AR57" s="530">
        <f>'C3LPG Balance'!AX54</f>
        <v>0</v>
      </c>
      <c r="AS57" s="530">
        <f>'C3LPG Balance'!AY54</f>
        <v>0</v>
      </c>
      <c r="AT57" s="551">
        <f>'C3LPG Balance'!AZ54</f>
        <v>0.68</v>
      </c>
      <c r="AU57" s="530">
        <f>'C3LPG Balance'!BA54</f>
        <v>0</v>
      </c>
      <c r="AV57" s="530">
        <f>'C3LPG Balance'!BB54</f>
        <v>0</v>
      </c>
      <c r="AW57" s="530">
        <f>'C3LPG Balance'!BC54</f>
        <v>0</v>
      </c>
      <c r="AX57" s="530">
        <f>'C3LPG Balance'!BD54</f>
        <v>0</v>
      </c>
      <c r="AY57" s="530">
        <f>'C3LPG Balance'!BE54</f>
        <v>0</v>
      </c>
      <c r="AZ57" s="530">
        <f>'C3LPG Balance'!BF54</f>
        <v>0</v>
      </c>
      <c r="BA57" s="530">
        <f>'C3LPG Balance'!BG54</f>
        <v>0</v>
      </c>
      <c r="BB57" s="530">
        <f>'C3LPG Balance'!BH54</f>
        <v>1.2</v>
      </c>
      <c r="BC57" s="530">
        <f>'C3LPG Balance'!BI54</f>
        <v>1.2</v>
      </c>
      <c r="BD57" s="530">
        <f>'C3LPG Balance'!BJ54</f>
        <v>1.2</v>
      </c>
      <c r="BE57" s="530">
        <f>'C3LPG Balance'!BK54</f>
        <v>1.2</v>
      </c>
      <c r="BF57" s="530">
        <f>'C3LPG Balance'!BL54</f>
        <v>1.2</v>
      </c>
      <c r="BG57" s="530">
        <f>'C3LPG Balance'!BM54</f>
        <v>0</v>
      </c>
      <c r="BH57" s="530">
        <f>'C3LPG Balance'!BN54</f>
        <v>0</v>
      </c>
      <c r="BI57" s="530">
        <f>'C3LPG Balance'!BO54</f>
        <v>0</v>
      </c>
      <c r="BJ57" s="530">
        <f>'C3LPG Balance'!BP54</f>
        <v>0</v>
      </c>
      <c r="BK57" s="584"/>
    </row>
    <row r="58" spans="1:63" ht="10.25" customHeight="1">
      <c r="A58" s="529" t="s">
        <v>313</v>
      </c>
      <c r="B58" s="859" t="str">
        <f>'C3LPG Balance'!C55</f>
        <v>WP</v>
      </c>
      <c r="C58" s="859" t="str">
        <f>'C3LPG Balance'!D55</f>
        <v>IRPC</v>
      </c>
      <c r="D58" s="535"/>
      <c r="E58" s="535"/>
      <c r="F58" s="535"/>
      <c r="G58" s="535"/>
      <c r="H58" s="535"/>
      <c r="I58" s="535"/>
      <c r="J58" s="535"/>
      <c r="K58" s="533"/>
      <c r="L58" s="533"/>
      <c r="M58" s="533"/>
      <c r="N58" s="533"/>
      <c r="O58" s="533"/>
      <c r="P58" s="533"/>
      <c r="Q58" s="533"/>
      <c r="R58" s="533"/>
      <c r="S58" s="533"/>
      <c r="T58" s="533"/>
      <c r="U58" s="533"/>
      <c r="V58" s="533"/>
      <c r="W58" s="533"/>
      <c r="X58" s="533"/>
      <c r="Y58" s="533"/>
      <c r="Z58" s="533"/>
      <c r="AA58" s="533"/>
      <c r="AB58" s="533"/>
      <c r="AC58" s="533"/>
      <c r="AD58" s="533"/>
      <c r="AE58" s="533"/>
      <c r="AF58" s="533"/>
      <c r="AG58" s="533"/>
      <c r="AH58" s="533"/>
      <c r="AI58" s="533"/>
      <c r="AJ58" s="533"/>
      <c r="AK58" s="512"/>
      <c r="AL58" s="530"/>
      <c r="AM58" s="530"/>
      <c r="AN58" s="530"/>
      <c r="AO58" s="530"/>
      <c r="AP58" s="530"/>
      <c r="AQ58" s="530"/>
      <c r="AR58" s="530"/>
      <c r="AS58" s="530"/>
      <c r="AT58" s="551"/>
      <c r="AU58" s="530"/>
      <c r="AV58" s="530"/>
      <c r="AW58" s="530">
        <f>'C3LPG Balance'!BC55</f>
        <v>1.2</v>
      </c>
      <c r="AX58" s="530">
        <f>'C3LPG Balance'!BD55</f>
        <v>1.2</v>
      </c>
      <c r="AY58" s="530">
        <f>'C3LPG Balance'!BE55</f>
        <v>1.2</v>
      </c>
      <c r="AZ58" s="530">
        <f>'C3LPG Balance'!BF55</f>
        <v>1.2</v>
      </c>
      <c r="BA58" s="530">
        <f>'C3LPG Balance'!BG55</f>
        <v>0</v>
      </c>
      <c r="BB58" s="530">
        <f>'C3LPG Balance'!BH55</f>
        <v>0</v>
      </c>
      <c r="BC58" s="530">
        <f>'C3LPG Balance'!BI55</f>
        <v>0</v>
      </c>
      <c r="BD58" s="530">
        <f>'C3LPG Balance'!BJ55</f>
        <v>0</v>
      </c>
      <c r="BE58" s="530">
        <f>'C3LPG Balance'!BK55</f>
        <v>0</v>
      </c>
      <c r="BF58" s="530">
        <f>'C3LPG Balance'!BL55</f>
        <v>0</v>
      </c>
      <c r="BG58" s="530">
        <f>'C3LPG Balance'!BM55</f>
        <v>0</v>
      </c>
      <c r="BH58" s="530">
        <f>'C3LPG Balance'!BN55</f>
        <v>0</v>
      </c>
      <c r="BI58" s="530">
        <f>'C3LPG Balance'!BO55</f>
        <v>0</v>
      </c>
      <c r="BJ58" s="530">
        <f>'C3LPG Balance'!BP55</f>
        <v>0</v>
      </c>
      <c r="BK58" s="584"/>
    </row>
    <row r="59" spans="1:63" ht="10.25" customHeight="1">
      <c r="A59" s="529" t="s">
        <v>313</v>
      </c>
      <c r="B59" s="859" t="str">
        <f>'C3LPG Balance'!C56</f>
        <v>Atlas</v>
      </c>
      <c r="C59" s="859" t="str">
        <f>'C3LPG Balance'!D56</f>
        <v>IRPC</v>
      </c>
      <c r="D59" s="535"/>
      <c r="E59" s="535"/>
      <c r="F59" s="535"/>
      <c r="G59" s="535"/>
      <c r="H59" s="535"/>
      <c r="I59" s="535"/>
      <c r="J59" s="535"/>
      <c r="K59" s="533"/>
      <c r="L59" s="533"/>
      <c r="M59" s="533"/>
      <c r="N59" s="533"/>
      <c r="O59" s="533"/>
      <c r="P59" s="533"/>
      <c r="Q59" s="533"/>
      <c r="R59" s="533"/>
      <c r="S59" s="533"/>
      <c r="T59" s="533"/>
      <c r="U59" s="533"/>
      <c r="V59" s="533"/>
      <c r="W59" s="533"/>
      <c r="X59" s="533"/>
      <c r="Y59" s="533"/>
      <c r="Z59" s="533"/>
      <c r="AA59" s="533"/>
      <c r="AB59" s="533"/>
      <c r="AC59" s="533"/>
      <c r="AD59" s="533"/>
      <c r="AE59" s="533"/>
      <c r="AF59" s="533"/>
      <c r="AG59" s="533"/>
      <c r="AH59" s="533"/>
      <c r="AI59" s="533"/>
      <c r="AJ59" s="533"/>
      <c r="AK59" s="512"/>
      <c r="AL59" s="530"/>
      <c r="AM59" s="530">
        <f>'C3LPG Balance'!AS56</f>
        <v>0.6</v>
      </c>
      <c r="AN59" s="530">
        <f>'C3LPG Balance'!AT56</f>
        <v>0</v>
      </c>
      <c r="AO59" s="530">
        <f>'C3LPG Balance'!AU56</f>
        <v>0.6</v>
      </c>
      <c r="AP59" s="530">
        <f>'C3LPG Balance'!AV56</f>
        <v>1.2</v>
      </c>
      <c r="AQ59" s="530">
        <f>'C3LPG Balance'!AW56</f>
        <v>0.6</v>
      </c>
      <c r="AR59" s="530">
        <f>'C3LPG Balance'!AX56</f>
        <v>0</v>
      </c>
      <c r="AS59" s="530">
        <f>'C3LPG Balance'!AY56</f>
        <v>0.6</v>
      </c>
      <c r="AT59" s="551">
        <f>'C3LPG Balance'!AZ56</f>
        <v>1.2</v>
      </c>
      <c r="AU59" s="530">
        <f>'C3LPG Balance'!BA56</f>
        <v>0</v>
      </c>
      <c r="AV59" s="530">
        <f>'C3LPG Balance'!BB56</f>
        <v>0</v>
      </c>
      <c r="AW59" s="530">
        <f>'C3LPG Balance'!BC56</f>
        <v>0</v>
      </c>
      <c r="AX59" s="530">
        <f>'C3LPG Balance'!BD56</f>
        <v>0</v>
      </c>
      <c r="AY59" s="530">
        <f>'C3LPG Balance'!BE56</f>
        <v>0</v>
      </c>
      <c r="AZ59" s="530">
        <f>'C3LPG Balance'!BF56</f>
        <v>0</v>
      </c>
      <c r="BA59" s="530">
        <f>'C3LPG Balance'!BG56</f>
        <v>0</v>
      </c>
      <c r="BB59" s="530">
        <f>'C3LPG Balance'!BH56</f>
        <v>0</v>
      </c>
      <c r="BC59" s="530">
        <f>'C3LPG Balance'!BI56</f>
        <v>0</v>
      </c>
      <c r="BD59" s="530">
        <f>'C3LPG Balance'!BJ56</f>
        <v>0</v>
      </c>
      <c r="BE59" s="530">
        <f>'C3LPG Balance'!BK56</f>
        <v>0</v>
      </c>
      <c r="BF59" s="530">
        <f>'C3LPG Balance'!BL56</f>
        <v>0</v>
      </c>
      <c r="BG59" s="530">
        <f>'C3LPG Balance'!BM56</f>
        <v>0</v>
      </c>
      <c r="BH59" s="530">
        <f>'C3LPG Balance'!BN56</f>
        <v>0</v>
      </c>
      <c r="BI59" s="530">
        <f>'C3LPG Balance'!BO56</f>
        <v>0</v>
      </c>
      <c r="BJ59" s="530">
        <f>'C3LPG Balance'!BP56</f>
        <v>0</v>
      </c>
      <c r="BK59" s="584"/>
    </row>
    <row r="60" spans="1:63" ht="10.25" customHeight="1">
      <c r="A60" s="529" t="s">
        <v>284</v>
      </c>
      <c r="B60" s="859" t="str">
        <f>'C3LPG Balance'!C57</f>
        <v>PTTOR</v>
      </c>
      <c r="C60" s="859" t="str">
        <f>'C3LPG Balance'!D57</f>
        <v>MT</v>
      </c>
      <c r="D60" s="535"/>
      <c r="E60" s="535"/>
      <c r="F60" s="535"/>
      <c r="G60" s="535"/>
      <c r="H60" s="535"/>
      <c r="I60" s="535"/>
      <c r="J60" s="535"/>
      <c r="K60" s="533"/>
      <c r="L60" s="533"/>
      <c r="M60" s="533"/>
      <c r="N60" s="533"/>
      <c r="O60" s="533"/>
      <c r="P60" s="533"/>
      <c r="Q60" s="533"/>
      <c r="R60" s="533"/>
      <c r="S60" s="533"/>
      <c r="T60" s="533"/>
      <c r="U60" s="533"/>
      <c r="V60" s="533"/>
      <c r="W60" s="533"/>
      <c r="X60" s="533"/>
      <c r="Y60" s="533"/>
      <c r="Z60" s="533"/>
      <c r="AA60" s="533"/>
      <c r="AB60" s="533"/>
      <c r="AC60" s="533"/>
      <c r="AD60" s="533"/>
      <c r="AE60" s="533"/>
      <c r="AF60" s="533"/>
      <c r="AG60" s="533"/>
      <c r="AH60" s="533"/>
      <c r="AI60" s="533"/>
      <c r="AJ60" s="533"/>
      <c r="AK60" s="512">
        <f>'C3LPG Balance'!AQ57</f>
        <v>0</v>
      </c>
      <c r="AL60" s="530">
        <f>'C3LPG Balance'!AR57</f>
        <v>0</v>
      </c>
      <c r="AM60" s="530">
        <f>'C3LPG Balance'!AS57</f>
        <v>0.59999999999999898</v>
      </c>
      <c r="AN60" s="530">
        <f>'C3LPG Balance'!AT57</f>
        <v>0</v>
      </c>
      <c r="AO60" s="530">
        <f>'C3LPG Balance'!AU57</f>
        <v>4.4408920985006262E-16</v>
      </c>
      <c r="AP60" s="530">
        <f>'C3LPG Balance'!AV57</f>
        <v>1.5</v>
      </c>
      <c r="AQ60" s="530">
        <f>'C3LPG Balance'!AW57</f>
        <v>0</v>
      </c>
      <c r="AR60" s="530">
        <f>'C3LPG Balance'!AX57</f>
        <v>0</v>
      </c>
      <c r="AS60" s="530">
        <f>'C3LPG Balance'!AY57</f>
        <v>0</v>
      </c>
      <c r="AT60" s="551">
        <f>'C3LPG Balance'!AZ57</f>
        <v>0</v>
      </c>
      <c r="AU60" s="530">
        <f>'C3LPG Balance'!BA57</f>
        <v>0</v>
      </c>
      <c r="AV60" s="530">
        <f>'C3LPG Balance'!BB57</f>
        <v>0</v>
      </c>
      <c r="AW60" s="530">
        <f>'C3LPG Balance'!BC57</f>
        <v>0</v>
      </c>
      <c r="AX60" s="530">
        <f>'C3LPG Balance'!BD57</f>
        <v>0</v>
      </c>
      <c r="AY60" s="530">
        <f>'C3LPG Balance'!BE57</f>
        <v>0</v>
      </c>
      <c r="AZ60" s="530">
        <f>'C3LPG Balance'!BF57</f>
        <v>0</v>
      </c>
      <c r="BA60" s="530">
        <f>'C3LPG Balance'!BG57</f>
        <v>0</v>
      </c>
      <c r="BB60" s="530">
        <f>'C3LPG Balance'!BH57</f>
        <v>0</v>
      </c>
      <c r="BC60" s="530">
        <f>'C3LPG Balance'!BI57</f>
        <v>0</v>
      </c>
      <c r="BD60" s="530">
        <f>'C3LPG Balance'!BJ57</f>
        <v>0</v>
      </c>
      <c r="BE60" s="530">
        <f>'C3LPG Balance'!BK57</f>
        <v>0</v>
      </c>
      <c r="BF60" s="530">
        <f>'C3LPG Balance'!BL57</f>
        <v>0</v>
      </c>
      <c r="BG60" s="530">
        <f>'C3LPG Balance'!BM57</f>
        <v>0</v>
      </c>
      <c r="BH60" s="530">
        <f>'C3LPG Balance'!BN57</f>
        <v>0</v>
      </c>
      <c r="BI60" s="530">
        <f>'C3LPG Balance'!BO57</f>
        <v>0</v>
      </c>
      <c r="BJ60" s="530">
        <f>'C3LPG Balance'!BP57</f>
        <v>0</v>
      </c>
      <c r="BK60" s="584"/>
    </row>
    <row r="61" spans="1:63" ht="10.25" customHeight="1">
      <c r="A61" s="529" t="s">
        <v>284</v>
      </c>
      <c r="B61" s="859" t="str">
        <f>'C3LPG Balance'!C58</f>
        <v>PTTOR</v>
      </c>
      <c r="C61" s="859" t="str">
        <f>'C3LPG Balance'!D58</f>
        <v>PTT TANK</v>
      </c>
      <c r="D61" s="535"/>
      <c r="E61" s="535"/>
      <c r="F61" s="535"/>
      <c r="G61" s="535"/>
      <c r="H61" s="535"/>
      <c r="I61" s="535"/>
      <c r="J61" s="535"/>
      <c r="K61" s="533"/>
      <c r="L61" s="533"/>
      <c r="M61" s="533"/>
      <c r="N61" s="533"/>
      <c r="O61" s="533"/>
      <c r="P61" s="533"/>
      <c r="Q61" s="533"/>
      <c r="R61" s="533"/>
      <c r="S61" s="533"/>
      <c r="T61" s="533"/>
      <c r="U61" s="533"/>
      <c r="V61" s="533"/>
      <c r="W61" s="533"/>
      <c r="X61" s="533"/>
      <c r="Y61" s="533"/>
      <c r="Z61" s="533"/>
      <c r="AA61" s="533"/>
      <c r="AB61" s="533"/>
      <c r="AC61" s="533"/>
      <c r="AD61" s="533"/>
      <c r="AE61" s="533"/>
      <c r="AF61" s="533"/>
      <c r="AG61" s="533"/>
      <c r="AH61" s="533"/>
      <c r="AI61" s="533"/>
      <c r="AJ61" s="533"/>
      <c r="AK61" s="512">
        <f>'C3LPG Balance'!AQ58</f>
        <v>0</v>
      </c>
      <c r="AL61" s="530">
        <f>'C3LPG Balance'!AR58</f>
        <v>1.2</v>
      </c>
      <c r="AM61" s="530">
        <f>'C3LPG Balance'!AS58</f>
        <v>2.35</v>
      </c>
      <c r="AN61" s="530">
        <f>'C3LPG Balance'!AT58</f>
        <v>0</v>
      </c>
      <c r="AO61" s="530">
        <f>'C3LPG Balance'!AU58</f>
        <v>2.5999999999999996</v>
      </c>
      <c r="AP61" s="530">
        <f>'C3LPG Balance'!AV58</f>
        <v>0</v>
      </c>
      <c r="AQ61" s="530">
        <f>'C3LPG Balance'!AW58</f>
        <v>0</v>
      </c>
      <c r="AR61" s="530">
        <f>'C3LPG Balance'!AX58</f>
        <v>0</v>
      </c>
      <c r="AS61" s="530">
        <f>'C3LPG Balance'!AY58</f>
        <v>0</v>
      </c>
      <c r="AT61" s="551">
        <f>'C3LPG Balance'!AZ58</f>
        <v>0</v>
      </c>
      <c r="AU61" s="530">
        <f>'C3LPG Balance'!BA58</f>
        <v>10.93</v>
      </c>
      <c r="AV61" s="530">
        <f>'C3LPG Balance'!BB58</f>
        <v>15</v>
      </c>
      <c r="AW61" s="530">
        <f>'C3LPG Balance'!BC58</f>
        <v>0</v>
      </c>
      <c r="AX61" s="530">
        <f>'C3LPG Balance'!BD58</f>
        <v>2</v>
      </c>
      <c r="AY61" s="530">
        <f>'C3LPG Balance'!BE58</f>
        <v>0</v>
      </c>
      <c r="AZ61" s="530">
        <f>'C3LPG Balance'!BF58</f>
        <v>0</v>
      </c>
      <c r="BA61" s="530">
        <f>'C3LPG Balance'!BG58</f>
        <v>0</v>
      </c>
      <c r="BB61" s="530">
        <f>'C3LPG Balance'!BH58</f>
        <v>0</v>
      </c>
      <c r="BC61" s="530">
        <f>'C3LPG Balance'!BI58</f>
        <v>0</v>
      </c>
      <c r="BD61" s="530">
        <f>'C3LPG Balance'!BJ58</f>
        <v>0</v>
      </c>
      <c r="BE61" s="530">
        <f>'C3LPG Balance'!BK58</f>
        <v>0</v>
      </c>
      <c r="BF61" s="530">
        <f>'C3LPG Balance'!BL58</f>
        <v>0</v>
      </c>
      <c r="BG61" s="530">
        <f>'C3LPG Balance'!BM58</f>
        <v>0</v>
      </c>
      <c r="BH61" s="530">
        <f>'C3LPG Balance'!BN58</f>
        <v>0</v>
      </c>
      <c r="BI61" s="530">
        <f>'C3LPG Balance'!BO58</f>
        <v>0</v>
      </c>
      <c r="BJ61" s="530">
        <f>'C3LPG Balance'!BP58</f>
        <v>0</v>
      </c>
      <c r="BK61" s="584"/>
    </row>
    <row r="62" spans="1:63" ht="10.25" customHeight="1">
      <c r="A62" s="529" t="s">
        <v>284</v>
      </c>
      <c r="B62" s="859" t="str">
        <f>'C3LPG Balance'!C59</f>
        <v>PTTOR</v>
      </c>
      <c r="C62" s="859" t="str">
        <f>'C3LPG Balance'!D59</f>
        <v>PTT TANK (Truck)</v>
      </c>
      <c r="D62" s="535"/>
      <c r="E62" s="535"/>
      <c r="F62" s="535"/>
      <c r="G62" s="535"/>
      <c r="H62" s="535"/>
      <c r="I62" s="535"/>
      <c r="J62" s="535"/>
      <c r="K62" s="533"/>
      <c r="L62" s="533"/>
      <c r="M62" s="533"/>
      <c r="N62" s="533"/>
      <c r="O62" s="533"/>
      <c r="P62" s="533"/>
      <c r="Q62" s="533"/>
      <c r="R62" s="533"/>
      <c r="S62" s="533"/>
      <c r="T62" s="533"/>
      <c r="U62" s="533"/>
      <c r="V62" s="533"/>
      <c r="W62" s="533"/>
      <c r="X62" s="533"/>
      <c r="Y62" s="533"/>
      <c r="Z62" s="533"/>
      <c r="AA62" s="533"/>
      <c r="AB62" s="533"/>
      <c r="AC62" s="533"/>
      <c r="AD62" s="533"/>
      <c r="AE62" s="533"/>
      <c r="AF62" s="533"/>
      <c r="AG62" s="533"/>
      <c r="AH62" s="533"/>
      <c r="AI62" s="533"/>
      <c r="AJ62" s="533"/>
      <c r="AK62" s="512">
        <f>'C3LPG Balance'!AQ59</f>
        <v>0</v>
      </c>
      <c r="AL62" s="530">
        <f>'C3LPG Balance'!AR59</f>
        <v>0</v>
      </c>
      <c r="AM62" s="530">
        <f>'C3LPG Balance'!AS59</f>
        <v>0</v>
      </c>
      <c r="AN62" s="530">
        <f>'C3LPG Balance'!AT59</f>
        <v>0</v>
      </c>
      <c r="AO62" s="530">
        <f>'C3LPG Balance'!AU59</f>
        <v>0</v>
      </c>
      <c r="AP62" s="530">
        <f>'C3LPG Balance'!AV59</f>
        <v>0.3</v>
      </c>
      <c r="AQ62" s="530">
        <f>'C3LPG Balance'!AW59</f>
        <v>0</v>
      </c>
      <c r="AR62" s="530">
        <f>'C3LPG Balance'!AX59</f>
        <v>0</v>
      </c>
      <c r="AS62" s="530">
        <f>'C3LPG Balance'!AY59</f>
        <v>0</v>
      </c>
      <c r="AT62" s="551">
        <f>'C3LPG Balance'!AZ59</f>
        <v>0</v>
      </c>
      <c r="AU62" s="530">
        <f>'C3LPG Balance'!BA59</f>
        <v>0</v>
      </c>
      <c r="AV62" s="530">
        <f>'C3LPG Balance'!BB59</f>
        <v>0</v>
      </c>
      <c r="AW62" s="530">
        <f>'C3LPG Balance'!BC59</f>
        <v>0</v>
      </c>
      <c r="AX62" s="530">
        <f>'C3LPG Balance'!BD59</f>
        <v>0</v>
      </c>
      <c r="AY62" s="530">
        <f>'C3LPG Balance'!BE59</f>
        <v>0</v>
      </c>
      <c r="AZ62" s="530">
        <f>'C3LPG Balance'!BF59</f>
        <v>0</v>
      </c>
      <c r="BA62" s="530">
        <f>'C3LPG Balance'!BG59</f>
        <v>0</v>
      </c>
      <c r="BB62" s="530">
        <f>'C3LPG Balance'!BH59</f>
        <v>0</v>
      </c>
      <c r="BC62" s="530">
        <f>'C3LPG Balance'!BI59</f>
        <v>0</v>
      </c>
      <c r="BD62" s="530">
        <f>'C3LPG Balance'!BJ59</f>
        <v>0</v>
      </c>
      <c r="BE62" s="530">
        <f>'C3LPG Balance'!BK59</f>
        <v>0</v>
      </c>
      <c r="BF62" s="530">
        <f>'C3LPG Balance'!BL59</f>
        <v>0</v>
      </c>
      <c r="BG62" s="530">
        <f>'C3LPG Balance'!BM59</f>
        <v>0</v>
      </c>
      <c r="BH62" s="530">
        <f>'C3LPG Balance'!BN59</f>
        <v>0</v>
      </c>
      <c r="BI62" s="530">
        <f>'C3LPG Balance'!BO59</f>
        <v>0</v>
      </c>
      <c r="BJ62" s="530">
        <f>'C3LPG Balance'!BP59</f>
        <v>0</v>
      </c>
      <c r="BK62" s="584"/>
    </row>
    <row r="63" spans="1:63" ht="10.25" customHeight="1">
      <c r="A63" s="529" t="s">
        <v>284</v>
      </c>
      <c r="B63" s="859" t="str">
        <f>'C3LPG Balance'!C60</f>
        <v>BCP</v>
      </c>
      <c r="C63" s="859" t="str">
        <f>'C3LPG Balance'!D60</f>
        <v>MT</v>
      </c>
      <c r="D63" s="535"/>
      <c r="E63" s="535"/>
      <c r="F63" s="535"/>
      <c r="G63" s="535"/>
      <c r="H63" s="535"/>
      <c r="I63" s="535"/>
      <c r="J63" s="535"/>
      <c r="K63" s="533"/>
      <c r="L63" s="533"/>
      <c r="M63" s="533"/>
      <c r="N63" s="533"/>
      <c r="O63" s="533"/>
      <c r="P63" s="533"/>
      <c r="Q63" s="533"/>
      <c r="R63" s="533"/>
      <c r="S63" s="533"/>
      <c r="T63" s="533"/>
      <c r="U63" s="533"/>
      <c r="V63" s="533"/>
      <c r="W63" s="533"/>
      <c r="X63" s="533"/>
      <c r="Y63" s="533"/>
      <c r="Z63" s="533"/>
      <c r="AA63" s="533"/>
      <c r="AB63" s="533"/>
      <c r="AC63" s="533"/>
      <c r="AD63" s="533"/>
      <c r="AE63" s="533"/>
      <c r="AF63" s="533"/>
      <c r="AG63" s="533"/>
      <c r="AH63" s="533"/>
      <c r="AI63" s="533"/>
      <c r="AJ63" s="533"/>
      <c r="AK63" s="512">
        <f>'C3LPG Balance'!AQ60</f>
        <v>0</v>
      </c>
      <c r="AL63" s="530">
        <f>'C3LPG Balance'!AR60</f>
        <v>0</v>
      </c>
      <c r="AM63" s="530">
        <f>'C3LPG Balance'!AS60</f>
        <v>0</v>
      </c>
      <c r="AN63" s="530">
        <f>'C3LPG Balance'!AT60</f>
        <v>0</v>
      </c>
      <c r="AO63" s="530">
        <f>'C3LPG Balance'!AU60</f>
        <v>0</v>
      </c>
      <c r="AP63" s="530">
        <f>'C3LPG Balance'!AV60</f>
        <v>0</v>
      </c>
      <c r="AQ63" s="530">
        <f>'C3LPG Balance'!AW60</f>
        <v>0</v>
      </c>
      <c r="AR63" s="530">
        <f>'C3LPG Balance'!AX60</f>
        <v>0</v>
      </c>
      <c r="AS63" s="530">
        <f>'C3LPG Balance'!AY60</f>
        <v>0</v>
      </c>
      <c r="AT63" s="551">
        <f>'C3LPG Balance'!AZ60</f>
        <v>0</v>
      </c>
      <c r="AU63" s="530">
        <f>'C3LPG Balance'!BA60</f>
        <v>0</v>
      </c>
      <c r="AV63" s="530">
        <f>'C3LPG Balance'!BB60</f>
        <v>0</v>
      </c>
      <c r="AW63" s="530">
        <f>'C3LPG Balance'!BC60</f>
        <v>0</v>
      </c>
      <c r="AX63" s="530">
        <f>'C3LPG Balance'!BD60</f>
        <v>0</v>
      </c>
      <c r="AY63" s="530">
        <f>'C3LPG Balance'!BE60</f>
        <v>0</v>
      </c>
      <c r="AZ63" s="530">
        <f>'C3LPG Balance'!BF60</f>
        <v>0</v>
      </c>
      <c r="BA63" s="530">
        <f>'C3LPG Balance'!BG60</f>
        <v>0</v>
      </c>
      <c r="BB63" s="530">
        <f>'C3LPG Balance'!BH60</f>
        <v>0</v>
      </c>
      <c r="BC63" s="530">
        <f>'C3LPG Balance'!BI60</f>
        <v>0</v>
      </c>
      <c r="BD63" s="530">
        <f>'C3LPG Balance'!BJ60</f>
        <v>0</v>
      </c>
      <c r="BE63" s="530">
        <f>'C3LPG Balance'!BK60</f>
        <v>0</v>
      </c>
      <c r="BF63" s="530">
        <f>'C3LPG Balance'!BL60</f>
        <v>0</v>
      </c>
      <c r="BG63" s="530">
        <f>'C3LPG Balance'!BM60</f>
        <v>0</v>
      </c>
      <c r="BH63" s="530">
        <f>'C3LPG Balance'!BN60</f>
        <v>0</v>
      </c>
      <c r="BI63" s="530">
        <f>'C3LPG Balance'!BO60</f>
        <v>0</v>
      </c>
      <c r="BJ63" s="530">
        <f>'C3LPG Balance'!BP60</f>
        <v>0</v>
      </c>
      <c r="BK63" s="584"/>
    </row>
    <row r="64" spans="1:63" ht="10.25" customHeight="1">
      <c r="A64" s="529" t="s">
        <v>284</v>
      </c>
      <c r="B64" s="859" t="str">
        <f>'C3LPG Balance'!C61</f>
        <v>BCP</v>
      </c>
      <c r="C64" s="859" t="str">
        <f>'C3LPG Balance'!D61</f>
        <v>PTT TANK</v>
      </c>
      <c r="D64" s="535"/>
      <c r="E64" s="535"/>
      <c r="F64" s="535"/>
      <c r="G64" s="535"/>
      <c r="H64" s="535"/>
      <c r="I64" s="535"/>
      <c r="J64" s="535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12">
        <f>'C3LPG Balance'!AQ61</f>
        <v>0</v>
      </c>
      <c r="AL64" s="530">
        <f>'C3LPG Balance'!AR61</f>
        <v>0</v>
      </c>
      <c r="AM64" s="530">
        <f>'C3LPG Balance'!AS61</f>
        <v>0</v>
      </c>
      <c r="AN64" s="530">
        <f>'C3LPG Balance'!AT61</f>
        <v>0</v>
      </c>
      <c r="AO64" s="530">
        <f>'C3LPG Balance'!AU61</f>
        <v>0</v>
      </c>
      <c r="AP64" s="530">
        <f>'C3LPG Balance'!AV61</f>
        <v>0</v>
      </c>
      <c r="AQ64" s="530">
        <f>'C3LPG Balance'!AW61</f>
        <v>0</v>
      </c>
      <c r="AR64" s="530">
        <f>'C3LPG Balance'!AX61</f>
        <v>0</v>
      </c>
      <c r="AS64" s="530">
        <f>'C3LPG Balance'!AY61</f>
        <v>0</v>
      </c>
      <c r="AT64" s="551">
        <f>'C3LPG Balance'!AZ61</f>
        <v>0</v>
      </c>
      <c r="AU64" s="530">
        <f>'C3LPG Balance'!BA61</f>
        <v>0</v>
      </c>
      <c r="AV64" s="530">
        <f>'C3LPG Balance'!BB61</f>
        <v>0</v>
      </c>
      <c r="AW64" s="530">
        <f>'C3LPG Balance'!BC61</f>
        <v>0</v>
      </c>
      <c r="AX64" s="530">
        <f>'C3LPG Balance'!BD61</f>
        <v>0</v>
      </c>
      <c r="AY64" s="530">
        <f>'C3LPG Balance'!BE61</f>
        <v>0</v>
      </c>
      <c r="AZ64" s="530">
        <f>'C3LPG Balance'!BF61</f>
        <v>0</v>
      </c>
      <c r="BA64" s="530">
        <f>'C3LPG Balance'!BG61</f>
        <v>0</v>
      </c>
      <c r="BB64" s="530">
        <f>'C3LPG Balance'!BH61</f>
        <v>0</v>
      </c>
      <c r="BC64" s="530">
        <f>'C3LPG Balance'!BI61</f>
        <v>0</v>
      </c>
      <c r="BD64" s="530">
        <f>'C3LPG Balance'!BJ61</f>
        <v>0</v>
      </c>
      <c r="BE64" s="530">
        <f>'C3LPG Balance'!BK61</f>
        <v>0</v>
      </c>
      <c r="BF64" s="530">
        <f>'C3LPG Balance'!BL61</f>
        <v>0</v>
      </c>
      <c r="BG64" s="530">
        <f>'C3LPG Balance'!BM61</f>
        <v>0</v>
      </c>
      <c r="BH64" s="530">
        <f>'C3LPG Balance'!BN61</f>
        <v>0</v>
      </c>
      <c r="BI64" s="530">
        <f>'C3LPG Balance'!BO61</f>
        <v>0</v>
      </c>
      <c r="BJ64" s="530">
        <f>'C3LPG Balance'!BP61</f>
        <v>0</v>
      </c>
      <c r="BK64" s="584"/>
    </row>
    <row r="65" spans="1:63" ht="10.25" customHeight="1">
      <c r="A65" s="529" t="s">
        <v>284</v>
      </c>
      <c r="B65" s="859" t="str">
        <f>'C3LPG Balance'!C62</f>
        <v>PAP</v>
      </c>
      <c r="C65" s="859" t="str">
        <f>'C3LPG Balance'!D62</f>
        <v>MT</v>
      </c>
      <c r="D65" s="535"/>
      <c r="E65" s="535"/>
      <c r="F65" s="535"/>
      <c r="G65" s="535"/>
      <c r="H65" s="535"/>
      <c r="I65" s="535"/>
      <c r="J65" s="535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12">
        <f>'C3LPG Balance'!AQ62</f>
        <v>0</v>
      </c>
      <c r="AL65" s="530">
        <f>'C3LPG Balance'!AR62</f>
        <v>0</v>
      </c>
      <c r="AM65" s="530">
        <f>'C3LPG Balance'!AS62</f>
        <v>0</v>
      </c>
      <c r="AN65" s="530">
        <f>'C3LPG Balance'!AT62</f>
        <v>0</v>
      </c>
      <c r="AO65" s="530">
        <f>'C3LPG Balance'!AU62</f>
        <v>0</v>
      </c>
      <c r="AP65" s="530">
        <f>'C3LPG Balance'!AV62</f>
        <v>0</v>
      </c>
      <c r="AQ65" s="530">
        <f>'C3LPG Balance'!AW62</f>
        <v>0</v>
      </c>
      <c r="AR65" s="530">
        <f>'C3LPG Balance'!AX62</f>
        <v>0</v>
      </c>
      <c r="AS65" s="530">
        <f>'C3LPG Balance'!AY62</f>
        <v>0</v>
      </c>
      <c r="AT65" s="551">
        <f>'C3LPG Balance'!AZ62</f>
        <v>0</v>
      </c>
      <c r="AU65" s="530">
        <f>'C3LPG Balance'!BA62</f>
        <v>0</v>
      </c>
      <c r="AV65" s="530">
        <f>'C3LPG Balance'!BB62</f>
        <v>0</v>
      </c>
      <c r="AW65" s="530">
        <f>'C3LPG Balance'!BC62</f>
        <v>0</v>
      </c>
      <c r="AX65" s="530">
        <f>'C3LPG Balance'!BD62</f>
        <v>0</v>
      </c>
      <c r="AY65" s="530">
        <f>'C3LPG Balance'!BE62</f>
        <v>0</v>
      </c>
      <c r="AZ65" s="530">
        <f>'C3LPG Balance'!BF62</f>
        <v>0</v>
      </c>
      <c r="BA65" s="530">
        <f>'C3LPG Balance'!BG62</f>
        <v>0</v>
      </c>
      <c r="BB65" s="530">
        <f>'C3LPG Balance'!BH62</f>
        <v>0</v>
      </c>
      <c r="BC65" s="530">
        <f>'C3LPG Balance'!BI62</f>
        <v>0</v>
      </c>
      <c r="BD65" s="530">
        <f>'C3LPG Balance'!BJ62</f>
        <v>0</v>
      </c>
      <c r="BE65" s="530">
        <f>'C3LPG Balance'!BK62</f>
        <v>0</v>
      </c>
      <c r="BF65" s="530">
        <f>'C3LPG Balance'!BL62</f>
        <v>0</v>
      </c>
      <c r="BG65" s="530">
        <f>'C3LPG Balance'!BM62</f>
        <v>0</v>
      </c>
      <c r="BH65" s="530">
        <f>'C3LPG Balance'!BN62</f>
        <v>0</v>
      </c>
      <c r="BI65" s="530">
        <f>'C3LPG Balance'!BO62</f>
        <v>0</v>
      </c>
      <c r="BJ65" s="530">
        <f>'C3LPG Balance'!BP62</f>
        <v>0</v>
      </c>
      <c r="BK65" s="584"/>
    </row>
    <row r="66" spans="1:63" ht="10.25" customHeight="1">
      <c r="A66" s="529" t="s">
        <v>284</v>
      </c>
      <c r="B66" s="859" t="str">
        <f>'C3LPG Balance'!C63</f>
        <v>PAP</v>
      </c>
      <c r="C66" s="859" t="str">
        <f>'C3LPG Balance'!D63</f>
        <v>PTT TANK</v>
      </c>
      <c r="D66" s="535"/>
      <c r="E66" s="535"/>
      <c r="F66" s="535"/>
      <c r="G66" s="535"/>
      <c r="H66" s="535"/>
      <c r="I66" s="535"/>
      <c r="J66" s="535"/>
      <c r="K66" s="533"/>
      <c r="L66" s="533"/>
      <c r="M66" s="533"/>
      <c r="N66" s="533"/>
      <c r="O66" s="533"/>
      <c r="P66" s="533"/>
      <c r="Q66" s="533"/>
      <c r="R66" s="533"/>
      <c r="S66" s="533"/>
      <c r="T66" s="533"/>
      <c r="U66" s="533"/>
      <c r="V66" s="533"/>
      <c r="W66" s="533"/>
      <c r="X66" s="533"/>
      <c r="Y66" s="533"/>
      <c r="Z66" s="533"/>
      <c r="AA66" s="533"/>
      <c r="AB66" s="533"/>
      <c r="AC66" s="533"/>
      <c r="AD66" s="533"/>
      <c r="AE66" s="533"/>
      <c r="AF66" s="533"/>
      <c r="AG66" s="533"/>
      <c r="AH66" s="533"/>
      <c r="AI66" s="533"/>
      <c r="AJ66" s="533"/>
      <c r="AK66" s="512">
        <f>'C3LPG Balance'!AQ64</f>
        <v>3</v>
      </c>
      <c r="AL66" s="530">
        <f>'C3LPG Balance'!AR64</f>
        <v>1.8</v>
      </c>
      <c r="AM66" s="530">
        <f>'C3LPG Balance'!AS64</f>
        <v>1.8</v>
      </c>
      <c r="AN66" s="530">
        <f>'C3LPG Balance'!AT64</f>
        <v>0</v>
      </c>
      <c r="AO66" s="530">
        <f>'C3LPG Balance'!AU64</f>
        <v>1.4</v>
      </c>
      <c r="AP66" s="530">
        <f>'C3LPG Balance'!AV64</f>
        <v>0</v>
      </c>
      <c r="AQ66" s="530">
        <f>'C3LPG Balance'!AW64</f>
        <v>0</v>
      </c>
      <c r="AR66" s="530">
        <f>'C3LPG Balance'!AX64</f>
        <v>0</v>
      </c>
      <c r="AS66" s="530">
        <f>'C3LPG Balance'!AY64</f>
        <v>0</v>
      </c>
      <c r="AT66" s="551">
        <f>'C3LPG Balance'!AZ64</f>
        <v>0</v>
      </c>
      <c r="AU66" s="530">
        <f>'C3LPG Balance'!BA63</f>
        <v>3.6</v>
      </c>
      <c r="AV66" s="530">
        <f>'C3LPG Balance'!BB63</f>
        <v>0</v>
      </c>
      <c r="AW66" s="530">
        <f>'C3LPG Balance'!BC63</f>
        <v>0</v>
      </c>
      <c r="AX66" s="530">
        <f>'C3LPG Balance'!BD63</f>
        <v>0</v>
      </c>
      <c r="AY66" s="530">
        <f>'C3LPG Balance'!BE63</f>
        <v>0</v>
      </c>
      <c r="AZ66" s="530">
        <f>'C3LPG Balance'!BF63</f>
        <v>0</v>
      </c>
      <c r="BA66" s="530">
        <f>'C3LPG Balance'!BG63</f>
        <v>0</v>
      </c>
      <c r="BB66" s="530">
        <f>'C3LPG Balance'!BH63</f>
        <v>0</v>
      </c>
      <c r="BC66" s="530">
        <f>'C3LPG Balance'!BI63</f>
        <v>0</v>
      </c>
      <c r="BD66" s="530">
        <f>'C3LPG Balance'!BJ63</f>
        <v>0</v>
      </c>
      <c r="BE66" s="530">
        <f>'C3LPG Balance'!BK63</f>
        <v>0</v>
      </c>
      <c r="BF66" s="530">
        <f>'C3LPG Balance'!BL63</f>
        <v>0</v>
      </c>
      <c r="BG66" s="530">
        <f>'C3LPG Balance'!BM63</f>
        <v>0</v>
      </c>
      <c r="BH66" s="530">
        <f>'C3LPG Balance'!BN63</f>
        <v>0</v>
      </c>
      <c r="BI66" s="530">
        <f>'C3LPG Balance'!BO63</f>
        <v>0</v>
      </c>
      <c r="BJ66" s="530">
        <f>'C3LPG Balance'!BP63</f>
        <v>0</v>
      </c>
      <c r="BK66" s="584"/>
    </row>
    <row r="67" spans="1:63" ht="10.25" customHeight="1">
      <c r="A67" s="529" t="s">
        <v>284</v>
      </c>
      <c r="B67" s="859" t="str">
        <f>'C3LPG Balance'!C64</f>
        <v>PAP</v>
      </c>
      <c r="C67" s="859" t="str">
        <f>'C3LPG Balance'!D64</f>
        <v>PTT TANK (Truck)</v>
      </c>
      <c r="D67" s="535"/>
      <c r="E67" s="535"/>
      <c r="F67" s="535"/>
      <c r="G67" s="535"/>
      <c r="H67" s="535"/>
      <c r="I67" s="535"/>
      <c r="J67" s="535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12">
        <f>'C3LPG Balance'!AQ65</f>
        <v>0</v>
      </c>
      <c r="AL67" s="530">
        <f>'C3LPG Balance'!AR65</f>
        <v>0</v>
      </c>
      <c r="AM67" s="530">
        <f>'C3LPG Balance'!AS65</f>
        <v>0</v>
      </c>
      <c r="AN67" s="530">
        <f>'C3LPG Balance'!AT65</f>
        <v>0</v>
      </c>
      <c r="AO67" s="530">
        <f>'C3LPG Balance'!AU65</f>
        <v>0</v>
      </c>
      <c r="AP67" s="530">
        <f>'C3LPG Balance'!AV65</f>
        <v>0</v>
      </c>
      <c r="AQ67" s="530">
        <f>'C3LPG Balance'!AW65</f>
        <v>0</v>
      </c>
      <c r="AR67" s="530">
        <f>'C3LPG Balance'!AX65</f>
        <v>0</v>
      </c>
      <c r="AS67" s="530">
        <f>'C3LPG Balance'!AY65</f>
        <v>0</v>
      </c>
      <c r="AT67" s="551">
        <f>'C3LPG Balance'!AZ65</f>
        <v>0</v>
      </c>
      <c r="AU67" s="530">
        <f>'C3LPG Balance'!BA64</f>
        <v>0.8</v>
      </c>
      <c r="AV67" s="530">
        <f>'C3LPG Balance'!BB64</f>
        <v>0</v>
      </c>
      <c r="AW67" s="530">
        <f>'C3LPG Balance'!BC64</f>
        <v>0</v>
      </c>
      <c r="AX67" s="530">
        <f>'C3LPG Balance'!BD64</f>
        <v>0</v>
      </c>
      <c r="AY67" s="530">
        <f>'C3LPG Balance'!BE64</f>
        <v>0</v>
      </c>
      <c r="AZ67" s="530">
        <f>'C3LPG Balance'!BF64</f>
        <v>0</v>
      </c>
      <c r="BA67" s="530">
        <f>'C3LPG Balance'!BG64</f>
        <v>0</v>
      </c>
      <c r="BB67" s="530">
        <f>'C3LPG Balance'!BH64</f>
        <v>0</v>
      </c>
      <c r="BC67" s="530">
        <f>'C3LPG Balance'!BI64</f>
        <v>0</v>
      </c>
      <c r="BD67" s="530">
        <f>'C3LPG Balance'!BJ64</f>
        <v>0</v>
      </c>
      <c r="BE67" s="530">
        <f>'C3LPG Balance'!BK64</f>
        <v>0</v>
      </c>
      <c r="BF67" s="530">
        <f>'C3LPG Balance'!BL64</f>
        <v>0</v>
      </c>
      <c r="BG67" s="530">
        <f>'C3LPG Balance'!BM64</f>
        <v>0</v>
      </c>
      <c r="BH67" s="530">
        <f>'C3LPG Balance'!BN64</f>
        <v>0</v>
      </c>
      <c r="BI67" s="530">
        <f>'C3LPG Balance'!BO64</f>
        <v>0</v>
      </c>
      <c r="BJ67" s="530">
        <f>'C3LPG Balance'!BP64</f>
        <v>0</v>
      </c>
      <c r="BK67" s="584"/>
    </row>
    <row r="68" spans="1:63" ht="10.25" customHeight="1">
      <c r="A68" s="529" t="s">
        <v>284</v>
      </c>
      <c r="B68" s="859" t="str">
        <f>'C3LPG Balance'!C65</f>
        <v>WP</v>
      </c>
      <c r="C68" s="859" t="str">
        <f>'C3LPG Balance'!D65</f>
        <v>MT</v>
      </c>
      <c r="D68" s="535"/>
      <c r="E68" s="535"/>
      <c r="F68" s="535"/>
      <c r="G68" s="535"/>
      <c r="H68" s="535"/>
      <c r="I68" s="535"/>
      <c r="J68" s="535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12">
        <f>'C3LPG Balance'!AQ66</f>
        <v>4</v>
      </c>
      <c r="AL68" s="530">
        <f>'C3LPG Balance'!AR66</f>
        <v>4</v>
      </c>
      <c r="AM68" s="530">
        <f>'C3LPG Balance'!AS66</f>
        <v>1.2500000000000009</v>
      </c>
      <c r="AN68" s="530">
        <f>'C3LPG Balance'!AT66</f>
        <v>0</v>
      </c>
      <c r="AO68" s="530">
        <f>'C3LPG Balance'!AU66</f>
        <v>0</v>
      </c>
      <c r="AP68" s="530">
        <f>'C3LPG Balance'!AV66</f>
        <v>0</v>
      </c>
      <c r="AQ68" s="530">
        <f>'C3LPG Balance'!AW66</f>
        <v>0</v>
      </c>
      <c r="AR68" s="530">
        <f>'C3LPG Balance'!AX66</f>
        <v>0</v>
      </c>
      <c r="AS68" s="530">
        <f>'C3LPG Balance'!AY66</f>
        <v>13</v>
      </c>
      <c r="AT68" s="551">
        <f>'C3LPG Balance'!AZ66</f>
        <v>11</v>
      </c>
      <c r="AU68" s="530">
        <f>'C3LPG Balance'!BA65</f>
        <v>0</v>
      </c>
      <c r="AV68" s="530">
        <f>'C3LPG Balance'!BB65</f>
        <v>0</v>
      </c>
      <c r="AW68" s="530">
        <f>'C3LPG Balance'!BC65</f>
        <v>0</v>
      </c>
      <c r="AX68" s="530">
        <f>'C3LPG Balance'!BD65</f>
        <v>0</v>
      </c>
      <c r="AY68" s="530">
        <f>'C3LPG Balance'!BE65</f>
        <v>0</v>
      </c>
      <c r="AZ68" s="530">
        <f>'C3LPG Balance'!BF65</f>
        <v>0</v>
      </c>
      <c r="BA68" s="530">
        <f>'C3LPG Balance'!BG65</f>
        <v>0</v>
      </c>
      <c r="BB68" s="530">
        <f>'C3LPG Balance'!BH65</f>
        <v>0</v>
      </c>
      <c r="BC68" s="530">
        <f>'C3LPG Balance'!BI65</f>
        <v>0</v>
      </c>
      <c r="BD68" s="530">
        <f>'C3LPG Balance'!BJ65</f>
        <v>0</v>
      </c>
      <c r="BE68" s="530">
        <f>'C3LPG Balance'!BK65</f>
        <v>0</v>
      </c>
      <c r="BF68" s="530">
        <f>'C3LPG Balance'!BL65</f>
        <v>0</v>
      </c>
      <c r="BG68" s="530">
        <f>'C3LPG Balance'!BM65</f>
        <v>0</v>
      </c>
      <c r="BH68" s="530">
        <f>'C3LPG Balance'!BN65</f>
        <v>0</v>
      </c>
      <c r="BI68" s="530">
        <f>'C3LPG Balance'!BO65</f>
        <v>0</v>
      </c>
      <c r="BJ68" s="530">
        <f>'C3LPG Balance'!BP65</f>
        <v>0</v>
      </c>
      <c r="BK68" s="584"/>
    </row>
    <row r="69" spans="1:63" ht="10.25" customHeight="1">
      <c r="A69" s="529" t="s">
        <v>284</v>
      </c>
      <c r="B69" s="859" t="str">
        <f>'C3LPG Balance'!C66</f>
        <v>WP</v>
      </c>
      <c r="C69" s="859" t="str">
        <f>'C3LPG Balance'!D66</f>
        <v>PTT TANK</v>
      </c>
      <c r="D69" s="535"/>
      <c r="E69" s="535"/>
      <c r="F69" s="535"/>
      <c r="G69" s="535"/>
      <c r="H69" s="535"/>
      <c r="I69" s="535"/>
      <c r="J69" s="535"/>
      <c r="K69" s="533"/>
      <c r="L69" s="533"/>
      <c r="M69" s="533"/>
      <c r="N69" s="533"/>
      <c r="O69" s="533"/>
      <c r="P69" s="533"/>
      <c r="Q69" s="533"/>
      <c r="R69" s="533"/>
      <c r="S69" s="533"/>
      <c r="T69" s="533"/>
      <c r="U69" s="533"/>
      <c r="V69" s="533"/>
      <c r="W69" s="533"/>
      <c r="X69" s="533"/>
      <c r="Y69" s="533"/>
      <c r="Z69" s="533"/>
      <c r="AA69" s="533"/>
      <c r="AB69" s="533"/>
      <c r="AC69" s="533"/>
      <c r="AD69" s="533"/>
      <c r="AE69" s="533"/>
      <c r="AF69" s="533"/>
      <c r="AG69" s="533"/>
      <c r="AH69" s="533"/>
      <c r="AI69" s="533"/>
      <c r="AJ69" s="533"/>
      <c r="AK69" s="512">
        <f>'C3LPG Balance'!AQ67</f>
        <v>0</v>
      </c>
      <c r="AL69" s="530">
        <f>'C3LPG Balance'!AR67</f>
        <v>0</v>
      </c>
      <c r="AM69" s="530">
        <f>'C3LPG Balance'!AS67</f>
        <v>0</v>
      </c>
      <c r="AN69" s="530">
        <f>'C3LPG Balance'!AT67</f>
        <v>0</v>
      </c>
      <c r="AO69" s="530">
        <f>'C3LPG Balance'!AU67</f>
        <v>0</v>
      </c>
      <c r="AP69" s="530">
        <f>'C3LPG Balance'!AV67</f>
        <v>0</v>
      </c>
      <c r="AQ69" s="530">
        <f>'C3LPG Balance'!AW67</f>
        <v>0</v>
      </c>
      <c r="AR69" s="530">
        <f>'C3LPG Balance'!AX67</f>
        <v>0</v>
      </c>
      <c r="AS69" s="530">
        <f>'C3LPG Balance'!AY67</f>
        <v>0</v>
      </c>
      <c r="AT69" s="551">
        <f>'C3LPG Balance'!AZ67</f>
        <v>0</v>
      </c>
      <c r="AU69" s="530">
        <f>'C3LPG Balance'!BA66</f>
        <v>3.67</v>
      </c>
      <c r="AV69" s="530">
        <f>'C3LPG Balance'!BB66</f>
        <v>0</v>
      </c>
      <c r="AW69" s="530">
        <f>'C3LPG Balance'!BC66</f>
        <v>0</v>
      </c>
      <c r="AX69" s="530">
        <f>'C3LPG Balance'!BD66</f>
        <v>0</v>
      </c>
      <c r="AY69" s="530">
        <f>'C3LPG Balance'!BE66</f>
        <v>0</v>
      </c>
      <c r="AZ69" s="530">
        <f>'C3LPG Balance'!BF66</f>
        <v>0</v>
      </c>
      <c r="BA69" s="530">
        <f>'C3LPG Balance'!BG66</f>
        <v>0</v>
      </c>
      <c r="BB69" s="530">
        <f>'C3LPG Balance'!BH66</f>
        <v>0</v>
      </c>
      <c r="BC69" s="530">
        <f>'C3LPG Balance'!BI66</f>
        <v>0</v>
      </c>
      <c r="BD69" s="530">
        <f>'C3LPG Balance'!BJ66</f>
        <v>0</v>
      </c>
      <c r="BE69" s="530">
        <f>'C3LPG Balance'!BK66</f>
        <v>0</v>
      </c>
      <c r="BF69" s="530">
        <f>'C3LPG Balance'!BL66</f>
        <v>0</v>
      </c>
      <c r="BG69" s="530">
        <f>'C3LPG Balance'!BM66</f>
        <v>0</v>
      </c>
      <c r="BH69" s="530">
        <f>'C3LPG Balance'!BN66</f>
        <v>0</v>
      </c>
      <c r="BI69" s="530">
        <f>'C3LPG Balance'!BO66</f>
        <v>0</v>
      </c>
      <c r="BJ69" s="530">
        <f>'C3LPG Balance'!BP66</f>
        <v>0</v>
      </c>
      <c r="BK69" s="584"/>
    </row>
    <row r="70" spans="1:63" ht="10.25" customHeight="1">
      <c r="A70" s="529" t="s">
        <v>284</v>
      </c>
      <c r="B70" s="859" t="str">
        <f>'C3LPG Balance'!C67</f>
        <v>IRPC</v>
      </c>
      <c r="C70" s="859" t="str">
        <f>'C3LPG Balance'!D67</f>
        <v>MT</v>
      </c>
      <c r="D70" s="535"/>
      <c r="E70" s="535"/>
      <c r="F70" s="535"/>
      <c r="G70" s="535"/>
      <c r="H70" s="535"/>
      <c r="I70" s="535"/>
      <c r="J70" s="535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12">
        <f>'C3LPG Balance'!AQ68</f>
        <v>0</v>
      </c>
      <c r="AL70" s="530">
        <f>'C3LPG Balance'!AR68</f>
        <v>0</v>
      </c>
      <c r="AM70" s="530">
        <f>'C3LPG Balance'!AS68</f>
        <v>0</v>
      </c>
      <c r="AN70" s="530">
        <f>'C3LPG Balance'!AT68</f>
        <v>0</v>
      </c>
      <c r="AO70" s="530">
        <f>'C3LPG Balance'!AU68</f>
        <v>0</v>
      </c>
      <c r="AP70" s="530">
        <f>'C3LPG Balance'!AV68</f>
        <v>0</v>
      </c>
      <c r="AQ70" s="530">
        <f>'C3LPG Balance'!AW68</f>
        <v>0</v>
      </c>
      <c r="AR70" s="530">
        <f>'C3LPG Balance'!AX68</f>
        <v>0</v>
      </c>
      <c r="AS70" s="530">
        <f>'C3LPG Balance'!AY68</f>
        <v>0</v>
      </c>
      <c r="AT70" s="551">
        <f>'C3LPG Balance'!AZ68</f>
        <v>0</v>
      </c>
      <c r="AU70" s="530">
        <f>'C3LPG Balance'!BA67</f>
        <v>0</v>
      </c>
      <c r="AV70" s="530">
        <f>'C3LPG Balance'!BB67</f>
        <v>0</v>
      </c>
      <c r="AW70" s="530">
        <f>'C3LPG Balance'!BC67</f>
        <v>0</v>
      </c>
      <c r="AX70" s="530">
        <f>'C3LPG Balance'!BD67</f>
        <v>0</v>
      </c>
      <c r="AY70" s="530">
        <f>'C3LPG Balance'!BE67</f>
        <v>0</v>
      </c>
      <c r="AZ70" s="530">
        <f>'C3LPG Balance'!BF67</f>
        <v>0</v>
      </c>
      <c r="BA70" s="530">
        <f>'C3LPG Balance'!BG67</f>
        <v>0</v>
      </c>
      <c r="BB70" s="530">
        <f>'C3LPG Balance'!BH67</f>
        <v>0</v>
      </c>
      <c r="BC70" s="530">
        <f>'C3LPG Balance'!BI67</f>
        <v>0</v>
      </c>
      <c r="BD70" s="530">
        <f>'C3LPG Balance'!BJ67</f>
        <v>0</v>
      </c>
      <c r="BE70" s="530">
        <f>'C3LPG Balance'!BK67</f>
        <v>0</v>
      </c>
      <c r="BF70" s="530">
        <f>'C3LPG Balance'!BL67</f>
        <v>0</v>
      </c>
      <c r="BG70" s="530">
        <f>'C3LPG Balance'!BM67</f>
        <v>0</v>
      </c>
      <c r="BH70" s="530">
        <f>'C3LPG Balance'!BN67</f>
        <v>0</v>
      </c>
      <c r="BI70" s="530">
        <f>'C3LPG Balance'!BO67</f>
        <v>0</v>
      </c>
      <c r="BJ70" s="530">
        <f>'C3LPG Balance'!BP67</f>
        <v>0</v>
      </c>
      <c r="BK70" s="584"/>
    </row>
    <row r="71" spans="1:63" ht="10.25" customHeight="1">
      <c r="A71" s="529" t="s">
        <v>284</v>
      </c>
      <c r="B71" s="859" t="str">
        <f>'C3LPG Balance'!C68</f>
        <v>IRPC</v>
      </c>
      <c r="C71" s="859" t="str">
        <f>'C3LPG Balance'!D68</f>
        <v>PTT TANK</v>
      </c>
      <c r="D71" s="535"/>
      <c r="E71" s="535"/>
      <c r="F71" s="535"/>
      <c r="G71" s="535"/>
      <c r="H71" s="535"/>
      <c r="I71" s="535"/>
      <c r="J71" s="535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12">
        <f>'C3LPG Balance'!AQ69</f>
        <v>0</v>
      </c>
      <c r="AL71" s="530">
        <f>'C3LPG Balance'!AR69</f>
        <v>0</v>
      </c>
      <c r="AM71" s="530">
        <f>'C3LPG Balance'!AS69</f>
        <v>0</v>
      </c>
      <c r="AN71" s="530">
        <f>'C3LPG Balance'!AT69</f>
        <v>0</v>
      </c>
      <c r="AO71" s="530">
        <f>'C3LPG Balance'!AU69</f>
        <v>0</v>
      </c>
      <c r="AP71" s="530">
        <f>'C3LPG Balance'!AV69</f>
        <v>0</v>
      </c>
      <c r="AQ71" s="530">
        <f>'C3LPG Balance'!AW69</f>
        <v>0</v>
      </c>
      <c r="AR71" s="530">
        <f>'C3LPG Balance'!AX69</f>
        <v>0</v>
      </c>
      <c r="AS71" s="530">
        <f>'C3LPG Balance'!AY69</f>
        <v>0</v>
      </c>
      <c r="AT71" s="551">
        <f>'C3LPG Balance'!AZ69</f>
        <v>0</v>
      </c>
      <c r="AU71" s="530">
        <f>'C3LPG Balance'!BA68</f>
        <v>0</v>
      </c>
      <c r="AV71" s="530">
        <f>'C3LPG Balance'!BB68</f>
        <v>0</v>
      </c>
      <c r="AW71" s="530">
        <f>'C3LPG Balance'!BC68</f>
        <v>0</v>
      </c>
      <c r="AX71" s="530">
        <f>'C3LPG Balance'!BD68</f>
        <v>0</v>
      </c>
      <c r="AY71" s="530">
        <f>'C3LPG Balance'!BE68</f>
        <v>0</v>
      </c>
      <c r="AZ71" s="530">
        <f>'C3LPG Balance'!BF68</f>
        <v>0</v>
      </c>
      <c r="BA71" s="530">
        <f>'C3LPG Balance'!BG68</f>
        <v>0</v>
      </c>
      <c r="BB71" s="530">
        <f>'C3LPG Balance'!BH68</f>
        <v>0</v>
      </c>
      <c r="BC71" s="530">
        <f>'C3LPG Balance'!BI68</f>
        <v>0</v>
      </c>
      <c r="BD71" s="530">
        <f>'C3LPG Balance'!BJ68</f>
        <v>0</v>
      </c>
      <c r="BE71" s="530">
        <f>'C3LPG Balance'!BK68</f>
        <v>0</v>
      </c>
      <c r="BF71" s="530">
        <f>'C3LPG Balance'!BL68</f>
        <v>0</v>
      </c>
      <c r="BG71" s="530">
        <f>'C3LPG Balance'!BM68</f>
        <v>0</v>
      </c>
      <c r="BH71" s="530">
        <f>'C3LPG Balance'!BN68</f>
        <v>0</v>
      </c>
      <c r="BI71" s="530">
        <f>'C3LPG Balance'!BO68</f>
        <v>0</v>
      </c>
      <c r="BJ71" s="530">
        <f>'C3LPG Balance'!BP68</f>
        <v>0</v>
      </c>
      <c r="BK71" s="584"/>
    </row>
    <row r="72" spans="1:63" ht="10.25" customHeight="1">
      <c r="A72" s="529" t="s">
        <v>284</v>
      </c>
      <c r="B72" s="859" t="str">
        <f>'C3LPG Balance'!C69</f>
        <v>Atlas</v>
      </c>
      <c r="C72" s="859" t="str">
        <f>'C3LPG Balance'!D69</f>
        <v>MT</v>
      </c>
      <c r="D72" s="535"/>
      <c r="E72" s="535"/>
      <c r="F72" s="535"/>
      <c r="G72" s="535"/>
      <c r="H72" s="535"/>
      <c r="I72" s="535"/>
      <c r="J72" s="535"/>
      <c r="K72" s="533"/>
      <c r="L72" s="533"/>
      <c r="M72" s="533"/>
      <c r="N72" s="533"/>
      <c r="O72" s="533"/>
      <c r="P72" s="533"/>
      <c r="Q72" s="533"/>
      <c r="R72" s="533"/>
      <c r="S72" s="533"/>
      <c r="T72" s="533"/>
      <c r="U72" s="533"/>
      <c r="V72" s="533"/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12">
        <f>'C3LPG Balance'!AQ70</f>
        <v>0</v>
      </c>
      <c r="AL72" s="530">
        <f>'C3LPG Balance'!AR70</f>
        <v>0</v>
      </c>
      <c r="AM72" s="530">
        <f>'C3LPG Balance'!AS70</f>
        <v>0</v>
      </c>
      <c r="AN72" s="530">
        <f>'C3LPG Balance'!AT70</f>
        <v>0</v>
      </c>
      <c r="AO72" s="530">
        <f>'C3LPG Balance'!AU70</f>
        <v>0</v>
      </c>
      <c r="AP72" s="530">
        <f>'C3LPG Balance'!AV70</f>
        <v>0</v>
      </c>
      <c r="AQ72" s="530">
        <f>'C3LPG Balance'!AW70</f>
        <v>0</v>
      </c>
      <c r="AR72" s="530">
        <f>'C3LPG Balance'!AX70</f>
        <v>0</v>
      </c>
      <c r="AS72" s="530">
        <f>'C3LPG Balance'!AY70</f>
        <v>0</v>
      </c>
      <c r="AT72" s="551">
        <f>'C3LPG Balance'!AZ70</f>
        <v>0</v>
      </c>
      <c r="AU72" s="530">
        <f>'C3LPG Balance'!BA69</f>
        <v>0</v>
      </c>
      <c r="AV72" s="530">
        <f>'C3LPG Balance'!BB69</f>
        <v>0</v>
      </c>
      <c r="AW72" s="530">
        <f>'C3LPG Balance'!BC69</f>
        <v>0</v>
      </c>
      <c r="AX72" s="530">
        <f>'C3LPG Balance'!BD69</f>
        <v>0</v>
      </c>
      <c r="AY72" s="530">
        <f>'C3LPG Balance'!BE69</f>
        <v>0</v>
      </c>
      <c r="AZ72" s="530">
        <f>'C3LPG Balance'!BF69</f>
        <v>0</v>
      </c>
      <c r="BA72" s="530">
        <f>'C3LPG Balance'!BG69</f>
        <v>0</v>
      </c>
      <c r="BB72" s="530">
        <f>'C3LPG Balance'!BH69</f>
        <v>0</v>
      </c>
      <c r="BC72" s="530">
        <f>'C3LPG Balance'!BI69</f>
        <v>0</v>
      </c>
      <c r="BD72" s="530">
        <f>'C3LPG Balance'!BJ69</f>
        <v>0</v>
      </c>
      <c r="BE72" s="530">
        <f>'C3LPG Balance'!BK69</f>
        <v>0</v>
      </c>
      <c r="BF72" s="530">
        <f>'C3LPG Balance'!BL69</f>
        <v>0</v>
      </c>
      <c r="BG72" s="530">
        <f>'C3LPG Balance'!BM69</f>
        <v>0</v>
      </c>
      <c r="BH72" s="530">
        <f>'C3LPG Balance'!BN69</f>
        <v>0</v>
      </c>
      <c r="BI72" s="530">
        <f>'C3LPG Balance'!BO69</f>
        <v>0</v>
      </c>
      <c r="BJ72" s="530">
        <f>'C3LPG Balance'!BP69</f>
        <v>0</v>
      </c>
      <c r="BK72" s="584"/>
    </row>
    <row r="73" spans="1:63" ht="10.25" customHeight="1">
      <c r="A73" s="529" t="s">
        <v>284</v>
      </c>
      <c r="B73" s="859" t="str">
        <f>'C3LPG Balance'!C70</f>
        <v>Atlas</v>
      </c>
      <c r="C73" s="859" t="str">
        <f>'C3LPG Balance'!D70</f>
        <v>PTT TANK</v>
      </c>
      <c r="D73" s="535"/>
      <c r="E73" s="535"/>
      <c r="F73" s="535"/>
      <c r="G73" s="535"/>
      <c r="H73" s="535"/>
      <c r="I73" s="535"/>
      <c r="J73" s="535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12">
        <f>'C3LPG Balance'!AQ71</f>
        <v>0</v>
      </c>
      <c r="AL73" s="530">
        <f>'C3LPG Balance'!AR71</f>
        <v>0</v>
      </c>
      <c r="AM73" s="530">
        <f>'C3LPG Balance'!AS71</f>
        <v>0</v>
      </c>
      <c r="AN73" s="530">
        <f>'C3LPG Balance'!AT71</f>
        <v>0</v>
      </c>
      <c r="AO73" s="530">
        <f>'C3LPG Balance'!AU71</f>
        <v>0</v>
      </c>
      <c r="AP73" s="530">
        <f>'C3LPG Balance'!AV71</f>
        <v>0</v>
      </c>
      <c r="AQ73" s="530">
        <f>'C3LPG Balance'!AW71</f>
        <v>0</v>
      </c>
      <c r="AR73" s="530">
        <f>'C3LPG Balance'!AX71</f>
        <v>0</v>
      </c>
      <c r="AS73" s="530">
        <f>'C3LPG Balance'!AY71</f>
        <v>0</v>
      </c>
      <c r="AT73" s="551">
        <f>'C3LPG Balance'!AZ71</f>
        <v>0</v>
      </c>
      <c r="AU73" s="530">
        <f>'C3LPG Balance'!BA70</f>
        <v>0</v>
      </c>
      <c r="AV73" s="530">
        <f>'C3LPG Balance'!BB70</f>
        <v>0</v>
      </c>
      <c r="AW73" s="530">
        <f>'C3LPG Balance'!BC70</f>
        <v>0</v>
      </c>
      <c r="AX73" s="530">
        <f>'C3LPG Balance'!BD70</f>
        <v>0</v>
      </c>
      <c r="AY73" s="530">
        <f>'C3LPG Balance'!BE70</f>
        <v>0</v>
      </c>
      <c r="AZ73" s="530">
        <f>'C3LPG Balance'!BF70</f>
        <v>0</v>
      </c>
      <c r="BA73" s="530">
        <f>'C3LPG Balance'!BG70</f>
        <v>0</v>
      </c>
      <c r="BB73" s="530">
        <f>'C3LPG Balance'!BH70</f>
        <v>0</v>
      </c>
      <c r="BC73" s="530">
        <f>'C3LPG Balance'!BI70</f>
        <v>0</v>
      </c>
      <c r="BD73" s="530">
        <f>'C3LPG Balance'!BJ70</f>
        <v>0</v>
      </c>
      <c r="BE73" s="530">
        <f>'C3LPG Balance'!BK70</f>
        <v>0</v>
      </c>
      <c r="BF73" s="530">
        <f>'C3LPG Balance'!BL70</f>
        <v>0</v>
      </c>
      <c r="BG73" s="530">
        <f>'C3LPG Balance'!BM70</f>
        <v>0</v>
      </c>
      <c r="BH73" s="530">
        <f>'C3LPG Balance'!BN70</f>
        <v>0</v>
      </c>
      <c r="BI73" s="530">
        <f>'C3LPG Balance'!BO70</f>
        <v>0</v>
      </c>
      <c r="BJ73" s="530">
        <f>'C3LPG Balance'!BP70</f>
        <v>0</v>
      </c>
      <c r="BK73" s="584"/>
    </row>
    <row r="74" spans="1:63" ht="10.25" customHeight="1">
      <c r="A74" s="529" t="s">
        <v>284</v>
      </c>
      <c r="B74" s="859" t="str">
        <f>'C3LPG Balance'!C71</f>
        <v>ESSO</v>
      </c>
      <c r="C74" s="859" t="str">
        <f>'C3LPG Balance'!D71</f>
        <v>MT</v>
      </c>
      <c r="D74" s="535"/>
      <c r="E74" s="535"/>
      <c r="F74" s="535"/>
      <c r="G74" s="535"/>
      <c r="H74" s="535"/>
      <c r="I74" s="535"/>
      <c r="J74" s="535"/>
      <c r="K74" s="533"/>
      <c r="L74" s="533"/>
      <c r="M74" s="533"/>
      <c r="N74" s="533"/>
      <c r="O74" s="533"/>
      <c r="P74" s="533"/>
      <c r="Q74" s="533"/>
      <c r="R74" s="533"/>
      <c r="S74" s="533"/>
      <c r="T74" s="533"/>
      <c r="U74" s="533"/>
      <c r="V74" s="533"/>
      <c r="W74" s="533"/>
      <c r="X74" s="533"/>
      <c r="Y74" s="533"/>
      <c r="Z74" s="533"/>
      <c r="AA74" s="533"/>
      <c r="AB74" s="533"/>
      <c r="AC74" s="533"/>
      <c r="AD74" s="533"/>
      <c r="AE74" s="533"/>
      <c r="AF74" s="533"/>
      <c r="AG74" s="533"/>
      <c r="AH74" s="533"/>
      <c r="AI74" s="533"/>
      <c r="AJ74" s="533"/>
      <c r="AK74" s="512">
        <f>'C3LPG Balance'!AQ72</f>
        <v>0</v>
      </c>
      <c r="AL74" s="530">
        <f>'C3LPG Balance'!AR72</f>
        <v>0</v>
      </c>
      <c r="AM74" s="530">
        <f>'C3LPG Balance'!AS72</f>
        <v>0</v>
      </c>
      <c r="AN74" s="530">
        <f>'C3LPG Balance'!AT72</f>
        <v>0</v>
      </c>
      <c r="AO74" s="530">
        <f>'C3LPG Balance'!AU72</f>
        <v>0</v>
      </c>
      <c r="AP74" s="530">
        <f>'C3LPG Balance'!AV72</f>
        <v>0</v>
      </c>
      <c r="AQ74" s="530">
        <f>'C3LPG Balance'!AW72</f>
        <v>0</v>
      </c>
      <c r="AR74" s="530">
        <f>'C3LPG Balance'!AX72</f>
        <v>0</v>
      </c>
      <c r="AS74" s="530">
        <f>'C3LPG Balance'!AY72</f>
        <v>0</v>
      </c>
      <c r="AT74" s="551">
        <f>'C3LPG Balance'!AZ72</f>
        <v>0</v>
      </c>
      <c r="AU74" s="530">
        <f>'C3LPG Balance'!BA71</f>
        <v>0</v>
      </c>
      <c r="AV74" s="530">
        <f>'C3LPG Balance'!BB71</f>
        <v>0</v>
      </c>
      <c r="AW74" s="530">
        <f>'C3LPG Balance'!BC71</f>
        <v>0</v>
      </c>
      <c r="AX74" s="530">
        <f>'C3LPG Balance'!BD71</f>
        <v>0</v>
      </c>
      <c r="AY74" s="530">
        <f>'C3LPG Balance'!BE71</f>
        <v>0</v>
      </c>
      <c r="AZ74" s="530">
        <f>'C3LPG Balance'!BF71</f>
        <v>0</v>
      </c>
      <c r="BA74" s="530">
        <f>'C3LPG Balance'!BG71</f>
        <v>0</v>
      </c>
      <c r="BB74" s="530">
        <f>'C3LPG Balance'!BH71</f>
        <v>0</v>
      </c>
      <c r="BC74" s="530">
        <f>'C3LPG Balance'!BI71</f>
        <v>0</v>
      </c>
      <c r="BD74" s="530">
        <f>'C3LPG Balance'!BJ71</f>
        <v>0</v>
      </c>
      <c r="BE74" s="530">
        <f>'C3LPG Balance'!BK71</f>
        <v>0</v>
      </c>
      <c r="BF74" s="530">
        <f>'C3LPG Balance'!BL71</f>
        <v>0</v>
      </c>
      <c r="BG74" s="530">
        <f>'C3LPG Balance'!BM71</f>
        <v>0</v>
      </c>
      <c r="BH74" s="530">
        <f>'C3LPG Balance'!BN71</f>
        <v>0</v>
      </c>
      <c r="BI74" s="530">
        <f>'C3LPG Balance'!BO71</f>
        <v>0</v>
      </c>
      <c r="BJ74" s="530">
        <f>'C3LPG Balance'!BP71</f>
        <v>0</v>
      </c>
      <c r="BK74" s="584"/>
    </row>
    <row r="75" spans="1:63" ht="10.25" customHeight="1">
      <c r="A75" s="529" t="s">
        <v>284</v>
      </c>
      <c r="B75" s="859" t="str">
        <f>'C3LPG Balance'!C72</f>
        <v>ESSO</v>
      </c>
      <c r="C75" s="859" t="str">
        <f>'C3LPG Balance'!D72</f>
        <v>PTT TANK</v>
      </c>
      <c r="D75" s="535"/>
      <c r="E75" s="535"/>
      <c r="F75" s="535"/>
      <c r="G75" s="535"/>
      <c r="H75" s="535"/>
      <c r="I75" s="535"/>
      <c r="J75" s="535"/>
      <c r="K75" s="533"/>
      <c r="L75" s="533"/>
      <c r="M75" s="533"/>
      <c r="N75" s="533"/>
      <c r="O75" s="533"/>
      <c r="P75" s="533"/>
      <c r="Q75" s="533"/>
      <c r="R75" s="533"/>
      <c r="S75" s="533"/>
      <c r="T75" s="533"/>
      <c r="U75" s="533"/>
      <c r="V75" s="533"/>
      <c r="W75" s="533"/>
      <c r="X75" s="533"/>
      <c r="Y75" s="533"/>
      <c r="Z75" s="533"/>
      <c r="AA75" s="533"/>
      <c r="AB75" s="533"/>
      <c r="AC75" s="533"/>
      <c r="AD75" s="533"/>
      <c r="AE75" s="533"/>
      <c r="AF75" s="533"/>
      <c r="AG75" s="533"/>
      <c r="AH75" s="533"/>
      <c r="AI75" s="533"/>
      <c r="AJ75" s="533"/>
      <c r="AK75" s="512">
        <f>'C3LPG Balance'!AQ73</f>
        <v>0</v>
      </c>
      <c r="AL75" s="530">
        <f>'C3LPG Balance'!AR73</f>
        <v>0</v>
      </c>
      <c r="AM75" s="530">
        <f>'C3LPG Balance'!AS73</f>
        <v>0</v>
      </c>
      <c r="AN75" s="530">
        <f>'C3LPG Balance'!AT73</f>
        <v>0</v>
      </c>
      <c r="AO75" s="530">
        <f>'C3LPG Balance'!AU73</f>
        <v>0</v>
      </c>
      <c r="AP75" s="530">
        <f>'C3LPG Balance'!AV73</f>
        <v>0</v>
      </c>
      <c r="AQ75" s="530">
        <f>'C3LPG Balance'!AW73</f>
        <v>0</v>
      </c>
      <c r="AR75" s="530">
        <f>'C3LPG Balance'!AX73</f>
        <v>0</v>
      </c>
      <c r="AS75" s="530">
        <f>'C3LPG Balance'!AY73</f>
        <v>0</v>
      </c>
      <c r="AT75" s="551">
        <f>'C3LPG Balance'!AZ73</f>
        <v>0</v>
      </c>
      <c r="AU75" s="530">
        <f>'C3LPG Balance'!BA72</f>
        <v>0</v>
      </c>
      <c r="AV75" s="530">
        <f>'C3LPG Balance'!BB72</f>
        <v>0</v>
      </c>
      <c r="AW75" s="530">
        <f>'C3LPG Balance'!BC72</f>
        <v>0</v>
      </c>
      <c r="AX75" s="530">
        <f>'C3LPG Balance'!BD72</f>
        <v>0</v>
      </c>
      <c r="AY75" s="530">
        <f>'C3LPG Balance'!BE72</f>
        <v>0</v>
      </c>
      <c r="AZ75" s="530">
        <f>'C3LPG Balance'!BF72</f>
        <v>0</v>
      </c>
      <c r="BA75" s="530">
        <f>'C3LPG Balance'!BG72</f>
        <v>0</v>
      </c>
      <c r="BB75" s="530">
        <f>'C3LPG Balance'!BH72</f>
        <v>0</v>
      </c>
      <c r="BC75" s="530">
        <f>'C3LPG Balance'!BI72</f>
        <v>0</v>
      </c>
      <c r="BD75" s="530">
        <f>'C3LPG Balance'!BJ72</f>
        <v>0</v>
      </c>
      <c r="BE75" s="530">
        <f>'C3LPG Balance'!BK72</f>
        <v>0</v>
      </c>
      <c r="BF75" s="530">
        <f>'C3LPG Balance'!BL72</f>
        <v>0</v>
      </c>
      <c r="BG75" s="530">
        <f>'C3LPG Balance'!BM72</f>
        <v>0</v>
      </c>
      <c r="BH75" s="530">
        <f>'C3LPG Balance'!BN72</f>
        <v>0</v>
      </c>
      <c r="BI75" s="530">
        <f>'C3LPG Balance'!BO72</f>
        <v>0</v>
      </c>
      <c r="BJ75" s="530">
        <f>'C3LPG Balance'!BP72</f>
        <v>0</v>
      </c>
      <c r="BK75" s="584"/>
    </row>
    <row r="76" spans="1:63" ht="10.25" customHeight="1">
      <c r="A76" s="529" t="s">
        <v>284</v>
      </c>
      <c r="B76" s="859" t="str">
        <f>'C3LPG Balance'!C73</f>
        <v>Orchid</v>
      </c>
      <c r="C76" s="859" t="str">
        <f>'C3LPG Balance'!D73</f>
        <v>PTT TANK</v>
      </c>
      <c r="D76" s="535"/>
      <c r="E76" s="535"/>
      <c r="F76" s="535"/>
      <c r="G76" s="535"/>
      <c r="H76" s="535"/>
      <c r="I76" s="535"/>
      <c r="J76" s="535"/>
      <c r="K76" s="533"/>
      <c r="L76" s="533"/>
      <c r="M76" s="533"/>
      <c r="N76" s="533"/>
      <c r="O76" s="533"/>
      <c r="P76" s="533"/>
      <c r="Q76" s="533"/>
      <c r="R76" s="533"/>
      <c r="S76" s="533"/>
      <c r="T76" s="533"/>
      <c r="U76" s="533"/>
      <c r="V76" s="533"/>
      <c r="W76" s="533"/>
      <c r="X76" s="533"/>
      <c r="Y76" s="533"/>
      <c r="Z76" s="533"/>
      <c r="AA76" s="533"/>
      <c r="AB76" s="533"/>
      <c r="AC76" s="533"/>
      <c r="AD76" s="533"/>
      <c r="AE76" s="533"/>
      <c r="AF76" s="533"/>
      <c r="AG76" s="533"/>
      <c r="AH76" s="533"/>
      <c r="AI76" s="533"/>
      <c r="AJ76" s="533"/>
      <c r="AK76" s="512"/>
      <c r="AL76" s="530">
        <f>'C3LPG Balance'!AR75</f>
        <v>1.4</v>
      </c>
      <c r="AM76" s="530">
        <f>'C3LPG Balance'!AS75</f>
        <v>0</v>
      </c>
      <c r="AN76" s="530">
        <f>'C3LPG Balance'!AT75</f>
        <v>0</v>
      </c>
      <c r="AO76" s="530">
        <f>'C3LPG Balance'!AU75</f>
        <v>0</v>
      </c>
      <c r="AP76" s="530">
        <f>'C3LPG Balance'!AV75</f>
        <v>3</v>
      </c>
      <c r="AQ76" s="530">
        <f>'C3LPG Balance'!AW75</f>
        <v>3.64</v>
      </c>
      <c r="AR76" s="530">
        <f>'C3LPG Balance'!AX75</f>
        <v>6.0600000000000005</v>
      </c>
      <c r="AS76" s="530">
        <f>'C3LPG Balance'!AY75</f>
        <v>6.06</v>
      </c>
      <c r="AT76" s="551">
        <f>'C3LPG Balance'!AZ75</f>
        <v>6.07</v>
      </c>
      <c r="AU76" s="530">
        <f>'C3LPG Balance'!BA73</f>
        <v>0</v>
      </c>
      <c r="AV76" s="530">
        <f>'C3LPG Balance'!BB73</f>
        <v>0</v>
      </c>
      <c r="AW76" s="530">
        <f>'C3LPG Balance'!BC73</f>
        <v>0</v>
      </c>
      <c r="AX76" s="530">
        <f>'C3LPG Balance'!BD73</f>
        <v>0</v>
      </c>
      <c r="AY76" s="530">
        <f>'C3LPG Balance'!BE73</f>
        <v>0</v>
      </c>
      <c r="AZ76" s="530">
        <f>'C3LPG Balance'!BF73</f>
        <v>0</v>
      </c>
      <c r="BA76" s="530">
        <f>'C3LPG Balance'!BG73</f>
        <v>0</v>
      </c>
      <c r="BB76" s="530">
        <f>'C3LPG Balance'!BH73</f>
        <v>0</v>
      </c>
      <c r="BC76" s="530">
        <f>'C3LPG Balance'!BI73</f>
        <v>0</v>
      </c>
      <c r="BD76" s="530">
        <f>'C3LPG Balance'!BJ73</f>
        <v>0</v>
      </c>
      <c r="BE76" s="530">
        <f>'C3LPG Balance'!BK73</f>
        <v>0</v>
      </c>
      <c r="BF76" s="530">
        <f>'C3LPG Balance'!BL73</f>
        <v>0</v>
      </c>
      <c r="BG76" s="530">
        <f>'C3LPG Balance'!BM73</f>
        <v>0</v>
      </c>
      <c r="BH76" s="530">
        <f>'C3LPG Balance'!BN73</f>
        <v>0</v>
      </c>
      <c r="BI76" s="530">
        <f>'C3LPG Balance'!BO73</f>
        <v>0</v>
      </c>
      <c r="BJ76" s="530">
        <f>'C3LPG Balance'!BP73</f>
        <v>0</v>
      </c>
      <c r="BK76" s="584"/>
    </row>
    <row r="77" spans="1:63" ht="10.25" customHeight="1">
      <c r="A77" s="529" t="s">
        <v>91</v>
      </c>
      <c r="B77" s="859" t="str">
        <f>'C3LPG Balance'!C74</f>
        <v>PTTOR</v>
      </c>
      <c r="C77" s="859" t="str">
        <f>'C3LPG Balance'!D74</f>
        <v>MT</v>
      </c>
      <c r="D77" s="535"/>
      <c r="E77" s="535"/>
      <c r="F77" s="535"/>
      <c r="G77" s="535"/>
      <c r="H77" s="535"/>
      <c r="I77" s="535"/>
      <c r="J77" s="535"/>
      <c r="K77" s="533"/>
      <c r="L77" s="533"/>
      <c r="M77" s="533"/>
      <c r="N77" s="533"/>
      <c r="O77" s="533"/>
      <c r="P77" s="533"/>
      <c r="Q77" s="533"/>
      <c r="R77" s="533"/>
      <c r="S77" s="533"/>
      <c r="T77" s="533"/>
      <c r="U77" s="533"/>
      <c r="V77" s="533"/>
      <c r="W77" s="533"/>
      <c r="X77" s="533"/>
      <c r="Y77" s="533"/>
      <c r="Z77" s="533"/>
      <c r="AA77" s="533"/>
      <c r="AB77" s="533"/>
      <c r="AC77" s="533"/>
      <c r="AD77" s="533"/>
      <c r="AE77" s="533"/>
      <c r="AF77" s="533"/>
      <c r="AG77" s="533"/>
      <c r="AH77" s="533"/>
      <c r="AI77" s="533"/>
      <c r="AJ77" s="533"/>
      <c r="AK77" s="512"/>
      <c r="AL77" s="530"/>
      <c r="AM77" s="530"/>
      <c r="AN77" s="530"/>
      <c r="AO77" s="530"/>
      <c r="AP77" s="530"/>
      <c r="AQ77" s="530"/>
      <c r="AR77" s="530"/>
      <c r="AS77" s="530"/>
      <c r="AT77" s="551"/>
      <c r="AU77" s="530"/>
      <c r="AV77" s="530">
        <f>'C3LPG Balance'!BB74</f>
        <v>0.6</v>
      </c>
      <c r="AW77" s="530">
        <f>'C3LPG Balance'!BC74</f>
        <v>0</v>
      </c>
      <c r="AX77" s="530">
        <f>'C3LPG Balance'!BD74</f>
        <v>0</v>
      </c>
      <c r="AY77" s="530">
        <f>'C3LPG Balance'!BE74</f>
        <v>0</v>
      </c>
      <c r="AZ77" s="530">
        <f>'C3LPG Balance'!BF74</f>
        <v>0</v>
      </c>
      <c r="BA77" s="530">
        <f>'C3LPG Balance'!BG74</f>
        <v>0</v>
      </c>
      <c r="BB77" s="530">
        <f>'C3LPG Balance'!BH74</f>
        <v>0</v>
      </c>
      <c r="BC77" s="530">
        <f>'C3LPG Balance'!BI74</f>
        <v>0</v>
      </c>
      <c r="BD77" s="530">
        <f>'C3LPG Balance'!BJ74</f>
        <v>0</v>
      </c>
      <c r="BE77" s="530">
        <f>'C3LPG Balance'!BK74</f>
        <v>0</v>
      </c>
      <c r="BF77" s="530">
        <f>'C3LPG Balance'!BL74</f>
        <v>0</v>
      </c>
      <c r="BG77" s="530">
        <f>'C3LPG Balance'!BM74</f>
        <v>0</v>
      </c>
      <c r="BH77" s="530">
        <f>'C3LPG Balance'!BN74</f>
        <v>0</v>
      </c>
      <c r="BI77" s="530">
        <f>'C3LPG Balance'!BO74</f>
        <v>0</v>
      </c>
      <c r="BJ77" s="530">
        <f>'C3LPG Balance'!BP74</f>
        <v>0</v>
      </c>
      <c r="BK77" s="584"/>
    </row>
    <row r="78" spans="1:63" ht="10.25" customHeight="1">
      <c r="A78" s="529" t="s">
        <v>91</v>
      </c>
      <c r="B78" s="859" t="str">
        <f>'C3LPG Balance'!C75</f>
        <v>PTTOR</v>
      </c>
      <c r="C78" s="859" t="str">
        <f>'C3LPG Balance'!D75</f>
        <v xml:space="preserve">SPRC </v>
      </c>
      <c r="D78" s="535"/>
      <c r="E78" s="535"/>
      <c r="F78" s="535"/>
      <c r="G78" s="535"/>
      <c r="H78" s="535"/>
      <c r="I78" s="535"/>
      <c r="J78" s="535"/>
      <c r="K78" s="533"/>
      <c r="L78" s="533"/>
      <c r="M78" s="533"/>
      <c r="N78" s="533"/>
      <c r="O78" s="533"/>
      <c r="P78" s="533"/>
      <c r="Q78" s="533"/>
      <c r="R78" s="533"/>
      <c r="S78" s="533"/>
      <c r="T78" s="533"/>
      <c r="U78" s="533"/>
      <c r="V78" s="533"/>
      <c r="W78" s="533"/>
      <c r="X78" s="533"/>
      <c r="Y78" s="533"/>
      <c r="Z78" s="533"/>
      <c r="AA78" s="533"/>
      <c r="AB78" s="533"/>
      <c r="AC78" s="533"/>
      <c r="AD78" s="533"/>
      <c r="AE78" s="533"/>
      <c r="AF78" s="533"/>
      <c r="AG78" s="533"/>
      <c r="AH78" s="533"/>
      <c r="AI78" s="533"/>
      <c r="AJ78" s="533"/>
      <c r="AK78" s="512">
        <f>'C3LPG Balance'!AQ76</f>
        <v>0</v>
      </c>
      <c r="AL78" s="530">
        <f>'C3LPG Balance'!AR76</f>
        <v>0</v>
      </c>
      <c r="AM78" s="530">
        <f>'C3LPG Balance'!AS76</f>
        <v>0</v>
      </c>
      <c r="AN78" s="530">
        <f>'C3LPG Balance'!AT76</f>
        <v>0</v>
      </c>
      <c r="AO78" s="530">
        <f>'C3LPG Balance'!AU76</f>
        <v>0</v>
      </c>
      <c r="AP78" s="530">
        <f>'C3LPG Balance'!AV76</f>
        <v>0</v>
      </c>
      <c r="AQ78" s="530">
        <f>'C3LPG Balance'!AW76</f>
        <v>0</v>
      </c>
      <c r="AR78" s="530">
        <f>'C3LPG Balance'!AX76</f>
        <v>0</v>
      </c>
      <c r="AS78" s="530">
        <f>'C3LPG Balance'!AY76</f>
        <v>0</v>
      </c>
      <c r="AT78" s="551">
        <f>'C3LPG Balance'!AZ76</f>
        <v>0</v>
      </c>
      <c r="AU78" s="530">
        <f>'C3LPG Balance'!BA75</f>
        <v>3.5399999999999991</v>
      </c>
      <c r="AV78" s="530">
        <f>'C3LPG Balance'!BB75</f>
        <v>1.9999999999999996</v>
      </c>
      <c r="AW78" s="530">
        <f>'C3LPG Balance'!BC75</f>
        <v>2</v>
      </c>
      <c r="AX78" s="530">
        <f>'C3LPG Balance'!BD75</f>
        <v>2</v>
      </c>
      <c r="AY78" s="530">
        <f>'C3LPG Balance'!BE75</f>
        <v>1.3999999999999995</v>
      </c>
      <c r="AZ78" s="530">
        <f>'C3LPG Balance'!BF75</f>
        <v>1.4000000000000004</v>
      </c>
      <c r="BA78" s="530">
        <f>'C3LPG Balance'!BG75</f>
        <v>2</v>
      </c>
      <c r="BB78" s="530">
        <f>'C3LPG Balance'!BH75</f>
        <v>2</v>
      </c>
      <c r="BC78" s="530">
        <f>'C3LPG Balance'!BI75</f>
        <v>2</v>
      </c>
      <c r="BD78" s="530">
        <f>'C3LPG Balance'!BJ75</f>
        <v>2</v>
      </c>
      <c r="BE78" s="530">
        <f>'C3LPG Balance'!BK75</f>
        <v>2</v>
      </c>
      <c r="BF78" s="530">
        <f>'C3LPG Balance'!BL75</f>
        <v>2</v>
      </c>
      <c r="BG78" s="530">
        <f>'C3LPG Balance'!BM75</f>
        <v>2</v>
      </c>
      <c r="BH78" s="530">
        <f>'C3LPG Balance'!BN75</f>
        <v>2</v>
      </c>
      <c r="BI78" s="530">
        <f>'C3LPG Balance'!BO75</f>
        <v>2</v>
      </c>
      <c r="BJ78" s="530">
        <f>'C3LPG Balance'!BP75</f>
        <v>2</v>
      </c>
      <c r="BK78" s="584"/>
    </row>
    <row r="79" spans="1:63" ht="10.25" customHeight="1">
      <c r="A79" s="529" t="s">
        <v>91</v>
      </c>
      <c r="B79" s="859" t="str">
        <f>'C3LPG Balance'!C76</f>
        <v>PAP</v>
      </c>
      <c r="C79" s="859" t="str">
        <f>'C3LPG Balance'!D76</f>
        <v xml:space="preserve">SPRC </v>
      </c>
      <c r="D79" s="535"/>
      <c r="E79" s="535"/>
      <c r="F79" s="535"/>
      <c r="G79" s="535"/>
      <c r="H79" s="535"/>
      <c r="I79" s="535"/>
      <c r="J79" s="535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12">
        <f>'C3LPG Balance'!AQ77</f>
        <v>4.4799999999999995</v>
      </c>
      <c r="AL79" s="530">
        <f>'C3LPG Balance'!AR77</f>
        <v>2.9</v>
      </c>
      <c r="AM79" s="530">
        <f>'C3LPG Balance'!AS77</f>
        <v>3</v>
      </c>
      <c r="AN79" s="530">
        <f>'C3LPG Balance'!AT77</f>
        <v>3.6</v>
      </c>
      <c r="AO79" s="530">
        <f>'C3LPG Balance'!AU77</f>
        <v>3.5</v>
      </c>
      <c r="AP79" s="530">
        <f>'C3LPG Balance'!AV77</f>
        <v>0</v>
      </c>
      <c r="AQ79" s="530">
        <f>'C3LPG Balance'!AW77</f>
        <v>0.6</v>
      </c>
      <c r="AR79" s="530">
        <f>'C3LPG Balance'!AX77</f>
        <v>0</v>
      </c>
      <c r="AS79" s="530">
        <f>'C3LPG Balance'!AY77</f>
        <v>0</v>
      </c>
      <c r="AT79" s="551">
        <f>'C3LPG Balance'!AZ77</f>
        <v>0.6</v>
      </c>
      <c r="AU79" s="530">
        <f>'C3LPG Balance'!BA76</f>
        <v>0</v>
      </c>
      <c r="AV79" s="530">
        <f>'C3LPG Balance'!BB76</f>
        <v>0</v>
      </c>
      <c r="AW79" s="530">
        <f>'C3LPG Balance'!BC76</f>
        <v>0</v>
      </c>
      <c r="AX79" s="530">
        <f>'C3LPG Balance'!BD76</f>
        <v>0</v>
      </c>
      <c r="AY79" s="530">
        <f>'C3LPG Balance'!BE76</f>
        <v>0</v>
      </c>
      <c r="AZ79" s="530">
        <f>'C3LPG Balance'!BF76</f>
        <v>0</v>
      </c>
      <c r="BA79" s="530">
        <f>'C3LPG Balance'!BG76</f>
        <v>0</v>
      </c>
      <c r="BB79" s="530">
        <f>'C3LPG Balance'!BH76</f>
        <v>0</v>
      </c>
      <c r="BC79" s="530">
        <f>'C3LPG Balance'!BI76</f>
        <v>0</v>
      </c>
      <c r="BD79" s="530">
        <f>'C3LPG Balance'!BJ76</f>
        <v>0</v>
      </c>
      <c r="BE79" s="530">
        <f>'C3LPG Balance'!BK76</f>
        <v>0</v>
      </c>
      <c r="BF79" s="530">
        <f>'C3LPG Balance'!BL76</f>
        <v>0</v>
      </c>
      <c r="BG79" s="530">
        <f>'C3LPG Balance'!BM76</f>
        <v>0</v>
      </c>
      <c r="BH79" s="530">
        <f>'C3LPG Balance'!BN76</f>
        <v>0</v>
      </c>
      <c r="BI79" s="530">
        <f>'C3LPG Balance'!BO76</f>
        <v>0</v>
      </c>
      <c r="BJ79" s="530">
        <f>'C3LPG Balance'!BP76</f>
        <v>0</v>
      </c>
      <c r="BK79" s="584"/>
    </row>
    <row r="80" spans="1:63" ht="10.25" customHeight="1">
      <c r="A80" s="529" t="s">
        <v>91</v>
      </c>
      <c r="B80" s="859" t="str">
        <f>'C3LPG Balance'!C77</f>
        <v>WP</v>
      </c>
      <c r="C80" s="859" t="str">
        <f>'C3LPG Balance'!D77</f>
        <v xml:space="preserve">SPRC </v>
      </c>
      <c r="D80" s="535"/>
      <c r="E80" s="535"/>
      <c r="F80" s="535"/>
      <c r="G80" s="535"/>
      <c r="H80" s="535"/>
      <c r="I80" s="535"/>
      <c r="J80" s="535"/>
      <c r="K80" s="533"/>
      <c r="L80" s="533"/>
      <c r="M80" s="533"/>
      <c r="N80" s="533"/>
      <c r="O80" s="533"/>
      <c r="P80" s="533"/>
      <c r="Q80" s="533"/>
      <c r="R80" s="533"/>
      <c r="S80" s="533"/>
      <c r="T80" s="533"/>
      <c r="U80" s="533"/>
      <c r="V80" s="533"/>
      <c r="W80" s="533"/>
      <c r="X80" s="533"/>
      <c r="Y80" s="533"/>
      <c r="Z80" s="533"/>
      <c r="AA80" s="533"/>
      <c r="AB80" s="533"/>
      <c r="AC80" s="533"/>
      <c r="AD80" s="533"/>
      <c r="AE80" s="533"/>
      <c r="AF80" s="533"/>
      <c r="AG80" s="533"/>
      <c r="AH80" s="533"/>
      <c r="AI80" s="533"/>
      <c r="AJ80" s="533"/>
      <c r="AK80" s="512"/>
      <c r="AL80" s="530"/>
      <c r="AM80" s="530"/>
      <c r="AN80" s="530"/>
      <c r="AO80" s="530"/>
      <c r="AP80" s="530"/>
      <c r="AQ80" s="530"/>
      <c r="AR80" s="530">
        <f>'C3LPG Balance'!AX78</f>
        <v>0</v>
      </c>
      <c r="AS80" s="530">
        <f>'C3LPG Balance'!AY78</f>
        <v>0</v>
      </c>
      <c r="AT80" s="551">
        <f>'C3LPG Balance'!AZ78</f>
        <v>0</v>
      </c>
      <c r="AU80" s="530">
        <f>'C3LPG Balance'!BA77</f>
        <v>4.83</v>
      </c>
      <c r="AV80" s="530">
        <f>'C3LPG Balance'!BB77</f>
        <v>5.08</v>
      </c>
      <c r="AW80" s="530">
        <f>'C3LPG Balance'!BC77</f>
        <v>4.63</v>
      </c>
      <c r="AX80" s="530">
        <f>'C3LPG Balance'!BD77</f>
        <v>4.63</v>
      </c>
      <c r="AY80" s="530">
        <f>'C3LPG Balance'!BE77</f>
        <v>4.3600000000000003</v>
      </c>
      <c r="AZ80" s="530">
        <f>'C3LPG Balance'!BF77</f>
        <v>4.38</v>
      </c>
      <c r="BA80" s="530">
        <f>'C3LPG Balance'!BG77</f>
        <v>4.12</v>
      </c>
      <c r="BB80" s="530">
        <f>'C3LPG Balance'!BH77</f>
        <v>4.12</v>
      </c>
      <c r="BC80" s="530">
        <f>'C3LPG Balance'!BI77</f>
        <v>4.12</v>
      </c>
      <c r="BD80" s="530">
        <f>'C3LPG Balance'!BJ77</f>
        <v>4.12</v>
      </c>
      <c r="BE80" s="530">
        <f>'C3LPG Balance'!BK77</f>
        <v>4.12</v>
      </c>
      <c r="BF80" s="530">
        <f>'C3LPG Balance'!BL77</f>
        <v>4.12</v>
      </c>
      <c r="BG80" s="530">
        <f>'C3LPG Balance'!BM77</f>
        <v>4.12</v>
      </c>
      <c r="BH80" s="530">
        <f>'C3LPG Balance'!BN77</f>
        <v>4.12</v>
      </c>
      <c r="BI80" s="530">
        <f>'C3LPG Balance'!BO77</f>
        <v>4.12</v>
      </c>
      <c r="BJ80" s="530">
        <f>'C3LPG Balance'!BP77</f>
        <v>4.12</v>
      </c>
      <c r="BK80" s="584"/>
    </row>
    <row r="81" spans="1:63" ht="10.25" customHeight="1">
      <c r="A81" s="529" t="s">
        <v>91</v>
      </c>
      <c r="B81" s="859" t="str">
        <f>'C3LPG Balance'!C78</f>
        <v>Atlas</v>
      </c>
      <c r="C81" s="859" t="str">
        <f>'C3LPG Balance'!D78</f>
        <v xml:space="preserve">SPRC </v>
      </c>
      <c r="D81" s="535"/>
      <c r="E81" s="535"/>
      <c r="F81" s="535"/>
      <c r="G81" s="535"/>
      <c r="H81" s="535"/>
      <c r="I81" s="535"/>
      <c r="J81" s="535"/>
      <c r="K81" s="533"/>
      <c r="L81" s="533"/>
      <c r="M81" s="533"/>
      <c r="N81" s="533"/>
      <c r="O81" s="533"/>
      <c r="P81" s="533"/>
      <c r="Q81" s="533"/>
      <c r="R81" s="533"/>
      <c r="S81" s="533"/>
      <c r="T81" s="533"/>
      <c r="U81" s="533"/>
      <c r="V81" s="533"/>
      <c r="W81" s="533"/>
      <c r="X81" s="533"/>
      <c r="Y81" s="533"/>
      <c r="Z81" s="533"/>
      <c r="AA81" s="533"/>
      <c r="AB81" s="533"/>
      <c r="AC81" s="533"/>
      <c r="AD81" s="533"/>
      <c r="AE81" s="533"/>
      <c r="AF81" s="533"/>
      <c r="AG81" s="533"/>
      <c r="AH81" s="533"/>
      <c r="AI81" s="533"/>
      <c r="AJ81" s="533"/>
      <c r="AK81" s="512">
        <f>'C3LPG Balance'!AQ79</f>
        <v>6.0449999999999999</v>
      </c>
      <c r="AL81" s="530">
        <f>'C3LPG Balance'!AR79</f>
        <v>5.25</v>
      </c>
      <c r="AM81" s="530">
        <f>'C3LPG Balance'!AS79</f>
        <v>4.5999999999999996</v>
      </c>
      <c r="AN81" s="530">
        <f>'C3LPG Balance'!AT79</f>
        <v>5.4</v>
      </c>
      <c r="AO81" s="530">
        <f>'C3LPG Balance'!AU79</f>
        <v>5.7</v>
      </c>
      <c r="AP81" s="530">
        <f>'C3LPG Balance'!AV79</f>
        <v>5.58</v>
      </c>
      <c r="AQ81" s="530">
        <f>'C3LPG Balance'!AW79</f>
        <v>5.4</v>
      </c>
      <c r="AR81" s="530">
        <f>'C3LPG Balance'!AX79</f>
        <v>5.58</v>
      </c>
      <c r="AS81" s="530">
        <f>'C3LPG Balance'!AY79</f>
        <v>5.4</v>
      </c>
      <c r="AT81" s="551">
        <f>'C3LPG Balance'!AZ79</f>
        <v>5.58</v>
      </c>
      <c r="AU81" s="530">
        <f>'C3LPG Balance'!BA78</f>
        <v>0</v>
      </c>
      <c r="AV81" s="530">
        <f>'C3LPG Balance'!BB78</f>
        <v>0</v>
      </c>
      <c r="AW81" s="530">
        <f>'C3LPG Balance'!BC78</f>
        <v>0</v>
      </c>
      <c r="AX81" s="530">
        <f>'C3LPG Balance'!BD78</f>
        <v>0</v>
      </c>
      <c r="AY81" s="530">
        <f>'C3LPG Balance'!BE78</f>
        <v>0</v>
      </c>
      <c r="AZ81" s="530">
        <f>'C3LPG Balance'!BF78</f>
        <v>0</v>
      </c>
      <c r="BA81" s="530">
        <f>'C3LPG Balance'!BG78</f>
        <v>0</v>
      </c>
      <c r="BB81" s="530">
        <f>'C3LPG Balance'!BH78</f>
        <v>0</v>
      </c>
      <c r="BC81" s="530">
        <f>'C3LPG Balance'!BI78</f>
        <v>0</v>
      </c>
      <c r="BD81" s="530">
        <f>'C3LPG Balance'!BJ78</f>
        <v>0</v>
      </c>
      <c r="BE81" s="530">
        <f>'C3LPG Balance'!BK78</f>
        <v>0</v>
      </c>
      <c r="BF81" s="530">
        <f>'C3LPG Balance'!BL78</f>
        <v>0</v>
      </c>
      <c r="BG81" s="530">
        <f>'C3LPG Balance'!BM78</f>
        <v>0</v>
      </c>
      <c r="BH81" s="530">
        <f>'C3LPG Balance'!BN78</f>
        <v>0</v>
      </c>
      <c r="BI81" s="530">
        <f>'C3LPG Balance'!BO78</f>
        <v>0</v>
      </c>
      <c r="BJ81" s="530">
        <f>'C3LPG Balance'!BP78</f>
        <v>0</v>
      </c>
      <c r="BK81" s="584"/>
    </row>
    <row r="82" spans="1:63" ht="10.25" customHeight="1">
      <c r="A82" s="529" t="s">
        <v>305</v>
      </c>
      <c r="B82" s="859" t="str">
        <f>'C3LPG Balance'!C79</f>
        <v>PTTOR</v>
      </c>
      <c r="C82" s="859" t="str">
        <f>'C3LPG Balance'!D79</f>
        <v>PTTEP/LKB (Truck)</v>
      </c>
      <c r="D82" s="535"/>
      <c r="E82" s="535"/>
      <c r="F82" s="535"/>
      <c r="G82" s="535"/>
      <c r="H82" s="535"/>
      <c r="I82" s="535"/>
      <c r="J82" s="535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12">
        <f>'C3LPG Balance'!AQ80</f>
        <v>17</v>
      </c>
      <c r="AL82" s="515">
        <f>'C3LPG Balance'!AR80</f>
        <v>16.5</v>
      </c>
      <c r="AM82" s="530">
        <f>'C3LPG Balance'!AS80</f>
        <v>15</v>
      </c>
      <c r="AN82" s="530">
        <f>'C3LPG Balance'!AT80</f>
        <v>14.5</v>
      </c>
      <c r="AO82" s="530">
        <f>'C3LPG Balance'!AU80</f>
        <v>15.5</v>
      </c>
      <c r="AP82" s="530">
        <f>'C3LPG Balance'!AV80</f>
        <v>13.04</v>
      </c>
      <c r="AQ82" s="530">
        <f>'C3LPG Balance'!AW80</f>
        <v>17.2</v>
      </c>
      <c r="AR82" s="530">
        <f>'C3LPG Balance'!AX80</f>
        <v>16.739999999999998</v>
      </c>
      <c r="AS82" s="530">
        <f>'C3LPG Balance'!AY80</f>
        <v>16.2</v>
      </c>
      <c r="AT82" s="551">
        <f>'C3LPG Balance'!AZ80</f>
        <v>16.12</v>
      </c>
      <c r="AU82" s="530">
        <f>'C3LPG Balance'!BA79</f>
        <v>5.89</v>
      </c>
      <c r="AV82" s="530">
        <f>'C3LPG Balance'!BB79</f>
        <v>5.32</v>
      </c>
      <c r="AW82" s="530">
        <f>'C3LPG Balance'!BC79</f>
        <v>5.74</v>
      </c>
      <c r="AX82" s="530">
        <f>'C3LPG Balance'!BD79</f>
        <v>5.55</v>
      </c>
      <c r="AY82" s="530">
        <f>'C3LPG Balance'!BE79</f>
        <v>5.7350000000000003</v>
      </c>
      <c r="AZ82" s="530">
        <f>'C3LPG Balance'!BF79</f>
        <v>5.55</v>
      </c>
      <c r="BA82" s="530">
        <f>'C3LPG Balance'!BG79</f>
        <v>5.7350000000000003</v>
      </c>
      <c r="BB82" s="530">
        <f>'C3LPG Balance'!BH79</f>
        <v>5.7350000000000003</v>
      </c>
      <c r="BC82" s="530">
        <f>'C3LPG Balance'!BI79</f>
        <v>5.55</v>
      </c>
      <c r="BD82" s="530">
        <f>'C3LPG Balance'!BJ79</f>
        <v>5.7350000000000003</v>
      </c>
      <c r="BE82" s="530">
        <f>'C3LPG Balance'!BK79</f>
        <v>5.7350000000000003</v>
      </c>
      <c r="BF82" s="530">
        <f>'C3LPG Balance'!BL79</f>
        <v>5.7350000000000003</v>
      </c>
      <c r="BG82" s="530">
        <f>'C3LPG Balance'!BM79</f>
        <v>5.7350000000000003</v>
      </c>
      <c r="BH82" s="530">
        <f>'C3LPG Balance'!BN79</f>
        <v>5.7350000000000003</v>
      </c>
      <c r="BI82" s="530">
        <f>'C3LPG Balance'!BO79</f>
        <v>5.7350000000000003</v>
      </c>
      <c r="BJ82" s="530">
        <f>'C3LPG Balance'!BP79</f>
        <v>5.7350000000000003</v>
      </c>
      <c r="BK82" s="584"/>
    </row>
    <row r="83" spans="1:63" ht="10.25" customHeight="1">
      <c r="A83" s="529" t="s">
        <v>307</v>
      </c>
      <c r="B83" s="859" t="str">
        <f>'C3LPG Balance'!C80</f>
        <v>PTTOR</v>
      </c>
      <c r="C83" s="859" t="str">
        <f>'C3LPG Balance'!D80</f>
        <v>GSP KHM</v>
      </c>
      <c r="D83" s="535"/>
      <c r="E83" s="535"/>
      <c r="F83" s="535"/>
      <c r="G83" s="535"/>
      <c r="H83" s="535"/>
      <c r="I83" s="535"/>
      <c r="J83" s="535"/>
      <c r="K83" s="533"/>
      <c r="L83" s="533"/>
      <c r="M83" s="533"/>
      <c r="N83" s="533"/>
      <c r="O83" s="533"/>
      <c r="P83" s="533"/>
      <c r="Q83" s="533"/>
      <c r="R83" s="533"/>
      <c r="S83" s="533"/>
      <c r="T83" s="533"/>
      <c r="U83" s="533"/>
      <c r="V83" s="533"/>
      <c r="W83" s="533"/>
      <c r="X83" s="533"/>
      <c r="Y83" s="533"/>
      <c r="Z83" s="533"/>
      <c r="AA83" s="533"/>
      <c r="AB83" s="533"/>
      <c r="AC83" s="533"/>
      <c r="AD83" s="533"/>
      <c r="AE83" s="533"/>
      <c r="AF83" s="533"/>
      <c r="AG83" s="533"/>
      <c r="AH83" s="533"/>
      <c r="AI83" s="533"/>
      <c r="AJ83" s="533"/>
      <c r="AK83" s="512"/>
      <c r="AL83" s="515"/>
      <c r="AM83" s="530"/>
      <c r="AN83" s="530"/>
      <c r="AO83" s="530"/>
      <c r="AP83" s="530"/>
      <c r="AQ83" s="530"/>
      <c r="AR83" s="530"/>
      <c r="AS83" s="530"/>
      <c r="AT83" s="551"/>
      <c r="AU83" s="515">
        <f>'C3LPG Balance'!BA80</f>
        <v>11</v>
      </c>
      <c r="AV83" s="530">
        <f>'C3LPG Balance'!BB80</f>
        <v>6.72</v>
      </c>
      <c r="AW83" s="530">
        <f>'C3LPG Balance'!BC80</f>
        <v>13.5</v>
      </c>
      <c r="AX83" s="530">
        <f>'C3LPG Balance'!BD80</f>
        <v>15</v>
      </c>
      <c r="AY83" s="530">
        <f>'C3LPG Balance'!BE80</f>
        <v>15.5</v>
      </c>
      <c r="AZ83" s="530">
        <f>'C3LPG Balance'!BF80</f>
        <v>13.95</v>
      </c>
      <c r="BA83" s="530">
        <f>'C3LPG Balance'!BG80</f>
        <v>8.99</v>
      </c>
      <c r="BB83" s="530">
        <f>'C3LPG Balance'!BH80</f>
        <v>14.66</v>
      </c>
      <c r="BC83" s="530">
        <f>'C3LPG Balance'!BI80</f>
        <v>15</v>
      </c>
      <c r="BD83" s="530">
        <f>'C3LPG Balance'!BJ80</f>
        <v>15.5</v>
      </c>
      <c r="BE83" s="530">
        <f>'C3LPG Balance'!BK80</f>
        <v>15</v>
      </c>
      <c r="BF83" s="530">
        <f>'C3LPG Balance'!BL80</f>
        <v>15.08</v>
      </c>
      <c r="BG83" s="530">
        <f>'C3LPG Balance'!BM80</f>
        <v>14.87</v>
      </c>
      <c r="BH83" s="530">
        <f>'C3LPG Balance'!BN80</f>
        <v>14</v>
      </c>
      <c r="BI83" s="530">
        <f>'C3LPG Balance'!BO80</f>
        <v>15.5</v>
      </c>
      <c r="BJ83" s="530">
        <f>'C3LPG Balance'!BP80</f>
        <v>15</v>
      </c>
      <c r="BK83" s="584"/>
    </row>
    <row r="84" spans="1:63" ht="10.25" customHeight="1">
      <c r="A84" s="964" t="s">
        <v>16</v>
      </c>
      <c r="B84" s="962"/>
      <c r="C84" s="963"/>
      <c r="D84" s="518" t="e">
        <f t="shared" ref="D84:J84" si="13">SUM(D27:D32)</f>
        <v>#REF!</v>
      </c>
      <c r="E84" s="518" t="e">
        <f t="shared" si="13"/>
        <v>#REF!</v>
      </c>
      <c r="F84" s="518" t="e">
        <f t="shared" si="13"/>
        <v>#REF!</v>
      </c>
      <c r="G84" s="518" t="e">
        <f t="shared" si="13"/>
        <v>#REF!</v>
      </c>
      <c r="H84" s="518" t="e">
        <f t="shared" si="13"/>
        <v>#REF!</v>
      </c>
      <c r="I84" s="518" t="e">
        <f t="shared" si="13"/>
        <v>#REF!</v>
      </c>
      <c r="J84" s="518" t="e">
        <f t="shared" si="13"/>
        <v>#REF!</v>
      </c>
      <c r="K84" s="518" t="e">
        <f t="shared" ref="K84:AB84" si="14">SUM(K27:K36)</f>
        <v>#REF!</v>
      </c>
      <c r="L84" s="518" t="e">
        <f t="shared" si="14"/>
        <v>#REF!</v>
      </c>
      <c r="M84" s="518" t="e">
        <f t="shared" si="14"/>
        <v>#REF!</v>
      </c>
      <c r="N84" s="518" t="e">
        <f t="shared" si="14"/>
        <v>#REF!</v>
      </c>
      <c r="O84" s="518" t="e">
        <f t="shared" si="14"/>
        <v>#REF!</v>
      </c>
      <c r="P84" s="518" t="e">
        <f t="shared" si="14"/>
        <v>#REF!</v>
      </c>
      <c r="Q84" s="518" t="e">
        <f t="shared" si="14"/>
        <v>#REF!</v>
      </c>
      <c r="R84" s="518" t="e">
        <f t="shared" si="14"/>
        <v>#REF!</v>
      </c>
      <c r="S84" s="518" t="e">
        <f t="shared" si="14"/>
        <v>#REF!</v>
      </c>
      <c r="T84" s="518" t="e">
        <f t="shared" si="14"/>
        <v>#REF!</v>
      </c>
      <c r="U84" s="518" t="e">
        <f t="shared" si="14"/>
        <v>#REF!</v>
      </c>
      <c r="V84" s="518" t="e">
        <f t="shared" si="14"/>
        <v>#REF!</v>
      </c>
      <c r="W84" s="518" t="e">
        <f t="shared" si="14"/>
        <v>#REF!</v>
      </c>
      <c r="X84" s="518" t="e">
        <f t="shared" si="14"/>
        <v>#REF!</v>
      </c>
      <c r="Y84" s="518" t="e">
        <f t="shared" si="14"/>
        <v>#REF!</v>
      </c>
      <c r="Z84" s="518" t="e">
        <f t="shared" si="14"/>
        <v>#REF!</v>
      </c>
      <c r="AA84" s="518" t="e">
        <f t="shared" si="14"/>
        <v>#REF!</v>
      </c>
      <c r="AB84" s="518" t="e">
        <f t="shared" si="14"/>
        <v>#REF!</v>
      </c>
      <c r="AC84" s="518" t="e">
        <f>SUM(AC27:AC40)</f>
        <v>#REF!</v>
      </c>
      <c r="AD84" s="518" t="e">
        <f>SUM(AD27:AD40)</f>
        <v>#REF!</v>
      </c>
      <c r="AE84" s="518" t="e">
        <f>SUM(AE27:AE40)</f>
        <v>#REF!</v>
      </c>
      <c r="AF84" s="518" t="e">
        <f>SUM(AF27:AF40)</f>
        <v>#REF!</v>
      </c>
      <c r="AG84" s="518" t="e">
        <f>SUM(AG27:AG40)</f>
        <v>#REF!</v>
      </c>
      <c r="AH84" s="518" t="e">
        <f>SUM(AH27:AH41)</f>
        <v>#REF!</v>
      </c>
      <c r="AI84" s="518" t="e">
        <f>SUM(AI27:AI41)</f>
        <v>#REF!</v>
      </c>
      <c r="AJ84" s="518" t="e">
        <f>SUM(AJ27:AJ41)</f>
        <v>#REF!</v>
      </c>
      <c r="AK84" s="544">
        <f t="shared" ref="AK84:AZ84" si="15">SUM(AK27:AK82)</f>
        <v>217.80512922</v>
      </c>
      <c r="AL84" s="519">
        <f t="shared" si="15"/>
        <v>178.34859381000001</v>
      </c>
      <c r="AM84" s="544">
        <f t="shared" si="15"/>
        <v>170.11859380999999</v>
      </c>
      <c r="AN84" s="544">
        <f t="shared" si="15"/>
        <v>182.86217382000004</v>
      </c>
      <c r="AO84" s="544">
        <f t="shared" si="15"/>
        <v>206.13</v>
      </c>
      <c r="AP84" s="544">
        <f t="shared" si="15"/>
        <v>211.97000000000003</v>
      </c>
      <c r="AQ84" s="544">
        <f t="shared" si="15"/>
        <v>216.23</v>
      </c>
      <c r="AR84" s="544">
        <f t="shared" si="15"/>
        <v>227.23080756000002</v>
      </c>
      <c r="AS84" s="544">
        <f t="shared" si="15"/>
        <v>219.96572164999998</v>
      </c>
      <c r="AT84" s="544">
        <f t="shared" si="15"/>
        <v>221.61999999999998</v>
      </c>
      <c r="AU84" s="519">
        <f t="shared" si="15"/>
        <v>196.84568340999999</v>
      </c>
      <c r="AV84" s="544">
        <f t="shared" si="15"/>
        <v>194.64555590000001</v>
      </c>
      <c r="AW84" s="544">
        <f t="shared" si="15"/>
        <v>210.55999999999997</v>
      </c>
      <c r="AX84" s="544">
        <f t="shared" si="15"/>
        <v>182.87999999999997</v>
      </c>
      <c r="AY84" s="544">
        <f t="shared" si="15"/>
        <v>183.99817306340003</v>
      </c>
      <c r="AZ84" s="544">
        <f t="shared" si="15"/>
        <v>184.55492810999999</v>
      </c>
      <c r="BA84" s="544">
        <f t="shared" ref="BA84:BJ84" si="16">SUM(BA27:BA82)</f>
        <v>184.21524994000001</v>
      </c>
      <c r="BB84" s="544">
        <f t="shared" si="16"/>
        <v>205.97365578999998</v>
      </c>
      <c r="BC84" s="544">
        <f t="shared" si="16"/>
        <v>203.90812603000001</v>
      </c>
      <c r="BD84" s="544">
        <f t="shared" si="16"/>
        <v>205.78615352999998</v>
      </c>
      <c r="BE84" s="544">
        <f t="shared" si="16"/>
        <v>205.49638481</v>
      </c>
      <c r="BF84" s="544">
        <f t="shared" si="16"/>
        <v>210.14726784999996</v>
      </c>
      <c r="BG84" s="544">
        <f t="shared" si="16"/>
        <v>208.3668366</v>
      </c>
      <c r="BH84" s="544">
        <f t="shared" si="16"/>
        <v>201.47718817000001</v>
      </c>
      <c r="BI84" s="544">
        <f t="shared" si="16"/>
        <v>205.36127196999999</v>
      </c>
      <c r="BJ84" s="544">
        <f t="shared" si="16"/>
        <v>199.82085520999999</v>
      </c>
    </row>
    <row r="85" spans="1:63" ht="10.25" customHeight="1">
      <c r="A85" s="964" t="s">
        <v>342</v>
      </c>
      <c r="B85" s="962"/>
      <c r="C85" s="963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597"/>
      <c r="P85" s="597"/>
      <c r="Q85" s="597"/>
      <c r="R85" s="597"/>
      <c r="S85" s="597"/>
      <c r="T85" s="597"/>
      <c r="U85" s="597"/>
      <c r="V85" s="597"/>
      <c r="W85" s="597"/>
      <c r="X85" s="597"/>
      <c r="Y85" s="597"/>
      <c r="Z85" s="597"/>
      <c r="AA85" s="597"/>
      <c r="AB85" s="597"/>
      <c r="AC85" s="597"/>
      <c r="AD85" s="597"/>
      <c r="AE85" s="597"/>
      <c r="AF85" s="597"/>
      <c r="AG85" s="597"/>
      <c r="AH85" s="597"/>
      <c r="AI85" s="597"/>
      <c r="AJ85" s="597"/>
      <c r="AK85" s="544">
        <f t="shared" ref="AK85:AY85" si="17">SUM(AK60:AK75)</f>
        <v>7</v>
      </c>
      <c r="AL85" s="544">
        <f t="shared" si="17"/>
        <v>7</v>
      </c>
      <c r="AM85" s="544">
        <f t="shared" si="17"/>
        <v>6</v>
      </c>
      <c r="AN85" s="544">
        <f t="shared" si="17"/>
        <v>0</v>
      </c>
      <c r="AO85" s="544">
        <f t="shared" si="17"/>
        <v>4</v>
      </c>
      <c r="AP85" s="544">
        <f t="shared" si="17"/>
        <v>1.8</v>
      </c>
      <c r="AQ85" s="544">
        <f t="shared" si="17"/>
        <v>0</v>
      </c>
      <c r="AR85" s="544">
        <f t="shared" si="17"/>
        <v>0</v>
      </c>
      <c r="AS85" s="544">
        <f t="shared" si="17"/>
        <v>13</v>
      </c>
      <c r="AT85" s="544">
        <f t="shared" si="17"/>
        <v>11</v>
      </c>
      <c r="AU85" s="544">
        <f t="shared" si="17"/>
        <v>19</v>
      </c>
      <c r="AV85" s="544">
        <f t="shared" si="17"/>
        <v>15</v>
      </c>
      <c r="AW85" s="544">
        <f t="shared" si="17"/>
        <v>0</v>
      </c>
      <c r="AX85" s="544">
        <f t="shared" si="17"/>
        <v>2</v>
      </c>
      <c r="AY85" s="544">
        <f t="shared" si="17"/>
        <v>0</v>
      </c>
      <c r="AZ85" s="544">
        <f>SUM(AZ60:AZ75)</f>
        <v>0</v>
      </c>
      <c r="BA85" s="544">
        <f t="shared" ref="BA85:BJ85" si="18">SUM(BA60:BA75)</f>
        <v>0</v>
      </c>
      <c r="BB85" s="544">
        <f t="shared" si="18"/>
        <v>0</v>
      </c>
      <c r="BC85" s="544">
        <f t="shared" si="18"/>
        <v>0</v>
      </c>
      <c r="BD85" s="544">
        <f t="shared" si="18"/>
        <v>0</v>
      </c>
      <c r="BE85" s="544">
        <f t="shared" si="18"/>
        <v>0</v>
      </c>
      <c r="BF85" s="544">
        <f t="shared" si="18"/>
        <v>0</v>
      </c>
      <c r="BG85" s="544">
        <f t="shared" si="18"/>
        <v>0</v>
      </c>
      <c r="BH85" s="544">
        <f t="shared" si="18"/>
        <v>0</v>
      </c>
      <c r="BI85" s="544">
        <f t="shared" si="18"/>
        <v>0</v>
      </c>
      <c r="BJ85" s="544">
        <f t="shared" si="18"/>
        <v>0</v>
      </c>
    </row>
    <row r="86" spans="1:63" ht="10.25" customHeight="1">
      <c r="A86" s="965" t="s">
        <v>322</v>
      </c>
      <c r="B86" s="966"/>
      <c r="C86" s="966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3"/>
      <c r="P86" s="583"/>
      <c r="Q86" s="583"/>
      <c r="R86" s="583"/>
      <c r="S86" s="583"/>
      <c r="T86" s="583"/>
      <c r="U86" s="583"/>
      <c r="V86" s="583"/>
      <c r="W86" s="583"/>
      <c r="X86" s="583"/>
      <c r="Y86" s="583"/>
      <c r="Z86" s="583"/>
      <c r="AA86" s="583"/>
      <c r="AB86" s="583"/>
      <c r="AC86" s="583"/>
      <c r="AD86" s="583"/>
      <c r="AE86" s="583"/>
      <c r="AF86" s="583"/>
      <c r="AG86" s="583"/>
      <c r="AH86" s="583"/>
      <c r="AI86" s="583"/>
      <c r="AJ86" s="583"/>
      <c r="AK86" s="583"/>
      <c r="AL86" s="583"/>
      <c r="AM86" s="583"/>
      <c r="AN86" s="583"/>
      <c r="AO86" s="583"/>
      <c r="AP86" s="583"/>
      <c r="AQ86" s="583"/>
      <c r="AR86" s="583"/>
      <c r="AS86" s="583"/>
      <c r="AT86" s="583"/>
      <c r="AU86" s="583"/>
      <c r="AV86" s="583"/>
      <c r="AW86" s="583"/>
      <c r="AX86" s="583"/>
      <c r="AY86" s="583"/>
      <c r="AZ86" s="583"/>
      <c r="BA86" s="583"/>
      <c r="BB86" s="583"/>
      <c r="BC86" s="583"/>
      <c r="BD86" s="583"/>
      <c r="BE86" s="583"/>
      <c r="BF86" s="587"/>
      <c r="BG86" s="587"/>
      <c r="BH86" s="589"/>
      <c r="BI86" s="589"/>
      <c r="BJ86" s="588"/>
    </row>
    <row r="87" spans="1:63" ht="10.25" customHeight="1">
      <c r="A87" s="967" t="s">
        <v>107</v>
      </c>
      <c r="B87" s="968"/>
      <c r="C87" s="969"/>
      <c r="D87" s="400">
        <v>2017</v>
      </c>
      <c r="E87" s="400"/>
      <c r="F87" s="940">
        <v>2017</v>
      </c>
      <c r="G87" s="941"/>
      <c r="H87" s="941"/>
      <c r="I87" s="941"/>
      <c r="J87" s="942"/>
      <c r="K87" s="401">
        <v>2018</v>
      </c>
      <c r="L87" s="401">
        <v>2018</v>
      </c>
      <c r="M87" s="401">
        <v>2018</v>
      </c>
      <c r="N87" s="400">
        <v>2018</v>
      </c>
      <c r="O87" s="400"/>
      <c r="P87" s="401">
        <v>2018</v>
      </c>
      <c r="Q87" s="943">
        <v>2018</v>
      </c>
      <c r="R87" s="943"/>
      <c r="S87" s="943"/>
      <c r="T87" s="943"/>
      <c r="U87" s="943"/>
      <c r="V87" s="943"/>
      <c r="W87" s="401">
        <v>2019</v>
      </c>
      <c r="X87" s="401">
        <v>2019</v>
      </c>
      <c r="Y87" s="400">
        <v>2019</v>
      </c>
      <c r="Z87" s="401">
        <v>2019</v>
      </c>
      <c r="AA87" s="400">
        <v>2019</v>
      </c>
      <c r="AB87" s="401">
        <v>2019</v>
      </c>
      <c r="AC87" s="400">
        <v>2019</v>
      </c>
      <c r="AD87" s="401">
        <v>2019</v>
      </c>
      <c r="AE87" s="400">
        <v>2019</v>
      </c>
      <c r="AF87" s="943">
        <v>2019</v>
      </c>
      <c r="AG87" s="943"/>
      <c r="AH87" s="943"/>
      <c r="AI87" s="401">
        <v>2020</v>
      </c>
      <c r="AJ87" s="402"/>
      <c r="AK87" s="401">
        <v>2020</v>
      </c>
      <c r="AL87" s="401">
        <v>2020</v>
      </c>
      <c r="AM87" s="402"/>
      <c r="AN87" s="401">
        <v>2020</v>
      </c>
      <c r="AO87" s="401">
        <v>2020</v>
      </c>
      <c r="AP87" s="943">
        <v>2020</v>
      </c>
      <c r="AQ87" s="943"/>
      <c r="AR87" s="943"/>
      <c r="AS87" s="943"/>
      <c r="AT87" s="943"/>
      <c r="AU87" s="401">
        <v>2021</v>
      </c>
      <c r="AV87" s="401">
        <v>2021</v>
      </c>
      <c r="AW87" s="401">
        <v>2021</v>
      </c>
      <c r="AX87" s="401">
        <v>2021</v>
      </c>
      <c r="AY87" s="943">
        <v>2021</v>
      </c>
      <c r="AZ87" s="943"/>
      <c r="BA87" s="943"/>
      <c r="BB87" s="943"/>
      <c r="BC87" s="943"/>
      <c r="BD87" s="943"/>
      <c r="BE87" s="943"/>
      <c r="BF87" s="943"/>
      <c r="BG87" s="941">
        <v>2022</v>
      </c>
      <c r="BH87" s="941"/>
      <c r="BI87" s="941"/>
      <c r="BJ87" s="942"/>
    </row>
    <row r="88" spans="1:63" ht="10.25" customHeight="1">
      <c r="A88" s="959" t="s">
        <v>108</v>
      </c>
      <c r="B88" s="960"/>
      <c r="C88" s="970"/>
      <c r="D88" s="506" t="str">
        <f t="shared" ref="D88:AZ88" si="19">D9</f>
        <v>JUN</v>
      </c>
      <c r="E88" s="506" t="str">
        <f t="shared" si="19"/>
        <v>JUL</v>
      </c>
      <c r="F88" s="506" t="str">
        <f t="shared" si="19"/>
        <v>AUG</v>
      </c>
      <c r="G88" s="506" t="str">
        <f t="shared" si="19"/>
        <v>SEP</v>
      </c>
      <c r="H88" s="506" t="str">
        <f t="shared" si="19"/>
        <v>OCT</v>
      </c>
      <c r="I88" s="506" t="str">
        <f t="shared" si="19"/>
        <v>NOV</v>
      </c>
      <c r="J88" s="506" t="str">
        <f t="shared" si="19"/>
        <v>DEC</v>
      </c>
      <c r="K88" s="506" t="str">
        <f t="shared" si="19"/>
        <v>JAN</v>
      </c>
      <c r="L88" s="506" t="str">
        <f t="shared" si="19"/>
        <v>FEB</v>
      </c>
      <c r="M88" s="506" t="str">
        <f t="shared" si="19"/>
        <v>MAR</v>
      </c>
      <c r="N88" s="506" t="str">
        <f t="shared" si="19"/>
        <v>APR</v>
      </c>
      <c r="O88" s="506" t="str">
        <f t="shared" si="19"/>
        <v>MAY</v>
      </c>
      <c r="P88" s="506" t="str">
        <f t="shared" si="19"/>
        <v>JUN</v>
      </c>
      <c r="Q88" s="506" t="str">
        <f t="shared" si="19"/>
        <v>JUL</v>
      </c>
      <c r="R88" s="506" t="str">
        <f t="shared" si="19"/>
        <v>AUG</v>
      </c>
      <c r="S88" s="506" t="str">
        <f t="shared" si="19"/>
        <v>SEP</v>
      </c>
      <c r="T88" s="506" t="str">
        <f t="shared" si="19"/>
        <v>OCT</v>
      </c>
      <c r="U88" s="506" t="str">
        <f t="shared" si="19"/>
        <v>NOV</v>
      </c>
      <c r="V88" s="506" t="str">
        <f t="shared" si="19"/>
        <v>DEC</v>
      </c>
      <c r="W88" s="506" t="str">
        <f t="shared" si="19"/>
        <v>JAN</v>
      </c>
      <c r="X88" s="506" t="str">
        <f t="shared" si="19"/>
        <v>FEB</v>
      </c>
      <c r="Y88" s="506" t="str">
        <f t="shared" si="19"/>
        <v>MAR</v>
      </c>
      <c r="Z88" s="506" t="str">
        <f t="shared" si="19"/>
        <v>APR</v>
      </c>
      <c r="AA88" s="506" t="str">
        <f t="shared" si="19"/>
        <v>MAY</v>
      </c>
      <c r="AB88" s="506" t="str">
        <f t="shared" si="19"/>
        <v>JUN</v>
      </c>
      <c r="AC88" s="506" t="str">
        <f t="shared" si="19"/>
        <v>JUL</v>
      </c>
      <c r="AD88" s="506" t="str">
        <f t="shared" si="19"/>
        <v>AUG</v>
      </c>
      <c r="AE88" s="506" t="str">
        <f t="shared" si="19"/>
        <v>SEP</v>
      </c>
      <c r="AF88" s="506" t="str">
        <f t="shared" si="19"/>
        <v>OCT</v>
      </c>
      <c r="AG88" s="506" t="str">
        <f t="shared" si="19"/>
        <v>NOV</v>
      </c>
      <c r="AH88" s="506" t="str">
        <f t="shared" si="19"/>
        <v>DEC</v>
      </c>
      <c r="AI88" s="506" t="str">
        <f t="shared" si="19"/>
        <v>JAN</v>
      </c>
      <c r="AJ88" s="506" t="str">
        <f t="shared" si="19"/>
        <v>FEB</v>
      </c>
      <c r="AK88" s="506" t="str">
        <f t="shared" si="19"/>
        <v>MAR</v>
      </c>
      <c r="AL88" s="506" t="str">
        <f t="shared" si="19"/>
        <v>APR</v>
      </c>
      <c r="AM88" s="506" t="str">
        <f t="shared" si="19"/>
        <v>MAY</v>
      </c>
      <c r="AN88" s="506" t="str">
        <f t="shared" si="19"/>
        <v>JUN</v>
      </c>
      <c r="AO88" s="506" t="str">
        <f t="shared" si="19"/>
        <v>JUL</v>
      </c>
      <c r="AP88" s="506" t="str">
        <f t="shared" si="19"/>
        <v>AUG</v>
      </c>
      <c r="AQ88" s="506" t="str">
        <f t="shared" si="19"/>
        <v>SEP</v>
      </c>
      <c r="AR88" s="506" t="str">
        <f t="shared" si="19"/>
        <v>OCT</v>
      </c>
      <c r="AS88" s="506" t="str">
        <f t="shared" si="19"/>
        <v>NOV</v>
      </c>
      <c r="AT88" s="506" t="str">
        <f t="shared" si="19"/>
        <v>DEC</v>
      </c>
      <c r="AU88" s="506" t="str">
        <f t="shared" si="19"/>
        <v>JAN</v>
      </c>
      <c r="AV88" s="506" t="str">
        <f t="shared" si="19"/>
        <v>FEB</v>
      </c>
      <c r="AW88" s="506" t="str">
        <f t="shared" si="19"/>
        <v>MAR</v>
      </c>
      <c r="AX88" s="506" t="str">
        <f t="shared" si="19"/>
        <v>APR</v>
      </c>
      <c r="AY88" s="506" t="str">
        <f t="shared" si="19"/>
        <v>MAY</v>
      </c>
      <c r="AZ88" s="506" t="str">
        <f t="shared" si="19"/>
        <v>JUN</v>
      </c>
      <c r="BA88" s="506" t="str">
        <f t="shared" ref="BA88:BJ88" si="20">BA9</f>
        <v>JUL</v>
      </c>
      <c r="BB88" s="506" t="str">
        <f t="shared" si="20"/>
        <v>AUG</v>
      </c>
      <c r="BC88" s="506" t="str">
        <f t="shared" si="20"/>
        <v>SEP</v>
      </c>
      <c r="BD88" s="506" t="str">
        <f t="shared" si="20"/>
        <v>OCT</v>
      </c>
      <c r="BE88" s="506" t="str">
        <f t="shared" si="20"/>
        <v>NOV</v>
      </c>
      <c r="BF88" s="506" t="str">
        <f t="shared" si="20"/>
        <v>DEC</v>
      </c>
      <c r="BG88" s="506" t="str">
        <f t="shared" si="20"/>
        <v>JAN</v>
      </c>
      <c r="BH88" s="506" t="str">
        <f t="shared" si="20"/>
        <v>FEB</v>
      </c>
      <c r="BI88" s="506" t="str">
        <f t="shared" si="20"/>
        <v>MAR</v>
      </c>
      <c r="BJ88" s="506" t="str">
        <f t="shared" si="20"/>
        <v>APR</v>
      </c>
    </row>
    <row r="89" spans="1:63" ht="10.25" customHeight="1">
      <c r="A89" s="539" t="s">
        <v>241</v>
      </c>
      <c r="B89" s="540"/>
      <c r="C89" s="590"/>
      <c r="D89" s="594">
        <f>'NGL Balance'!H14</f>
        <v>0</v>
      </c>
      <c r="E89" s="525">
        <f>'NGL Balance'!I14</f>
        <v>23</v>
      </c>
      <c r="F89" s="525">
        <f>'NGL Balance'!J14</f>
        <v>25</v>
      </c>
      <c r="G89" s="525">
        <f>'NGL Balance'!K14</f>
        <v>21.5</v>
      </c>
      <c r="H89" s="525">
        <f>'NGL Balance'!L14</f>
        <v>27.8</v>
      </c>
      <c r="I89" s="525">
        <f>'NGL Balance'!M14</f>
        <v>27.8</v>
      </c>
      <c r="J89" s="525">
        <f>'NGL Balance'!N14</f>
        <v>33.179000000000002</v>
      </c>
      <c r="K89" s="525">
        <f>'NGL Balance'!O14</f>
        <v>31</v>
      </c>
      <c r="L89" s="525">
        <f>'NGL Balance'!P14</f>
        <v>29.4</v>
      </c>
      <c r="M89" s="525">
        <f>'NGL Balance'!Q14</f>
        <v>21.6</v>
      </c>
      <c r="N89" s="525">
        <f>'NGL Balance'!R14</f>
        <v>27.78</v>
      </c>
      <c r="O89" s="525">
        <f>'NGL Balance'!S14</f>
        <v>23</v>
      </c>
      <c r="P89" s="525">
        <f>'NGL Balance'!T14</f>
        <v>28.56</v>
      </c>
      <c r="Q89" s="525">
        <f>'NGL Balance'!U14</f>
        <v>29.32</v>
      </c>
      <c r="R89" s="525">
        <f>'NGL Balance'!V14</f>
        <v>24</v>
      </c>
      <c r="S89" s="525">
        <f>'NGL Balance'!W14</f>
        <v>18.5</v>
      </c>
      <c r="T89" s="525">
        <f>'NGL Balance'!X14</f>
        <v>22.2</v>
      </c>
      <c r="U89" s="525">
        <f>'NGL Balance'!Y14</f>
        <v>33.950617283950614</v>
      </c>
      <c r="V89" s="525">
        <f>'NGL Balance'!Z14</f>
        <v>30.092592592592592</v>
      </c>
      <c r="W89" s="525">
        <f>'NGL Balance'!AA14</f>
        <v>18.518518518518519</v>
      </c>
      <c r="X89" s="525">
        <f>'NGL Balance'!AB14</f>
        <v>23.148148148148149</v>
      </c>
      <c r="Y89" s="525">
        <f>'NGL Balance'!AC14</f>
        <v>32.407407407407405</v>
      </c>
      <c r="Z89" s="525">
        <f>'NGL Balance'!AD14</f>
        <v>29.320987654320987</v>
      </c>
      <c r="AA89" s="525">
        <f>'NGL Balance'!AE14</f>
        <v>26.234567901234566</v>
      </c>
      <c r="AB89" s="525">
        <f>'NGL Balance'!AF14</f>
        <v>29.320987654320987</v>
      </c>
      <c r="AC89" s="525">
        <f>'NGL Balance'!AG14</f>
        <v>28.549382716049383</v>
      </c>
      <c r="AD89" s="525">
        <f>'NGL Balance'!AH14</f>
        <v>30.864197530864196</v>
      </c>
      <c r="AE89" s="525">
        <f>'NGL Balance'!AI14</f>
        <v>29.320987654320987</v>
      </c>
      <c r="AF89" s="525">
        <f>'NGL Balance'!AJ14</f>
        <v>27.777777777777779</v>
      </c>
      <c r="AG89" s="525">
        <f>'NGL Balance'!AK14</f>
        <v>27.006172839506171</v>
      </c>
      <c r="AH89" s="525">
        <f>'NGL Balance'!AL14</f>
        <v>32.407407407407405</v>
      </c>
      <c r="AI89" s="525">
        <f>'NGL Balance'!AM14</f>
        <v>29.320987654320987</v>
      </c>
      <c r="AJ89" s="525">
        <f>'NGL Balance'!AN14</f>
        <v>19.290123456790123</v>
      </c>
      <c r="AK89" s="509">
        <f>'NGL Balance'!AO14</f>
        <v>38.888888888888886</v>
      </c>
      <c r="AL89" s="509">
        <f>'NGL Balance'!AP14</f>
        <v>23.148148148148149</v>
      </c>
      <c r="AM89" s="509">
        <f>'NGL Balance'!AQ14</f>
        <v>13.888888888888889</v>
      </c>
      <c r="AN89" s="509">
        <f>'NGL Balance'!AR14</f>
        <v>7.716049382716049</v>
      </c>
      <c r="AO89" s="509">
        <f>'NGL Balance'!AS14</f>
        <v>7.716049382716049</v>
      </c>
      <c r="AP89" s="509">
        <f>'NGL Balance'!AT14</f>
        <v>23.148148148148149</v>
      </c>
      <c r="AQ89" s="509">
        <f>'NGL Balance'!AU14</f>
        <v>35.493827160493829</v>
      </c>
      <c r="AR89" s="509">
        <f>'NGL Balance'!AV14</f>
        <v>39.351851851851848</v>
      </c>
      <c r="AS89" s="509">
        <f>'NGL Balance'!AW14</f>
        <v>30.864197530864196</v>
      </c>
      <c r="AT89" s="509">
        <f>'NGL Balance'!AX14</f>
        <v>33.950617283950614</v>
      </c>
      <c r="AU89" s="509">
        <f>'NGL Balance'!AY14</f>
        <v>37.808641975308639</v>
      </c>
      <c r="AV89" s="509">
        <f>'NGL Balance'!AZ14</f>
        <v>37.808641975308639</v>
      </c>
      <c r="AW89" s="509">
        <f>'NGL Balance'!BA14</f>
        <v>40.123456790123456</v>
      </c>
      <c r="AX89" s="509" t="e">
        <f>'NGL Balance'!#REF!</f>
        <v>#REF!</v>
      </c>
      <c r="AY89" s="509">
        <f>'NGL Balance'!BB14</f>
        <v>40.123456790123456</v>
      </c>
      <c r="AZ89" s="509">
        <f>'NGL Balance'!BC14</f>
        <v>32.407407407407405</v>
      </c>
      <c r="BA89" s="509">
        <f>'NGL Balance'!BD14</f>
        <v>29.320987654320987</v>
      </c>
      <c r="BB89" s="509">
        <f>'NGL Balance'!BE14</f>
        <v>37.037037037037038</v>
      </c>
      <c r="BC89" s="509">
        <f>'NGL Balance'!BF14</f>
        <v>29.320987654320987</v>
      </c>
      <c r="BD89" s="509">
        <f>'NGL Balance'!BG14</f>
        <v>25.462962962962962</v>
      </c>
      <c r="BE89" s="509">
        <f>'NGL Balance'!BH14</f>
        <v>30.864197530864196</v>
      </c>
      <c r="BF89" s="509">
        <f>'NGL Balance'!BI14</f>
        <v>30.864197530864196</v>
      </c>
      <c r="BG89" s="509">
        <f>'NGL Balance'!BJ14</f>
        <v>30.092592592592592</v>
      </c>
      <c r="BH89" s="509">
        <f>'NGL Balance'!BK14</f>
        <v>27.006172839506171</v>
      </c>
      <c r="BI89" s="509">
        <f>'NGL Balance'!BL14</f>
        <v>30.092592592592592</v>
      </c>
      <c r="BJ89" s="509">
        <f>'NGL Balance'!BM14</f>
        <v>29.320987654320987</v>
      </c>
    </row>
    <row r="90" spans="1:63" ht="10.25" customHeight="1">
      <c r="A90" s="971" t="s">
        <v>339</v>
      </c>
      <c r="B90" s="972"/>
      <c r="C90" s="591"/>
      <c r="D90" s="595">
        <f>'NGL Balance'!F15</f>
        <v>53</v>
      </c>
      <c r="E90" s="508">
        <f>'NGL Balance'!I15</f>
        <v>56</v>
      </c>
      <c r="F90" s="508">
        <f>'NGL Balance'!J15</f>
        <v>56</v>
      </c>
      <c r="G90" s="508">
        <f>'NGL Balance'!K15</f>
        <v>53</v>
      </c>
      <c r="H90" s="508">
        <f>'NGL Balance'!L15</f>
        <v>58</v>
      </c>
      <c r="I90" s="508">
        <f>'NGL Balance'!M15</f>
        <v>56</v>
      </c>
      <c r="J90" s="508">
        <f>'NGL Balance'!N15</f>
        <v>55</v>
      </c>
      <c r="K90" s="508">
        <f>'NGL Balance'!O15</f>
        <v>55.111111111111114</v>
      </c>
      <c r="L90" s="508">
        <f>'NGL Balance'!P15</f>
        <v>49.777777777777771</v>
      </c>
      <c r="M90" s="508">
        <f>'NGL Balance'!Q15</f>
        <v>55.111111111111114</v>
      </c>
      <c r="N90" s="508">
        <f>'NGL Balance'!R15</f>
        <v>53.333333333333329</v>
      </c>
      <c r="O90" s="508">
        <f>'NGL Balance'!S15</f>
        <v>55.111111111111114</v>
      </c>
      <c r="P90" s="508">
        <f>'NGL Balance'!T15</f>
        <v>53.333333333333329</v>
      </c>
      <c r="Q90" s="508">
        <f>'NGL Balance'!U15</f>
        <v>55.111111111111114</v>
      </c>
      <c r="R90" s="508">
        <f>'NGL Balance'!V15</f>
        <v>55.111111111111114</v>
      </c>
      <c r="S90" s="508">
        <f>'NGL Balance'!W15</f>
        <v>53.333333333333329</v>
      </c>
      <c r="T90" s="508">
        <f>'NGL Balance'!X15</f>
        <v>43.5</v>
      </c>
      <c r="U90" s="508">
        <f>'NGL Balance'!Y15</f>
        <v>40</v>
      </c>
      <c r="V90" s="508">
        <f>'NGL Balance'!Z15</f>
        <v>55.111111111111114</v>
      </c>
      <c r="W90" s="508">
        <f>'NGL Balance'!AA15</f>
        <v>45</v>
      </c>
      <c r="X90" s="508">
        <f>'NGL Balance'!AB15</f>
        <v>48</v>
      </c>
      <c r="Y90" s="508">
        <f>'NGL Balance'!AC15</f>
        <v>55</v>
      </c>
      <c r="Z90" s="508">
        <f>'NGL Balance'!AD15</f>
        <v>53</v>
      </c>
      <c r="AA90" s="508">
        <f>'NGL Balance'!AE15</f>
        <v>55</v>
      </c>
      <c r="AB90" s="508">
        <f>'NGL Balance'!AF15</f>
        <v>53</v>
      </c>
      <c r="AC90" s="508">
        <f>'NGL Balance'!AG15</f>
        <v>55</v>
      </c>
      <c r="AD90" s="508">
        <f>'NGL Balance'!AH15</f>
        <v>55</v>
      </c>
      <c r="AE90" s="508">
        <f>'NGL Balance'!AI15</f>
        <v>51.5</v>
      </c>
      <c r="AF90" s="508">
        <f>'NGL Balance'!AJ15</f>
        <v>55.111111111111114</v>
      </c>
      <c r="AG90" s="508">
        <f>'NGL Balance'!AK15</f>
        <v>53.333333333333336</v>
      </c>
      <c r="AH90" s="508">
        <f>'NGL Balance'!AL15</f>
        <v>55</v>
      </c>
      <c r="AI90" s="508">
        <f>'NGL Balance'!AM15</f>
        <v>55</v>
      </c>
      <c r="AJ90" s="508">
        <f>'NGL Balance'!AN15</f>
        <v>51.555555555555564</v>
      </c>
      <c r="AK90" s="530">
        <f>'NGL Balance'!AO15</f>
        <v>43.6</v>
      </c>
      <c r="AL90" s="530">
        <f>'NGL Balance'!AP15</f>
        <v>42.2</v>
      </c>
      <c r="AM90" s="530">
        <f>'NGL Balance'!AQ15</f>
        <v>42.2</v>
      </c>
      <c r="AN90" s="530">
        <f>'NGL Balance'!AR15</f>
        <v>53.333333333333329</v>
      </c>
      <c r="AO90" s="530">
        <f>'NGL Balance'!AS15</f>
        <v>58.857999999999997</v>
      </c>
      <c r="AP90" s="530">
        <f>'NGL Balance'!AT15</f>
        <v>55.111111111111114</v>
      </c>
      <c r="AQ90" s="530">
        <f>'NGL Balance'!AU15</f>
        <v>42.222222222222221</v>
      </c>
      <c r="AR90" s="530">
        <f>'NGL Balance'!AV15</f>
        <v>43.629629629629626</v>
      </c>
      <c r="AS90" s="530">
        <f>'NGL Balance'!AW15</f>
        <v>40.002222222222223</v>
      </c>
      <c r="AT90" s="530">
        <f>'NGL Balance'!AX15</f>
        <v>40.599629629629625</v>
      </c>
      <c r="AU90" s="530">
        <f>'NGL Balance'!AY15</f>
        <v>45</v>
      </c>
      <c r="AV90" s="530">
        <f>'NGL Balance'!AZ15</f>
        <v>39</v>
      </c>
      <c r="AW90" s="530">
        <f>'NGL Balance'!BA15</f>
        <v>43.629629629629626</v>
      </c>
      <c r="AX90" s="530" t="e">
        <f>'NGL Balance'!#REF!</f>
        <v>#REF!</v>
      </c>
      <c r="AY90" s="530">
        <f>'NGL Balance'!BB15</f>
        <v>43.629629629629626</v>
      </c>
      <c r="AZ90" s="530">
        <f>'NGL Balance'!BC15</f>
        <v>42.222222222222221</v>
      </c>
      <c r="BA90" s="530">
        <f>'NGL Balance'!BD15</f>
        <v>33</v>
      </c>
      <c r="BB90" s="530">
        <f>'NGL Balance'!BE15</f>
        <v>43.629629629629626</v>
      </c>
      <c r="BC90" s="530">
        <f>'NGL Balance'!BF15</f>
        <v>42.222222222222221</v>
      </c>
      <c r="BD90" s="530">
        <f>'NGL Balance'!BG15</f>
        <v>39.037037037037038</v>
      </c>
      <c r="BE90" s="530">
        <f>'NGL Balance'!BH15</f>
        <v>42.222222222222221</v>
      </c>
      <c r="BF90" s="530">
        <f>'NGL Balance'!BI15</f>
        <v>43.629629629629626</v>
      </c>
      <c r="BG90" s="530">
        <f>'NGL Balance'!BJ15</f>
        <v>43.629629629629626</v>
      </c>
      <c r="BH90" s="530">
        <f>'NGL Balance'!BK15</f>
        <v>39.407407407407412</v>
      </c>
      <c r="BI90" s="530">
        <f>'NGL Balance'!BL15</f>
        <v>43.629629629629626</v>
      </c>
      <c r="BJ90" s="530">
        <f>'NGL Balance'!BM15</f>
        <v>42.222222222222221</v>
      </c>
    </row>
    <row r="91" spans="1:63" ht="10.25" customHeight="1">
      <c r="A91" s="541" t="s">
        <v>192</v>
      </c>
      <c r="B91" s="542"/>
      <c r="C91" s="591"/>
      <c r="D91" s="595">
        <f>'NGL Balance'!H18</f>
        <v>10</v>
      </c>
      <c r="E91" s="508">
        <f>'NGL Balance'!I18</f>
        <v>2</v>
      </c>
      <c r="F91" s="508">
        <f>'NGL Balance'!J18</f>
        <v>0</v>
      </c>
      <c r="G91" s="508">
        <f>'NGL Balance'!K18</f>
        <v>0</v>
      </c>
      <c r="H91" s="508">
        <f>'NGL Balance'!L18</f>
        <v>0</v>
      </c>
      <c r="I91" s="508">
        <f>'NGL Balance'!M18</f>
        <v>0</v>
      </c>
      <c r="J91" s="508">
        <f>'NGL Balance'!N18</f>
        <v>0</v>
      </c>
      <c r="K91" s="508">
        <f>'NGL Balance'!O18</f>
        <v>0</v>
      </c>
      <c r="L91" s="508">
        <f>'NGL Balance'!P18</f>
        <v>0</v>
      </c>
      <c r="M91" s="508">
        <f>'NGL Balance'!Q18</f>
        <v>0</v>
      </c>
      <c r="N91" s="508">
        <f>'NGL Balance'!R18</f>
        <v>0</v>
      </c>
      <c r="O91" s="508">
        <f>'NGL Balance'!S18</f>
        <v>0</v>
      </c>
      <c r="P91" s="508">
        <f>'NGL Balance'!T18</f>
        <v>0</v>
      </c>
      <c r="Q91" s="508">
        <f>'NGL Balance'!U18</f>
        <v>0</v>
      </c>
      <c r="R91" s="508">
        <f>'NGL Balance'!V18</f>
        <v>0</v>
      </c>
      <c r="S91" s="508">
        <f>'NGL Balance'!W18</f>
        <v>0</v>
      </c>
      <c r="T91" s="508">
        <f>'NGL Balance'!X18</f>
        <v>0</v>
      </c>
      <c r="U91" s="508">
        <f>'NGL Balance'!Y18</f>
        <v>0</v>
      </c>
      <c r="V91" s="508">
        <f>'NGL Balance'!Z18</f>
        <v>0</v>
      </c>
      <c r="W91" s="508">
        <f>'NGL Balance'!AA18</f>
        <v>0</v>
      </c>
      <c r="X91" s="508">
        <f>'NGL Balance'!AB18</f>
        <v>0</v>
      </c>
      <c r="Y91" s="508">
        <f>'NGL Balance'!AC18</f>
        <v>0</v>
      </c>
      <c r="Z91" s="508">
        <f>'NGL Balance'!AD18</f>
        <v>0</v>
      </c>
      <c r="AA91" s="508">
        <f>'NGL Balance'!AE18</f>
        <v>0</v>
      </c>
      <c r="AB91" s="508">
        <f>'NGL Balance'!AF18</f>
        <v>0</v>
      </c>
      <c r="AC91" s="508">
        <f>'NGL Balance'!AG18</f>
        <v>0</v>
      </c>
      <c r="AD91" s="508">
        <f>'NGL Balance'!AH18</f>
        <v>0</v>
      </c>
      <c r="AE91" s="508">
        <f>'NGL Balance'!AI18</f>
        <v>0</v>
      </c>
      <c r="AF91" s="508">
        <f>'NGL Balance'!AJ18</f>
        <v>0</v>
      </c>
      <c r="AG91" s="508">
        <f>'NGL Balance'!AK18</f>
        <v>0</v>
      </c>
      <c r="AH91" s="508">
        <f>'NGL Balance'!AL18</f>
        <v>0</v>
      </c>
      <c r="AI91" s="508">
        <f>'NGL Balance'!AM18</f>
        <v>0</v>
      </c>
      <c r="AJ91" s="508">
        <f>'NGL Balance'!AN18</f>
        <v>1.9</v>
      </c>
      <c r="AK91" s="530">
        <f>'NGL Balance'!AO18</f>
        <v>0.6</v>
      </c>
      <c r="AL91" s="530">
        <f>'NGL Balance'!AP18</f>
        <v>0</v>
      </c>
      <c r="AM91" s="530">
        <f>'NGL Balance'!AQ18</f>
        <v>0</v>
      </c>
      <c r="AN91" s="530">
        <f>'NGL Balance'!AR18</f>
        <v>0</v>
      </c>
      <c r="AO91" s="530">
        <f>'NGL Balance'!AS18</f>
        <v>0</v>
      </c>
      <c r="AP91" s="530">
        <f>'NGL Balance'!AT18</f>
        <v>0</v>
      </c>
      <c r="AQ91" s="530">
        <f>'NGL Balance'!AU18</f>
        <v>0</v>
      </c>
      <c r="AR91" s="530">
        <f>'NGL Balance'!AV17</f>
        <v>0</v>
      </c>
      <c r="AS91" s="530">
        <f>'NGL Balance'!AW17</f>
        <v>0</v>
      </c>
      <c r="AT91" s="530">
        <f>'NGL Balance'!AX17</f>
        <v>0</v>
      </c>
      <c r="AU91" s="530">
        <f>'NGL Balance'!AY17</f>
        <v>0</v>
      </c>
      <c r="AV91" s="530">
        <f>'NGL Balance'!AZ17</f>
        <v>0</v>
      </c>
      <c r="AW91" s="530">
        <f>'NGL Balance'!BA17</f>
        <v>0</v>
      </c>
      <c r="AX91" s="530" t="e">
        <f>'NGL Balance'!#REF!</f>
        <v>#REF!</v>
      </c>
      <c r="AY91" s="530">
        <f>'NGL Balance'!BB17</f>
        <v>0</v>
      </c>
      <c r="AZ91" s="530">
        <f>'NGL Balance'!BC17</f>
        <v>0</v>
      </c>
      <c r="BA91" s="530">
        <f>'NGL Balance'!BD17</f>
        <v>0</v>
      </c>
      <c r="BB91" s="530">
        <f>'NGL Balance'!BE17</f>
        <v>0</v>
      </c>
      <c r="BC91" s="530">
        <f>'NGL Balance'!BF17</f>
        <v>0</v>
      </c>
      <c r="BD91" s="530">
        <f>'NGL Balance'!BG17</f>
        <v>0</v>
      </c>
      <c r="BE91" s="530">
        <f>'NGL Balance'!BH17</f>
        <v>0</v>
      </c>
      <c r="BF91" s="530">
        <f>'NGL Balance'!BI17</f>
        <v>0</v>
      </c>
      <c r="BG91" s="530">
        <f>'NGL Balance'!BJ17</f>
        <v>0</v>
      </c>
      <c r="BH91" s="530">
        <f>'NGL Balance'!BK17</f>
        <v>0</v>
      </c>
      <c r="BI91" s="530">
        <f>'NGL Balance'!BL17</f>
        <v>0</v>
      </c>
      <c r="BJ91" s="530">
        <f>'NGL Balance'!BM17</f>
        <v>0</v>
      </c>
    </row>
    <row r="92" spans="1:63" ht="10.25" customHeight="1">
      <c r="A92" s="556" t="s">
        <v>320</v>
      </c>
      <c r="B92" s="592"/>
      <c r="C92" s="593"/>
      <c r="D92" s="595">
        <f>'NGL Balance'!H17</f>
        <v>10</v>
      </c>
      <c r="E92" s="508">
        <f>'NGL Balance'!I17</f>
        <v>0</v>
      </c>
      <c r="F92" s="508">
        <f>'NGL Balance'!J17</f>
        <v>0</v>
      </c>
      <c r="G92" s="508">
        <f>'NGL Balance'!K17</f>
        <v>0</v>
      </c>
      <c r="H92" s="508">
        <f>'NGL Balance'!L17</f>
        <v>0</v>
      </c>
      <c r="I92" s="508">
        <f>'NGL Balance'!M17</f>
        <v>5</v>
      </c>
      <c r="J92" s="508">
        <f>'NGL Balance'!N17</f>
        <v>5</v>
      </c>
      <c r="K92" s="508">
        <f>'NGL Balance'!O17</f>
        <v>0</v>
      </c>
      <c r="L92" s="508">
        <f>'NGL Balance'!P17</f>
        <v>4.2</v>
      </c>
      <c r="M92" s="508">
        <f>'NGL Balance'!Q17</f>
        <v>0</v>
      </c>
      <c r="N92" s="508">
        <f>'NGL Balance'!R17</f>
        <v>0</v>
      </c>
      <c r="O92" s="508">
        <f>'NGL Balance'!S17</f>
        <v>0</v>
      </c>
      <c r="P92" s="508">
        <f>'NGL Balance'!T17</f>
        <v>0</v>
      </c>
      <c r="Q92" s="508">
        <f>'NGL Balance'!U17</f>
        <v>1.9</v>
      </c>
      <c r="R92" s="508">
        <f>'NGL Balance'!V17</f>
        <v>0</v>
      </c>
      <c r="S92" s="508">
        <f>'NGL Balance'!W17</f>
        <v>0</v>
      </c>
      <c r="T92" s="508">
        <f>'NGL Balance'!X17</f>
        <v>1.9</v>
      </c>
      <c r="U92" s="508">
        <f>'NGL Balance'!Y17</f>
        <v>1.9</v>
      </c>
      <c r="V92" s="508">
        <f>'NGL Balance'!Z17</f>
        <v>0</v>
      </c>
      <c r="W92" s="508">
        <f>'NGL Balance'!AA17</f>
        <v>0</v>
      </c>
      <c r="X92" s="508">
        <f>'NGL Balance'!AB17</f>
        <v>0</v>
      </c>
      <c r="Y92" s="508">
        <f>'NGL Balance'!AC17</f>
        <v>0</v>
      </c>
      <c r="Z92" s="508">
        <f>'NGL Balance'!AD17</f>
        <v>0</v>
      </c>
      <c r="AA92" s="508">
        <f>'NGL Balance'!AE17</f>
        <v>0</v>
      </c>
      <c r="AB92" s="508">
        <f>'NGL Balance'!AF17</f>
        <v>0</v>
      </c>
      <c r="AC92" s="508">
        <f>'NGL Balance'!AG17</f>
        <v>0</v>
      </c>
      <c r="AD92" s="508">
        <f>'NGL Balance'!AH17</f>
        <v>0</v>
      </c>
      <c r="AE92" s="508">
        <f>'NGL Balance'!AI17</f>
        <v>0</v>
      </c>
      <c r="AF92" s="508">
        <f>'NGL Balance'!AJ17</f>
        <v>0</v>
      </c>
      <c r="AG92" s="508">
        <f>'NGL Balance'!AK17</f>
        <v>0</v>
      </c>
      <c r="AH92" s="508">
        <f>'NGL Balance'!AL17</f>
        <v>0</v>
      </c>
      <c r="AI92" s="508">
        <f>'NGL Balance'!AM17</f>
        <v>0</v>
      </c>
      <c r="AJ92" s="508">
        <f>'NGL Balance'!AN17</f>
        <v>0</v>
      </c>
      <c r="AK92" s="530">
        <f>'NGL Balance'!AO17</f>
        <v>1.9</v>
      </c>
      <c r="AL92" s="530">
        <f>'NGL Balance'!AP17</f>
        <v>0</v>
      </c>
      <c r="AM92" s="530">
        <f>'NGL Balance'!AQ17</f>
        <v>0</v>
      </c>
      <c r="AN92" s="530">
        <f>'NGL Balance'!AR17</f>
        <v>0</v>
      </c>
      <c r="AO92" s="530">
        <f>'NGL Balance'!AS17</f>
        <v>0</v>
      </c>
      <c r="AP92" s="530">
        <f>'NGL Balance'!AT17</f>
        <v>0</v>
      </c>
      <c r="AQ92" s="530">
        <f>'NGL Balance'!AU17</f>
        <v>0</v>
      </c>
      <c r="AR92" s="530">
        <f>'NGL Balance'!AV18</f>
        <v>0</v>
      </c>
      <c r="AS92" s="530">
        <f>'NGL Balance'!AW18</f>
        <v>0</v>
      </c>
      <c r="AT92" s="530">
        <f>'NGL Balance'!AX18</f>
        <v>1.9</v>
      </c>
      <c r="AU92" s="530">
        <f>'NGL Balance'!AY18</f>
        <v>0.6</v>
      </c>
      <c r="AV92" s="530">
        <f>'NGL Balance'!AZ18</f>
        <v>0</v>
      </c>
      <c r="AW92" s="530">
        <f>'NGL Balance'!BA18</f>
        <v>0</v>
      </c>
      <c r="AX92" s="530" t="e">
        <f>'NGL Balance'!#REF!</f>
        <v>#REF!</v>
      </c>
      <c r="AY92" s="530">
        <f>'NGL Balance'!BB18</f>
        <v>0</v>
      </c>
      <c r="AZ92" s="530">
        <f>'NGL Balance'!BC18</f>
        <v>0</v>
      </c>
      <c r="BA92" s="530">
        <f>'NGL Balance'!BD18</f>
        <v>1.8</v>
      </c>
      <c r="BB92" s="530">
        <f>'NGL Balance'!BE18</f>
        <v>0</v>
      </c>
      <c r="BC92" s="530">
        <f>'NGL Balance'!BF18</f>
        <v>0</v>
      </c>
      <c r="BD92" s="530">
        <f>'NGL Balance'!BG18</f>
        <v>0</v>
      </c>
      <c r="BE92" s="530">
        <f>'NGL Balance'!BH18</f>
        <v>0</v>
      </c>
      <c r="BF92" s="530">
        <f>'NGL Balance'!BI18</f>
        <v>0</v>
      </c>
      <c r="BG92" s="530">
        <f>'NGL Balance'!BJ18</f>
        <v>0</v>
      </c>
      <c r="BH92" s="530">
        <f>'NGL Balance'!BK18</f>
        <v>0</v>
      </c>
      <c r="BI92" s="530">
        <f>'NGL Balance'!BL18</f>
        <v>0</v>
      </c>
      <c r="BJ92" s="530">
        <f>'NGL Balance'!BM18</f>
        <v>0</v>
      </c>
    </row>
    <row r="93" spans="1:63" ht="10.25" customHeight="1">
      <c r="A93" s="541" t="s">
        <v>125</v>
      </c>
      <c r="B93" s="482"/>
      <c r="C93" s="482"/>
      <c r="D93" s="533">
        <f>'NGL Balance'!F27</f>
        <v>2.1</v>
      </c>
      <c r="E93" s="533">
        <f>'NGL Balance'!I27</f>
        <v>0</v>
      </c>
      <c r="F93" s="533">
        <f>'NGL Balance'!J27</f>
        <v>1.8</v>
      </c>
      <c r="G93" s="533">
        <f>'NGL Balance'!K27</f>
        <v>1.8</v>
      </c>
      <c r="H93" s="533">
        <f>'NGL Balance'!L27</f>
        <v>0</v>
      </c>
      <c r="I93" s="533">
        <f>'NGL Balance'!M27</f>
        <v>3.6</v>
      </c>
      <c r="J93" s="533">
        <f>'NGL Balance'!N27</f>
        <v>2.54</v>
      </c>
      <c r="K93" s="533">
        <v>0</v>
      </c>
      <c r="L93" s="533">
        <f>'NGL Balance'!P27</f>
        <v>1.8</v>
      </c>
      <c r="M93" s="533">
        <f>'NGL Balance'!Q27</f>
        <v>1.9</v>
      </c>
      <c r="N93" s="533">
        <f>'NGL Balance'!R27</f>
        <v>1.9</v>
      </c>
      <c r="O93" s="533">
        <f>'NGL Balance'!S27</f>
        <v>0</v>
      </c>
      <c r="P93" s="533">
        <f>'NGL Balance'!T27</f>
        <v>3.8</v>
      </c>
      <c r="Q93" s="533">
        <f>'NGL Balance'!U27</f>
        <v>1.9</v>
      </c>
      <c r="R93" s="533">
        <f>'NGL Balance'!V27</f>
        <v>3.8</v>
      </c>
      <c r="S93" s="533">
        <f>'NGL Balance'!W27</f>
        <v>1.9</v>
      </c>
      <c r="T93" s="533">
        <f>'NGL Balance'!X27</f>
        <v>1.9</v>
      </c>
      <c r="U93" s="533">
        <f>'NGL Balance'!Y27</f>
        <v>1.9</v>
      </c>
      <c r="V93" s="533">
        <f>'NGL Balance'!Z27</f>
        <v>3.8</v>
      </c>
      <c r="W93" s="533">
        <f>'NGL Balance'!AA27</f>
        <v>3.8</v>
      </c>
      <c r="X93" s="533">
        <f>'NGL Balance'!AB27</f>
        <v>5.6999999999999993</v>
      </c>
      <c r="Y93" s="533">
        <f>'NGL Balance'!AC27</f>
        <v>7.6</v>
      </c>
      <c r="Z93" s="533">
        <f>'NGL Balance'!AD27</f>
        <v>5.6999999999999993</v>
      </c>
      <c r="AA93" s="533">
        <f>'NGL Balance'!AE27</f>
        <v>5.6999999999999993</v>
      </c>
      <c r="AB93" s="533">
        <f>'NGL Balance'!AF27</f>
        <v>5.6999999999999993</v>
      </c>
      <c r="AC93" s="533">
        <f>'NGL Balance'!AG27</f>
        <v>5.6999999999999993</v>
      </c>
      <c r="AD93" s="533">
        <f>'NGL Balance'!AH27</f>
        <v>5.6999999999999993</v>
      </c>
      <c r="AE93" s="533">
        <f>'NGL Balance'!AI27</f>
        <v>5.6999999999999993</v>
      </c>
      <c r="AF93" s="533">
        <f>'NGL Balance'!AJ27</f>
        <v>3.8</v>
      </c>
      <c r="AG93" s="533">
        <f>'NGL Balance'!AK27</f>
        <v>3.8</v>
      </c>
      <c r="AH93" s="533">
        <f>'NGL Balance'!AL27</f>
        <v>5.6999999999999993</v>
      </c>
      <c r="AI93" s="533">
        <f>'NGL Balance'!AM27</f>
        <v>5.6999999999999993</v>
      </c>
      <c r="AJ93" s="533">
        <f>'NGL Balance'!AN27</f>
        <v>5.6999999999999993</v>
      </c>
      <c r="AK93" s="573">
        <f>'NGL Balance'!AO27</f>
        <v>5.6999999999999993</v>
      </c>
      <c r="AL93" s="573">
        <f>'NGL Balance'!AP27</f>
        <v>5.6999999999999993</v>
      </c>
      <c r="AM93" s="573">
        <f>'NGL Balance'!AQ27</f>
        <v>5.6999999999999993</v>
      </c>
      <c r="AN93" s="573">
        <f>'NGL Balance'!AR27</f>
        <v>3.8</v>
      </c>
      <c r="AO93" s="573">
        <f>'NGL Balance'!AS27</f>
        <v>5.6999999999999993</v>
      </c>
      <c r="AP93" s="573">
        <f>'NGL Balance'!AT27</f>
        <v>5.6999999999999993</v>
      </c>
      <c r="AQ93" s="573">
        <f>'NGL Balance'!AU27</f>
        <v>5.6999999999999993</v>
      </c>
      <c r="AR93" s="573">
        <f>'NGL Balance'!AV27</f>
        <v>5.6999999999999993</v>
      </c>
      <c r="AS93" s="573">
        <f>'NGL Balance'!AW27</f>
        <v>5.6999999999999993</v>
      </c>
      <c r="AT93" s="573">
        <f>'NGL Balance'!AX27</f>
        <v>3.8</v>
      </c>
      <c r="AU93" s="573">
        <f>'NGL Balance'!AY27</f>
        <v>1.9</v>
      </c>
      <c r="AV93" s="573">
        <f>'NGL Balance'!AZ27</f>
        <v>0</v>
      </c>
      <c r="AW93" s="573">
        <f>'NGL Balance'!BA27</f>
        <v>1.9</v>
      </c>
      <c r="AX93" s="573" t="e">
        <f>'NGL Balance'!#REF!</f>
        <v>#REF!</v>
      </c>
      <c r="AY93" s="573">
        <f>'NGL Balance'!BB27</f>
        <v>1.9</v>
      </c>
      <c r="AZ93" s="573">
        <f>'NGL Balance'!BC27</f>
        <v>1.9</v>
      </c>
      <c r="BA93" s="573">
        <f>'NGL Balance'!BD27</f>
        <v>0</v>
      </c>
      <c r="BB93" s="573">
        <f>'NGL Balance'!BE27</f>
        <v>1.9</v>
      </c>
      <c r="BC93" s="573">
        <f>'NGL Balance'!BF27</f>
        <v>1.9</v>
      </c>
      <c r="BD93" s="573">
        <f>'NGL Balance'!BG27</f>
        <v>1.9</v>
      </c>
      <c r="BE93" s="573">
        <f>'NGL Balance'!BH27</f>
        <v>1.9</v>
      </c>
      <c r="BF93" s="573">
        <f>'NGL Balance'!BI27</f>
        <v>1.9</v>
      </c>
      <c r="BG93" s="573">
        <f>'NGL Balance'!BJ27</f>
        <v>1.9</v>
      </c>
      <c r="BH93" s="573">
        <f>'NGL Balance'!BK27</f>
        <v>1.9</v>
      </c>
      <c r="BI93" s="573">
        <f>'NGL Balance'!BL27</f>
        <v>1.9</v>
      </c>
      <c r="BJ93" s="573">
        <f>'NGL Balance'!BM27</f>
        <v>1.9</v>
      </c>
    </row>
    <row r="94" spans="1:63" ht="10.25" customHeight="1">
      <c r="A94" s="541" t="s">
        <v>433</v>
      </c>
      <c r="B94" s="482"/>
      <c r="C94" s="482"/>
      <c r="D94" s="533">
        <f>'NGL Balance'!F28</f>
        <v>3.06</v>
      </c>
      <c r="E94" s="533">
        <f>'NGL Balance'!I28</f>
        <v>4.34</v>
      </c>
      <c r="F94" s="533">
        <f>'NGL Balance'!J28</f>
        <v>2.54</v>
      </c>
      <c r="G94" s="533">
        <v>2.8</v>
      </c>
      <c r="H94" s="533">
        <v>0</v>
      </c>
      <c r="I94" s="533">
        <f>'NGL Balance'!M28</f>
        <v>0</v>
      </c>
      <c r="J94" s="533">
        <f>'NGL Balance'!N28</f>
        <v>1.8</v>
      </c>
      <c r="K94" s="533">
        <v>3.6</v>
      </c>
      <c r="L94" s="533">
        <f>'NGL Balance'!P28</f>
        <v>2.6800000000000006</v>
      </c>
      <c r="M94" s="533">
        <f>'NGL Balance'!Q28</f>
        <v>1.8</v>
      </c>
      <c r="N94" s="533">
        <f>'NGL Balance'!R28</f>
        <v>3.6</v>
      </c>
      <c r="O94" s="533">
        <f>'NGL Balance'!S28</f>
        <v>1.8</v>
      </c>
      <c r="P94" s="533">
        <f>'NGL Balance'!T28</f>
        <v>0</v>
      </c>
      <c r="Q94" s="533">
        <f>'NGL Balance'!U28</f>
        <v>1.8</v>
      </c>
      <c r="R94" s="533">
        <f>'NGL Balance'!V28</f>
        <v>1.8</v>
      </c>
      <c r="S94" s="533">
        <f>'NGL Balance'!W28</f>
        <v>3.6</v>
      </c>
      <c r="T94" s="533">
        <f>'NGL Balance'!X28</f>
        <v>1.8</v>
      </c>
      <c r="U94" s="533">
        <f>'NGL Balance'!Y28</f>
        <v>1.8</v>
      </c>
      <c r="V94" s="533">
        <f>'NGL Balance'!Z28</f>
        <v>1.8</v>
      </c>
      <c r="W94" s="533">
        <f>'NGL Balance'!AA28</f>
        <v>0</v>
      </c>
      <c r="X94" s="533">
        <f>'NGL Balance'!AB28</f>
        <v>0</v>
      </c>
      <c r="Y94" s="533">
        <f>'NGL Balance'!AC28</f>
        <v>0</v>
      </c>
      <c r="Z94" s="533">
        <f>'NGL Balance'!AD28</f>
        <v>0</v>
      </c>
      <c r="AA94" s="533">
        <f>'NGL Balance'!AE28</f>
        <v>0</v>
      </c>
      <c r="AB94" s="533">
        <f>'NGL Balance'!AF28</f>
        <v>0</v>
      </c>
      <c r="AC94" s="533">
        <f>'NGL Balance'!AG28</f>
        <v>0</v>
      </c>
      <c r="AD94" s="533">
        <f>'NGL Balance'!AH28</f>
        <v>0</v>
      </c>
      <c r="AE94" s="533">
        <f>'NGL Balance'!AI28</f>
        <v>0</v>
      </c>
      <c r="AF94" s="533">
        <f>'NGL Balance'!AJ28</f>
        <v>0</v>
      </c>
      <c r="AG94" s="533">
        <f>'NGL Balance'!AK28</f>
        <v>0</v>
      </c>
      <c r="AH94" s="533">
        <f>'NGL Balance'!AL28</f>
        <v>0</v>
      </c>
      <c r="AI94" s="533">
        <f>'NGL Balance'!AM28</f>
        <v>0</v>
      </c>
      <c r="AJ94" s="533">
        <f>'NGL Balance'!AN28</f>
        <v>0</v>
      </c>
      <c r="AK94" s="545">
        <f>'NGL Balance'!AO28</f>
        <v>0</v>
      </c>
      <c r="AL94" s="545">
        <f>'NGL Balance'!AP28</f>
        <v>0</v>
      </c>
      <c r="AM94" s="545">
        <f>'NGL Balance'!AQ28</f>
        <v>0</v>
      </c>
      <c r="AN94" s="545">
        <f>'NGL Balance'!AR28</f>
        <v>0</v>
      </c>
      <c r="AO94" s="545">
        <f>'NGL Balance'!AS28</f>
        <v>0</v>
      </c>
      <c r="AP94" s="545">
        <f>'NGL Balance'!AT28</f>
        <v>0</v>
      </c>
      <c r="AQ94" s="545">
        <f>'NGL Balance'!AU28</f>
        <v>0</v>
      </c>
      <c r="AR94" s="545">
        <f>'NGL Balance'!AV28</f>
        <v>0</v>
      </c>
      <c r="AS94" s="545">
        <f>'NGL Balance'!AW28</f>
        <v>0</v>
      </c>
      <c r="AT94" s="545">
        <f>'NGL Balance'!AX28</f>
        <v>1.9</v>
      </c>
      <c r="AU94" s="545">
        <f>'NGL Balance'!AY28</f>
        <v>1.9</v>
      </c>
      <c r="AV94" s="545">
        <f>'NGL Balance'!AZ28</f>
        <v>1.9</v>
      </c>
      <c r="AW94" s="545">
        <f>'NGL Balance'!BA28</f>
        <v>3.8</v>
      </c>
      <c r="AX94" s="545" t="e">
        <f>'NGL Balance'!#REF!</f>
        <v>#REF!</v>
      </c>
      <c r="AY94" s="545">
        <f>'NGL Balance'!BB28</f>
        <v>3.8</v>
      </c>
      <c r="AZ94" s="545">
        <f>'NGL Balance'!BC28</f>
        <v>1.9</v>
      </c>
      <c r="BA94" s="545">
        <f>'NGL Balance'!BD28</f>
        <v>1.9</v>
      </c>
      <c r="BB94" s="545">
        <f>'NGL Balance'!BE28</f>
        <v>1.9</v>
      </c>
      <c r="BC94" s="545">
        <f>'NGL Balance'!BF28</f>
        <v>3.8</v>
      </c>
      <c r="BD94" s="545">
        <f>'NGL Balance'!BG28</f>
        <v>1.9</v>
      </c>
      <c r="BE94" s="545">
        <f>'NGL Balance'!BH28</f>
        <v>3.8</v>
      </c>
      <c r="BF94" s="545">
        <f>'NGL Balance'!BI28</f>
        <v>1.9</v>
      </c>
      <c r="BG94" s="545">
        <f>'NGL Balance'!BJ28</f>
        <v>3.8</v>
      </c>
      <c r="BH94" s="545">
        <f>'NGL Balance'!BK28</f>
        <v>1.9</v>
      </c>
      <c r="BI94" s="545">
        <f>'NGL Balance'!BL28</f>
        <v>3.8</v>
      </c>
      <c r="BJ94" s="545">
        <f>'NGL Balance'!BM28</f>
        <v>1.9</v>
      </c>
    </row>
    <row r="95" spans="1:63" ht="10.25" customHeight="1">
      <c r="A95" s="964" t="s">
        <v>16</v>
      </c>
      <c r="B95" s="962"/>
      <c r="C95" s="963"/>
      <c r="D95" s="518">
        <f t="shared" ref="D95:AJ95" si="21">D93+D94</f>
        <v>5.16</v>
      </c>
      <c r="E95" s="518">
        <f t="shared" si="21"/>
        <v>4.34</v>
      </c>
      <c r="F95" s="518">
        <f t="shared" si="21"/>
        <v>4.34</v>
      </c>
      <c r="G95" s="518">
        <f t="shared" si="21"/>
        <v>4.5999999999999996</v>
      </c>
      <c r="H95" s="518">
        <f t="shared" si="21"/>
        <v>0</v>
      </c>
      <c r="I95" s="518">
        <f t="shared" si="21"/>
        <v>3.6</v>
      </c>
      <c r="J95" s="518">
        <f t="shared" si="21"/>
        <v>4.34</v>
      </c>
      <c r="K95" s="518">
        <f t="shared" si="21"/>
        <v>3.6</v>
      </c>
      <c r="L95" s="518">
        <f t="shared" si="21"/>
        <v>4.4800000000000004</v>
      </c>
      <c r="M95" s="518">
        <f t="shared" si="21"/>
        <v>3.7</v>
      </c>
      <c r="N95" s="518">
        <f t="shared" si="21"/>
        <v>5.5</v>
      </c>
      <c r="O95" s="518">
        <f t="shared" si="21"/>
        <v>1.8</v>
      </c>
      <c r="P95" s="518">
        <f t="shared" si="21"/>
        <v>3.8</v>
      </c>
      <c r="Q95" s="518">
        <f t="shared" si="21"/>
        <v>3.7</v>
      </c>
      <c r="R95" s="518">
        <f t="shared" si="21"/>
        <v>5.6</v>
      </c>
      <c r="S95" s="518">
        <f t="shared" si="21"/>
        <v>5.5</v>
      </c>
      <c r="T95" s="518">
        <f t="shared" si="21"/>
        <v>3.7</v>
      </c>
      <c r="U95" s="518">
        <f t="shared" si="21"/>
        <v>3.7</v>
      </c>
      <c r="V95" s="518">
        <f t="shared" si="21"/>
        <v>5.6</v>
      </c>
      <c r="W95" s="518">
        <f t="shared" si="21"/>
        <v>3.8</v>
      </c>
      <c r="X95" s="518">
        <f t="shared" si="21"/>
        <v>5.6999999999999993</v>
      </c>
      <c r="Y95" s="518">
        <f t="shared" si="21"/>
        <v>7.6</v>
      </c>
      <c r="Z95" s="518">
        <f t="shared" si="21"/>
        <v>5.6999999999999993</v>
      </c>
      <c r="AA95" s="518">
        <f t="shared" si="21"/>
        <v>5.6999999999999993</v>
      </c>
      <c r="AB95" s="518">
        <f t="shared" si="21"/>
        <v>5.6999999999999993</v>
      </c>
      <c r="AC95" s="518">
        <f t="shared" si="21"/>
        <v>5.6999999999999993</v>
      </c>
      <c r="AD95" s="518">
        <f t="shared" si="21"/>
        <v>5.6999999999999993</v>
      </c>
      <c r="AE95" s="518">
        <f t="shared" si="21"/>
        <v>5.6999999999999993</v>
      </c>
      <c r="AF95" s="518">
        <f t="shared" si="21"/>
        <v>3.8</v>
      </c>
      <c r="AG95" s="518">
        <f t="shared" si="21"/>
        <v>3.8</v>
      </c>
      <c r="AH95" s="518">
        <f t="shared" si="21"/>
        <v>5.6999999999999993</v>
      </c>
      <c r="AI95" s="518">
        <f t="shared" si="21"/>
        <v>5.6999999999999993</v>
      </c>
      <c r="AJ95" s="518">
        <f t="shared" si="21"/>
        <v>5.6999999999999993</v>
      </c>
      <c r="AK95" s="544">
        <f t="shared" ref="AK95:AZ95" si="22">SUM(AK89:AK94)</f>
        <v>90.688888888888883</v>
      </c>
      <c r="AL95" s="544">
        <f t="shared" si="22"/>
        <v>71.048148148148158</v>
      </c>
      <c r="AM95" s="544">
        <f t="shared" si="22"/>
        <v>61.788888888888891</v>
      </c>
      <c r="AN95" s="544">
        <f t="shared" si="22"/>
        <v>64.849382716049377</v>
      </c>
      <c r="AO95" s="544">
        <f t="shared" si="22"/>
        <v>72.274049382716044</v>
      </c>
      <c r="AP95" s="544">
        <f t="shared" si="22"/>
        <v>83.959259259259269</v>
      </c>
      <c r="AQ95" s="544">
        <f t="shared" si="22"/>
        <v>83.416049382716054</v>
      </c>
      <c r="AR95" s="544">
        <f t="shared" si="22"/>
        <v>88.68148148148147</v>
      </c>
      <c r="AS95" s="544">
        <f t="shared" si="22"/>
        <v>76.566419753086421</v>
      </c>
      <c r="AT95" s="544">
        <f t="shared" si="22"/>
        <v>82.150246913580247</v>
      </c>
      <c r="AU95" s="544">
        <f t="shared" si="22"/>
        <v>87.208641975308637</v>
      </c>
      <c r="AV95" s="544">
        <f t="shared" si="22"/>
        <v>78.708641975308637</v>
      </c>
      <c r="AW95" s="544">
        <f t="shared" si="22"/>
        <v>89.453086419753092</v>
      </c>
      <c r="AX95" s="544" t="e">
        <f t="shared" si="22"/>
        <v>#REF!</v>
      </c>
      <c r="AY95" s="544">
        <f t="shared" si="22"/>
        <v>89.453086419753092</v>
      </c>
      <c r="AZ95" s="544">
        <f t="shared" si="22"/>
        <v>78.42962962962963</v>
      </c>
      <c r="BA95" s="544">
        <f t="shared" ref="BA95:BJ95" si="23">SUM(BA89:BA94)</f>
        <v>66.02098765432099</v>
      </c>
      <c r="BB95" s="544">
        <f t="shared" si="23"/>
        <v>84.466666666666669</v>
      </c>
      <c r="BC95" s="544">
        <f t="shared" si="23"/>
        <v>77.243209876543219</v>
      </c>
      <c r="BD95" s="544">
        <f t="shared" si="23"/>
        <v>68.300000000000011</v>
      </c>
      <c r="BE95" s="544">
        <f t="shared" si="23"/>
        <v>78.78641975308642</v>
      </c>
      <c r="BF95" s="544">
        <f t="shared" si="23"/>
        <v>78.293827160493834</v>
      </c>
      <c r="BG95" s="544">
        <f t="shared" si="23"/>
        <v>79.422222222222217</v>
      </c>
      <c r="BH95" s="544">
        <f t="shared" si="23"/>
        <v>70.213580246913594</v>
      </c>
      <c r="BI95" s="544">
        <f t="shared" si="23"/>
        <v>79.422222222222217</v>
      </c>
      <c r="BJ95" s="544">
        <f t="shared" si="23"/>
        <v>75.343209876543227</v>
      </c>
    </row>
    <row r="96" spans="1:63" ht="10.25" customHeight="1">
      <c r="A96" s="973" t="s">
        <v>255</v>
      </c>
      <c r="B96" s="974"/>
      <c r="C96" s="974"/>
      <c r="D96" s="484"/>
      <c r="E96" s="484"/>
      <c r="F96" s="484"/>
      <c r="G96" s="484"/>
      <c r="H96" s="484"/>
      <c r="I96" s="484"/>
      <c r="J96" s="484"/>
      <c r="K96" s="484"/>
      <c r="L96" s="484"/>
      <c r="M96" s="484"/>
      <c r="N96" s="484"/>
      <c r="O96" s="484"/>
      <c r="P96" s="484"/>
      <c r="Q96" s="484"/>
      <c r="R96" s="484"/>
      <c r="S96" s="484"/>
      <c r="T96" s="484"/>
      <c r="U96" s="484"/>
      <c r="V96" s="484"/>
      <c r="W96" s="484"/>
      <c r="X96" s="484"/>
      <c r="Y96" s="484"/>
      <c r="Z96" s="484"/>
      <c r="AA96" s="484"/>
      <c r="AB96" s="484"/>
      <c r="AC96" s="484"/>
      <c r="AD96" s="484"/>
      <c r="AE96" s="484"/>
      <c r="AF96" s="484"/>
      <c r="AG96" s="484"/>
      <c r="AH96" s="484"/>
      <c r="AI96" s="484"/>
      <c r="AJ96" s="484"/>
      <c r="AK96" s="484"/>
      <c r="AL96" s="484"/>
      <c r="AM96" s="484"/>
      <c r="AN96" s="484"/>
      <c r="AO96" s="484"/>
      <c r="AP96" s="484"/>
      <c r="AQ96" s="484"/>
      <c r="AR96" s="484"/>
      <c r="AS96" s="484"/>
      <c r="AT96" s="484"/>
      <c r="AU96" s="484"/>
      <c r="AV96" s="484"/>
      <c r="AW96" s="484"/>
      <c r="AX96" s="484"/>
      <c r="AY96" s="484"/>
      <c r="AZ96" s="484"/>
      <c r="BA96" s="484"/>
      <c r="BB96" s="484"/>
      <c r="BC96" s="484"/>
      <c r="BD96" s="484"/>
      <c r="BE96" s="484"/>
      <c r="BF96" s="501"/>
      <c r="BG96" s="501"/>
      <c r="BH96" s="501"/>
      <c r="BI96" s="501"/>
      <c r="BJ96" s="572"/>
    </row>
    <row r="97" spans="1:62" ht="10.25" customHeight="1">
      <c r="A97" s="967" t="s">
        <v>107</v>
      </c>
      <c r="B97" s="968"/>
      <c r="C97" s="969"/>
      <c r="D97" s="400">
        <v>2017</v>
      </c>
      <c r="E97" s="400"/>
      <c r="F97" s="940">
        <v>2017</v>
      </c>
      <c r="G97" s="941"/>
      <c r="H97" s="941"/>
      <c r="I97" s="941"/>
      <c r="J97" s="942"/>
      <c r="K97" s="401">
        <v>2018</v>
      </c>
      <c r="L97" s="401">
        <v>2018</v>
      </c>
      <c r="M97" s="401">
        <v>2018</v>
      </c>
      <c r="N97" s="400">
        <v>2018</v>
      </c>
      <c r="O97" s="400"/>
      <c r="P97" s="401">
        <v>2018</v>
      </c>
      <c r="Q97" s="943">
        <v>2018</v>
      </c>
      <c r="R97" s="943"/>
      <c r="S97" s="943"/>
      <c r="T97" s="943"/>
      <c r="U97" s="943"/>
      <c r="V97" s="943"/>
      <c r="W97" s="401">
        <v>2019</v>
      </c>
      <c r="X97" s="401">
        <v>2019</v>
      </c>
      <c r="Y97" s="400">
        <v>2019</v>
      </c>
      <c r="Z97" s="401">
        <v>2019</v>
      </c>
      <c r="AA97" s="400">
        <v>2019</v>
      </c>
      <c r="AB97" s="401">
        <v>2019</v>
      </c>
      <c r="AC97" s="400">
        <v>2019</v>
      </c>
      <c r="AD97" s="401">
        <v>2019</v>
      </c>
      <c r="AE97" s="400">
        <v>2019</v>
      </c>
      <c r="AF97" s="943">
        <v>2019</v>
      </c>
      <c r="AG97" s="943"/>
      <c r="AH97" s="943"/>
      <c r="AI97" s="401">
        <v>2020</v>
      </c>
      <c r="AJ97" s="402"/>
      <c r="AK97" s="401">
        <v>2020</v>
      </c>
      <c r="AL97" s="401">
        <v>2020</v>
      </c>
      <c r="AM97" s="402"/>
      <c r="AN97" s="401">
        <v>2020</v>
      </c>
      <c r="AO97" s="401">
        <v>2020</v>
      </c>
      <c r="AP97" s="943">
        <v>2020</v>
      </c>
      <c r="AQ97" s="943"/>
      <c r="AR97" s="943"/>
      <c r="AS97" s="943"/>
      <c r="AT97" s="943"/>
      <c r="AU97" s="401">
        <v>2021</v>
      </c>
      <c r="AV97" s="401">
        <v>2021</v>
      </c>
      <c r="AW97" s="401">
        <v>2021</v>
      </c>
      <c r="AX97" s="401">
        <v>2021</v>
      </c>
      <c r="AY97" s="943">
        <v>2021</v>
      </c>
      <c r="AZ97" s="943"/>
      <c r="BA97" s="943"/>
      <c r="BB97" s="943"/>
      <c r="BC97" s="943"/>
      <c r="BD97" s="943"/>
      <c r="BE97" s="943"/>
      <c r="BF97" s="943"/>
      <c r="BG97" s="941">
        <v>2022</v>
      </c>
      <c r="BH97" s="941"/>
      <c r="BI97" s="941"/>
      <c r="BJ97" s="942"/>
    </row>
    <row r="98" spans="1:62" ht="10.25" customHeight="1">
      <c r="A98" s="944" t="s">
        <v>108</v>
      </c>
      <c r="B98" s="945"/>
      <c r="C98" s="946"/>
      <c r="D98" s="861" t="str">
        <f t="shared" ref="D98:AZ98" si="24">D88</f>
        <v>JUN</v>
      </c>
      <c r="E98" s="861" t="str">
        <f t="shared" si="24"/>
        <v>JUL</v>
      </c>
      <c r="F98" s="861" t="str">
        <f t="shared" si="24"/>
        <v>AUG</v>
      </c>
      <c r="G98" s="861" t="str">
        <f t="shared" si="24"/>
        <v>SEP</v>
      </c>
      <c r="H98" s="861" t="str">
        <f t="shared" si="24"/>
        <v>OCT</v>
      </c>
      <c r="I98" s="861" t="str">
        <f t="shared" si="24"/>
        <v>NOV</v>
      </c>
      <c r="J98" s="861" t="str">
        <f t="shared" si="24"/>
        <v>DEC</v>
      </c>
      <c r="K98" s="861" t="str">
        <f t="shared" si="24"/>
        <v>JAN</v>
      </c>
      <c r="L98" s="861" t="str">
        <f t="shared" si="24"/>
        <v>FEB</v>
      </c>
      <c r="M98" s="861" t="str">
        <f t="shared" si="24"/>
        <v>MAR</v>
      </c>
      <c r="N98" s="861" t="str">
        <f t="shared" si="24"/>
        <v>APR</v>
      </c>
      <c r="O98" s="861" t="str">
        <f t="shared" si="24"/>
        <v>MAY</v>
      </c>
      <c r="P98" s="861" t="str">
        <f t="shared" si="24"/>
        <v>JUN</v>
      </c>
      <c r="Q98" s="861" t="str">
        <f t="shared" si="24"/>
        <v>JUL</v>
      </c>
      <c r="R98" s="861" t="str">
        <f t="shared" si="24"/>
        <v>AUG</v>
      </c>
      <c r="S98" s="861" t="str">
        <f t="shared" si="24"/>
        <v>SEP</v>
      </c>
      <c r="T98" s="861" t="str">
        <f t="shared" si="24"/>
        <v>OCT</v>
      </c>
      <c r="U98" s="861" t="str">
        <f t="shared" si="24"/>
        <v>NOV</v>
      </c>
      <c r="V98" s="861" t="str">
        <f t="shared" si="24"/>
        <v>DEC</v>
      </c>
      <c r="W98" s="861" t="str">
        <f t="shared" si="24"/>
        <v>JAN</v>
      </c>
      <c r="X98" s="861" t="str">
        <f t="shared" si="24"/>
        <v>FEB</v>
      </c>
      <c r="Y98" s="861" t="str">
        <f t="shared" si="24"/>
        <v>MAR</v>
      </c>
      <c r="Z98" s="861" t="str">
        <f t="shared" si="24"/>
        <v>APR</v>
      </c>
      <c r="AA98" s="861" t="str">
        <f t="shared" si="24"/>
        <v>MAY</v>
      </c>
      <c r="AB98" s="861" t="str">
        <f t="shared" si="24"/>
        <v>JUN</v>
      </c>
      <c r="AC98" s="861" t="str">
        <f t="shared" si="24"/>
        <v>JUL</v>
      </c>
      <c r="AD98" s="861" t="str">
        <f t="shared" si="24"/>
        <v>AUG</v>
      </c>
      <c r="AE98" s="861" t="str">
        <f t="shared" si="24"/>
        <v>SEP</v>
      </c>
      <c r="AF98" s="861" t="str">
        <f t="shared" si="24"/>
        <v>OCT</v>
      </c>
      <c r="AG98" s="861" t="str">
        <f t="shared" si="24"/>
        <v>NOV</v>
      </c>
      <c r="AH98" s="861" t="str">
        <f t="shared" si="24"/>
        <v>DEC</v>
      </c>
      <c r="AI98" s="861" t="str">
        <f t="shared" si="24"/>
        <v>JAN</v>
      </c>
      <c r="AJ98" s="861" t="str">
        <f t="shared" si="24"/>
        <v>FEB</v>
      </c>
      <c r="AK98" s="861" t="str">
        <f t="shared" si="24"/>
        <v>MAR</v>
      </c>
      <c r="AL98" s="861" t="str">
        <f t="shared" si="24"/>
        <v>APR</v>
      </c>
      <c r="AM98" s="861" t="str">
        <f t="shared" si="24"/>
        <v>MAY</v>
      </c>
      <c r="AN98" s="861" t="str">
        <f t="shared" si="24"/>
        <v>JUN</v>
      </c>
      <c r="AO98" s="861" t="str">
        <f t="shared" si="24"/>
        <v>JUL</v>
      </c>
      <c r="AP98" s="861" t="str">
        <f t="shared" si="24"/>
        <v>AUG</v>
      </c>
      <c r="AQ98" s="861" t="str">
        <f t="shared" si="24"/>
        <v>SEP</v>
      </c>
      <c r="AR98" s="861" t="str">
        <f t="shared" si="24"/>
        <v>OCT</v>
      </c>
      <c r="AS98" s="861" t="str">
        <f t="shared" si="24"/>
        <v>NOV</v>
      </c>
      <c r="AT98" s="861" t="str">
        <f t="shared" si="24"/>
        <v>DEC</v>
      </c>
      <c r="AU98" s="861" t="str">
        <f t="shared" si="24"/>
        <v>JAN</v>
      </c>
      <c r="AV98" s="861" t="str">
        <f t="shared" si="24"/>
        <v>FEB</v>
      </c>
      <c r="AW98" s="861" t="str">
        <f t="shared" si="24"/>
        <v>MAR</v>
      </c>
      <c r="AX98" s="861" t="str">
        <f t="shared" si="24"/>
        <v>APR</v>
      </c>
      <c r="AY98" s="861" t="str">
        <f t="shared" si="24"/>
        <v>MAY</v>
      </c>
      <c r="AZ98" s="861" t="str">
        <f t="shared" si="24"/>
        <v>JUN</v>
      </c>
      <c r="BA98" s="861" t="str">
        <f t="shared" ref="BA98:BJ98" si="25">BA88</f>
        <v>JUL</v>
      </c>
      <c r="BB98" s="861" t="str">
        <f t="shared" si="25"/>
        <v>AUG</v>
      </c>
      <c r="BC98" s="861" t="str">
        <f t="shared" si="25"/>
        <v>SEP</v>
      </c>
      <c r="BD98" s="861" t="str">
        <f t="shared" si="25"/>
        <v>OCT</v>
      </c>
      <c r="BE98" s="861" t="str">
        <f t="shared" si="25"/>
        <v>NOV</v>
      </c>
      <c r="BF98" s="861" t="str">
        <f t="shared" si="25"/>
        <v>DEC</v>
      </c>
      <c r="BG98" s="861" t="str">
        <f t="shared" si="25"/>
        <v>JAN</v>
      </c>
      <c r="BH98" s="861" t="str">
        <f t="shared" si="25"/>
        <v>FEB</v>
      </c>
      <c r="BI98" s="861" t="str">
        <f t="shared" si="25"/>
        <v>MAR</v>
      </c>
      <c r="BJ98" s="861" t="str">
        <f t="shared" si="25"/>
        <v>APR</v>
      </c>
    </row>
    <row r="99" spans="1:62" ht="10.25" customHeight="1">
      <c r="A99" s="539" t="s">
        <v>88</v>
      </c>
      <c r="B99" s="540"/>
      <c r="C99" s="540"/>
      <c r="D99" s="525" t="e">
        <f>#REF!</f>
        <v>#REF!</v>
      </c>
      <c r="E99" s="525" t="e">
        <f>#REF!</f>
        <v>#REF!</v>
      </c>
      <c r="F99" s="525" t="e">
        <f>#REF!</f>
        <v>#REF!</v>
      </c>
      <c r="G99" s="525" t="e">
        <f>#REF!</f>
        <v>#REF!</v>
      </c>
      <c r="H99" s="525" t="e">
        <f>#REF!</f>
        <v>#REF!</v>
      </c>
      <c r="I99" s="525" t="e">
        <f>#REF!</f>
        <v>#REF!</v>
      </c>
      <c r="J99" s="525" t="e">
        <f>#REF!</f>
        <v>#REF!</v>
      </c>
      <c r="K99" s="525" t="e">
        <f>#REF!</f>
        <v>#REF!</v>
      </c>
      <c r="L99" s="525" t="e">
        <f>#REF!</f>
        <v>#REF!</v>
      </c>
      <c r="M99" s="525" t="e">
        <f>#REF!</f>
        <v>#REF!</v>
      </c>
      <c r="N99" s="525" t="e">
        <f>#REF!</f>
        <v>#REF!</v>
      </c>
      <c r="O99" s="525" t="e">
        <f>#REF!</f>
        <v>#REF!</v>
      </c>
      <c r="P99" s="525" t="e">
        <f>#REF!</f>
        <v>#REF!</v>
      </c>
      <c r="Q99" s="525" t="e">
        <f>#REF!</f>
        <v>#REF!</v>
      </c>
      <c r="R99" s="525" t="e">
        <f>#REF!</f>
        <v>#REF!</v>
      </c>
      <c r="S99" s="525" t="e">
        <f>#REF!</f>
        <v>#REF!</v>
      </c>
      <c r="T99" s="525" t="e">
        <f>#REF!</f>
        <v>#REF!</v>
      </c>
      <c r="U99" s="525" t="e">
        <f>#REF!</f>
        <v>#REF!</v>
      </c>
      <c r="V99" s="525" t="e">
        <f>#REF!</f>
        <v>#REF!</v>
      </c>
      <c r="W99" s="525">
        <f>'Pentane Balance'!AA7</f>
        <v>4.0919999999999996</v>
      </c>
      <c r="X99" s="525">
        <f>'Pentane Balance'!AB7</f>
        <v>3.6960000000000002</v>
      </c>
      <c r="Y99" s="525">
        <f>'Pentane Balance'!AC7</f>
        <v>4.0919999999999996</v>
      </c>
      <c r="Z99" s="525">
        <f>'Pentane Balance'!AD7</f>
        <v>3.96</v>
      </c>
      <c r="AA99" s="525">
        <f>'Pentane Balance'!AE7</f>
        <v>4.0919999999999996</v>
      </c>
      <c r="AB99" s="525">
        <f>'Pentane Balance'!AF7</f>
        <v>3.96</v>
      </c>
      <c r="AC99" s="525">
        <f>'Pentane Balance'!AG7</f>
        <v>4.0919999999999996</v>
      </c>
      <c r="AD99" s="525">
        <f>'Pentane Balance'!AH7</f>
        <v>4.0919999999999996</v>
      </c>
      <c r="AE99" s="525">
        <f>'Pentane Balance'!AI7</f>
        <v>3.96</v>
      </c>
      <c r="AF99" s="525">
        <f>'Pentane Balance'!AJ7</f>
        <v>4.4640000000000004</v>
      </c>
      <c r="AG99" s="525">
        <f>'Pentane Balance'!AK7</f>
        <v>4.32</v>
      </c>
      <c r="AH99" s="525">
        <f>'Pentane Balance'!AL7</f>
        <v>4.8360000000000003</v>
      </c>
      <c r="AI99" s="525">
        <f>'Pentane Balance'!AM7</f>
        <v>4.8360000000000003</v>
      </c>
      <c r="AJ99" s="525">
        <f>'Pentane Balance'!AN7</f>
        <v>4.524</v>
      </c>
      <c r="AK99" s="509">
        <f>'Pentane Balance'!AO7</f>
        <v>4.8360000000000003</v>
      </c>
      <c r="AL99" s="509">
        <f>'Pentane Balance'!AP7</f>
        <v>4.68</v>
      </c>
      <c r="AM99" s="509">
        <f>'Pentane Balance'!AQ7</f>
        <v>4.4640000000000004</v>
      </c>
      <c r="AN99" s="509">
        <f>'Pentane Balance'!AR7</f>
        <v>2.16</v>
      </c>
      <c r="AO99" s="509">
        <f>'Pentane Balance'!AS7</f>
        <v>2.2320000000000002</v>
      </c>
      <c r="AP99" s="509">
        <f>'Pentane Balance'!AT7</f>
        <v>2.2320000000000002</v>
      </c>
      <c r="AQ99" s="509">
        <f>'Pentane Balance'!AU7</f>
        <v>2.16</v>
      </c>
      <c r="AR99" s="509">
        <f>'Pentane Balance'!AV7</f>
        <v>2.2320000000000002</v>
      </c>
      <c r="AS99" s="509">
        <f>'Pentane Balance'!AW7</f>
        <v>2.16</v>
      </c>
      <c r="AT99" s="509">
        <f>'Pentane Balance'!AX7</f>
        <v>2.2320000000000002</v>
      </c>
      <c r="AU99" s="509">
        <f>'Pentane Balance'!AY7</f>
        <v>2.2320000000000002</v>
      </c>
      <c r="AV99" s="509">
        <f>'Pentane Balance'!AZ7</f>
        <v>4.032</v>
      </c>
      <c r="AW99" s="509">
        <f>'Pentane Balance'!BA7</f>
        <v>4.4640000000000004</v>
      </c>
      <c r="AX99" s="509">
        <f>'Pentane Balance'!BB7</f>
        <v>4.32</v>
      </c>
      <c r="AY99" s="509">
        <f>'Pentane Balance'!BC7</f>
        <v>4.4640000000000004</v>
      </c>
      <c r="AZ99" s="509">
        <f>'Pentane Balance'!BD7</f>
        <v>4.32</v>
      </c>
      <c r="BA99" s="509">
        <f>'Pentane Balance'!BE7</f>
        <v>0.72</v>
      </c>
      <c r="BB99" s="509">
        <f>'Pentane Balance'!BF7</f>
        <v>4.4640000000000004</v>
      </c>
      <c r="BC99" s="509">
        <f>'Pentane Balance'!BG7</f>
        <v>4.32</v>
      </c>
      <c r="BD99" s="509">
        <f>'Pentane Balance'!BH7</f>
        <v>4.4640000000000004</v>
      </c>
      <c r="BE99" s="509">
        <f>'Pentane Balance'!BI7</f>
        <v>4.32</v>
      </c>
      <c r="BF99" s="509">
        <f>'Pentane Balance'!BJ7</f>
        <v>4.4640000000000004</v>
      </c>
      <c r="BG99" s="509">
        <f>'Pentane Balance'!BK7</f>
        <v>4.4640000000000004</v>
      </c>
      <c r="BH99" s="509">
        <f>'Pentane Balance'!BL7</f>
        <v>4.032</v>
      </c>
      <c r="BI99" s="509">
        <f>'Pentane Balance'!BM7</f>
        <v>4.4640000000000004</v>
      </c>
      <c r="BJ99" s="509">
        <f>'Pentane Balance'!BN7</f>
        <v>4.32</v>
      </c>
    </row>
    <row r="100" spans="1:62" ht="10.25" customHeight="1">
      <c r="A100" s="964" t="s">
        <v>16</v>
      </c>
      <c r="B100" s="962"/>
      <c r="C100" s="963"/>
      <c r="D100" s="518" t="e">
        <f>SUM(D99)</f>
        <v>#REF!</v>
      </c>
      <c r="E100" s="518" t="e">
        <f t="shared" ref="E100:AY100" si="26">SUM(E99)</f>
        <v>#REF!</v>
      </c>
      <c r="F100" s="518" t="e">
        <f t="shared" si="26"/>
        <v>#REF!</v>
      </c>
      <c r="G100" s="518" t="e">
        <f t="shared" si="26"/>
        <v>#REF!</v>
      </c>
      <c r="H100" s="518" t="e">
        <f t="shared" si="26"/>
        <v>#REF!</v>
      </c>
      <c r="I100" s="518" t="e">
        <f t="shared" si="26"/>
        <v>#REF!</v>
      </c>
      <c r="J100" s="518" t="e">
        <f t="shared" si="26"/>
        <v>#REF!</v>
      </c>
      <c r="K100" s="518" t="e">
        <f t="shared" si="26"/>
        <v>#REF!</v>
      </c>
      <c r="L100" s="518" t="e">
        <f t="shared" si="26"/>
        <v>#REF!</v>
      </c>
      <c r="M100" s="518" t="e">
        <f t="shared" si="26"/>
        <v>#REF!</v>
      </c>
      <c r="N100" s="518" t="e">
        <f t="shared" si="26"/>
        <v>#REF!</v>
      </c>
      <c r="O100" s="518" t="e">
        <f t="shared" si="26"/>
        <v>#REF!</v>
      </c>
      <c r="P100" s="518" t="e">
        <f t="shared" si="26"/>
        <v>#REF!</v>
      </c>
      <c r="Q100" s="518" t="e">
        <f t="shared" si="26"/>
        <v>#REF!</v>
      </c>
      <c r="R100" s="518" t="e">
        <f t="shared" si="26"/>
        <v>#REF!</v>
      </c>
      <c r="S100" s="518" t="e">
        <f t="shared" si="26"/>
        <v>#REF!</v>
      </c>
      <c r="T100" s="518" t="e">
        <f t="shared" si="26"/>
        <v>#REF!</v>
      </c>
      <c r="U100" s="518" t="e">
        <f t="shared" si="26"/>
        <v>#REF!</v>
      </c>
      <c r="V100" s="518" t="e">
        <f t="shared" si="26"/>
        <v>#REF!</v>
      </c>
      <c r="W100" s="518">
        <f t="shared" si="26"/>
        <v>4.0919999999999996</v>
      </c>
      <c r="X100" s="518">
        <f t="shared" si="26"/>
        <v>3.6960000000000002</v>
      </c>
      <c r="Y100" s="518">
        <f t="shared" si="26"/>
        <v>4.0919999999999996</v>
      </c>
      <c r="Z100" s="518">
        <f t="shared" si="26"/>
        <v>3.96</v>
      </c>
      <c r="AA100" s="518">
        <f t="shared" si="26"/>
        <v>4.0919999999999996</v>
      </c>
      <c r="AB100" s="518">
        <f t="shared" si="26"/>
        <v>3.96</v>
      </c>
      <c r="AC100" s="518">
        <f t="shared" si="26"/>
        <v>4.0919999999999996</v>
      </c>
      <c r="AD100" s="518">
        <f t="shared" si="26"/>
        <v>4.0919999999999996</v>
      </c>
      <c r="AE100" s="518">
        <f t="shared" si="26"/>
        <v>3.96</v>
      </c>
      <c r="AF100" s="518">
        <f t="shared" si="26"/>
        <v>4.4640000000000004</v>
      </c>
      <c r="AG100" s="518">
        <f t="shared" si="26"/>
        <v>4.32</v>
      </c>
      <c r="AH100" s="518">
        <f t="shared" si="26"/>
        <v>4.8360000000000003</v>
      </c>
      <c r="AI100" s="518">
        <f t="shared" si="26"/>
        <v>4.8360000000000003</v>
      </c>
      <c r="AJ100" s="518">
        <f t="shared" si="26"/>
        <v>4.524</v>
      </c>
      <c r="AK100" s="544">
        <f t="shared" si="26"/>
        <v>4.8360000000000003</v>
      </c>
      <c r="AL100" s="544">
        <f t="shared" si="26"/>
        <v>4.68</v>
      </c>
      <c r="AM100" s="544">
        <f t="shared" si="26"/>
        <v>4.4640000000000004</v>
      </c>
      <c r="AN100" s="544">
        <f t="shared" si="26"/>
        <v>2.16</v>
      </c>
      <c r="AO100" s="544">
        <f t="shared" si="26"/>
        <v>2.2320000000000002</v>
      </c>
      <c r="AP100" s="544">
        <f t="shared" si="26"/>
        <v>2.2320000000000002</v>
      </c>
      <c r="AQ100" s="544">
        <f t="shared" si="26"/>
        <v>2.16</v>
      </c>
      <c r="AR100" s="544">
        <f t="shared" si="26"/>
        <v>2.2320000000000002</v>
      </c>
      <c r="AS100" s="544">
        <f t="shared" si="26"/>
        <v>2.16</v>
      </c>
      <c r="AT100" s="544">
        <f t="shared" si="26"/>
        <v>2.2320000000000002</v>
      </c>
      <c r="AU100" s="544">
        <f t="shared" si="26"/>
        <v>2.2320000000000002</v>
      </c>
      <c r="AV100" s="544">
        <f t="shared" si="26"/>
        <v>4.032</v>
      </c>
      <c r="AW100" s="544">
        <f t="shared" si="26"/>
        <v>4.4640000000000004</v>
      </c>
      <c r="AX100" s="544">
        <f t="shared" si="26"/>
        <v>4.32</v>
      </c>
      <c r="AY100" s="544">
        <f t="shared" si="26"/>
        <v>4.4640000000000004</v>
      </c>
      <c r="AZ100" s="544">
        <f>SUM(AZ99)</f>
        <v>4.32</v>
      </c>
      <c r="BA100" s="544">
        <f t="shared" ref="BA100:BJ100" si="27">SUM(BA99)</f>
        <v>0.72</v>
      </c>
      <c r="BB100" s="544">
        <f t="shared" si="27"/>
        <v>4.4640000000000004</v>
      </c>
      <c r="BC100" s="544">
        <f t="shared" si="27"/>
        <v>4.32</v>
      </c>
      <c r="BD100" s="544">
        <f t="shared" si="27"/>
        <v>4.4640000000000004</v>
      </c>
      <c r="BE100" s="544">
        <f t="shared" si="27"/>
        <v>4.32</v>
      </c>
      <c r="BF100" s="544">
        <f t="shared" si="27"/>
        <v>4.4640000000000004</v>
      </c>
      <c r="BG100" s="544">
        <f t="shared" si="27"/>
        <v>4.4640000000000004</v>
      </c>
      <c r="BH100" s="544">
        <f t="shared" si="27"/>
        <v>4.032</v>
      </c>
      <c r="BI100" s="544">
        <f t="shared" si="27"/>
        <v>4.4640000000000004</v>
      </c>
      <c r="BJ100" s="544">
        <f t="shared" si="27"/>
        <v>4.32</v>
      </c>
    </row>
    <row r="101" spans="1:62" ht="10.25" customHeight="1">
      <c r="A101" s="635" t="s">
        <v>323</v>
      </c>
      <c r="B101" s="547"/>
      <c r="C101" s="547"/>
      <c r="D101" s="548"/>
      <c r="E101" s="548"/>
      <c r="F101" s="548"/>
      <c r="G101" s="548"/>
      <c r="H101" s="548"/>
      <c r="I101" s="548"/>
      <c r="J101" s="548"/>
      <c r="K101" s="548"/>
      <c r="L101" s="548"/>
      <c r="M101" s="548"/>
      <c r="N101" s="548"/>
      <c r="O101" s="548"/>
      <c r="P101" s="548"/>
      <c r="Q101" s="548"/>
      <c r="R101" s="548"/>
      <c r="S101" s="548"/>
      <c r="T101" s="548"/>
      <c r="U101" s="548"/>
      <c r="V101" s="548"/>
      <c r="W101" s="548"/>
      <c r="X101" s="548"/>
      <c r="Y101" s="548"/>
      <c r="Z101" s="548"/>
      <c r="AA101" s="548"/>
      <c r="AB101" s="548"/>
      <c r="AC101" s="548"/>
      <c r="AD101" s="548"/>
      <c r="AE101" s="548"/>
      <c r="AF101" s="548"/>
      <c r="AG101" s="548"/>
      <c r="AH101" s="548"/>
      <c r="AI101" s="548"/>
      <c r="AJ101" s="548"/>
      <c r="AK101" s="548"/>
      <c r="AL101" s="548"/>
      <c r="AM101" s="548"/>
      <c r="AN101" s="548"/>
      <c r="AO101" s="548"/>
      <c r="AP101" s="548"/>
      <c r="AQ101" s="548"/>
      <c r="AR101" s="548"/>
      <c r="AS101" s="548"/>
      <c r="AT101" s="548"/>
      <c r="AU101" s="548"/>
      <c r="AV101" s="548"/>
      <c r="AW101" s="548"/>
      <c r="AX101" s="548"/>
      <c r="AY101" s="548"/>
      <c r="AZ101" s="548"/>
      <c r="BA101" s="548"/>
      <c r="BB101" s="548"/>
      <c r="BC101" s="548"/>
      <c r="BD101" s="548"/>
      <c r="BE101" s="548"/>
      <c r="BF101" s="548"/>
      <c r="BG101" s="548"/>
      <c r="BH101" s="548"/>
      <c r="BI101" s="548"/>
      <c r="BJ101" s="548"/>
    </row>
    <row r="105" spans="1:62">
      <c r="C105" s="581"/>
      <c r="D105" s="581"/>
      <c r="E105" s="581"/>
      <c r="F105" s="581"/>
      <c r="G105" s="581"/>
      <c r="H105" s="581"/>
      <c r="I105" s="581"/>
      <c r="J105" s="581"/>
      <c r="K105" s="581"/>
      <c r="L105" s="581"/>
      <c r="M105" s="581"/>
      <c r="N105" s="581"/>
      <c r="O105" s="581"/>
      <c r="P105" s="581"/>
      <c r="Q105" s="581"/>
      <c r="R105" s="581"/>
      <c r="S105" s="581"/>
      <c r="T105" s="581"/>
      <c r="U105" s="581"/>
      <c r="V105" s="581"/>
      <c r="W105" s="581"/>
      <c r="X105" s="581"/>
      <c r="Y105" s="581"/>
      <c r="Z105" s="581"/>
      <c r="AA105" s="581"/>
      <c r="AB105" s="581"/>
      <c r="AC105" s="581"/>
      <c r="AD105" s="581"/>
      <c r="AE105" s="581"/>
      <c r="AF105" s="581"/>
      <c r="AG105" s="581"/>
      <c r="AH105" s="581"/>
      <c r="AI105" s="581"/>
      <c r="AJ105" s="581"/>
      <c r="AK105" s="581"/>
      <c r="AL105" s="581"/>
      <c r="AM105" s="581"/>
      <c r="AN105" s="581"/>
      <c r="AO105" s="581"/>
      <c r="AP105" s="581"/>
      <c r="AQ105" s="581"/>
      <c r="AR105" s="581"/>
      <c r="AS105" s="581"/>
      <c r="AT105" s="581"/>
      <c r="AU105" s="581"/>
      <c r="AV105" s="581"/>
      <c r="AW105" s="581"/>
      <c r="AX105" s="581"/>
      <c r="AY105" s="581"/>
      <c r="AZ105" s="581"/>
      <c r="BA105" s="581"/>
      <c r="BB105" s="581"/>
      <c r="BC105" s="581"/>
      <c r="BD105" s="581"/>
      <c r="BE105" s="581"/>
      <c r="BF105" s="581"/>
      <c r="BG105" s="581"/>
      <c r="BH105" s="581"/>
      <c r="BI105" s="581"/>
      <c r="BJ105" s="581"/>
    </row>
    <row r="106" spans="1:62">
      <c r="C106" s="581"/>
      <c r="D106" s="581"/>
      <c r="E106" s="581"/>
      <c r="F106" s="581"/>
      <c r="G106" s="581"/>
      <c r="H106" s="581"/>
      <c r="I106" s="581"/>
      <c r="J106" s="581"/>
      <c r="K106" s="581"/>
      <c r="L106" s="581"/>
      <c r="M106" s="581"/>
      <c r="N106" s="581"/>
      <c r="O106" s="581"/>
      <c r="P106" s="581"/>
      <c r="Q106" s="581"/>
      <c r="R106" s="581"/>
      <c r="S106" s="581"/>
      <c r="T106" s="581"/>
      <c r="U106" s="581"/>
      <c r="V106" s="581"/>
      <c r="W106" s="581"/>
      <c r="X106" s="581"/>
      <c r="Y106" s="581"/>
      <c r="Z106" s="581"/>
      <c r="AA106" s="581"/>
      <c r="AB106" s="581"/>
      <c r="AC106" s="581"/>
      <c r="AD106" s="581"/>
      <c r="AE106" s="581"/>
      <c r="AF106" s="581"/>
      <c r="AG106" s="581"/>
      <c r="AH106" s="581"/>
      <c r="AI106" s="581"/>
      <c r="AJ106" s="581"/>
      <c r="AK106" s="581"/>
      <c r="AL106" s="581"/>
      <c r="AM106" s="581"/>
      <c r="AN106" s="581"/>
      <c r="AO106" s="581"/>
      <c r="AP106" s="581"/>
      <c r="AQ106" s="581"/>
      <c r="AR106" s="581"/>
      <c r="AS106" s="581"/>
      <c r="AT106" s="581"/>
      <c r="AU106" s="581"/>
      <c r="AV106" s="581"/>
      <c r="AW106" s="581"/>
      <c r="AX106" s="581"/>
      <c r="AY106" s="581"/>
      <c r="AZ106" s="581"/>
      <c r="BA106" s="581"/>
      <c r="BB106" s="581"/>
      <c r="BC106" s="581"/>
      <c r="BD106" s="581"/>
      <c r="BE106" s="581"/>
      <c r="BF106" s="581"/>
      <c r="BG106" s="581"/>
      <c r="BH106" s="581"/>
      <c r="BI106" s="581"/>
      <c r="BJ106" s="581"/>
    </row>
    <row r="107" spans="1:62">
      <c r="C107" s="581"/>
      <c r="D107" s="581"/>
      <c r="E107" s="581"/>
      <c r="F107" s="581"/>
      <c r="G107" s="581"/>
      <c r="H107" s="581"/>
      <c r="I107" s="581"/>
      <c r="J107" s="581"/>
      <c r="K107" s="581"/>
      <c r="L107" s="581"/>
      <c r="M107" s="581"/>
      <c r="N107" s="581"/>
      <c r="O107" s="581"/>
      <c r="P107" s="581"/>
      <c r="Q107" s="581"/>
      <c r="R107" s="581"/>
      <c r="S107" s="581"/>
      <c r="T107" s="581"/>
      <c r="U107" s="581"/>
      <c r="V107" s="581"/>
      <c r="W107" s="581"/>
      <c r="X107" s="581"/>
      <c r="Y107" s="581"/>
      <c r="Z107" s="581"/>
      <c r="AA107" s="581"/>
      <c r="AB107" s="581"/>
      <c r="AC107" s="581"/>
      <c r="AD107" s="581"/>
      <c r="AE107" s="581"/>
      <c r="AF107" s="581"/>
      <c r="AG107" s="581"/>
      <c r="AH107" s="581"/>
      <c r="AI107" s="581"/>
      <c r="AJ107" s="581"/>
      <c r="AK107" s="581"/>
      <c r="AL107" s="581"/>
      <c r="AM107" s="581"/>
      <c r="AN107" s="581"/>
      <c r="AO107" s="581"/>
      <c r="AP107" s="581"/>
      <c r="AQ107" s="581"/>
      <c r="AR107" s="581"/>
      <c r="AS107" s="581"/>
      <c r="AT107" s="581"/>
      <c r="AU107" s="581"/>
      <c r="AV107" s="581"/>
      <c r="AW107" s="581"/>
      <c r="AX107" s="581"/>
      <c r="AY107" s="581"/>
      <c r="AZ107" s="581"/>
      <c r="BA107" s="581"/>
      <c r="BB107" s="581"/>
      <c r="BC107" s="581"/>
      <c r="BD107" s="581"/>
      <c r="BE107" s="581"/>
      <c r="BF107" s="581"/>
      <c r="BG107" s="581"/>
      <c r="BH107" s="581"/>
      <c r="BI107" s="581"/>
      <c r="BJ107" s="581"/>
    </row>
  </sheetData>
  <mergeCells count="50">
    <mergeCell ref="T1:BD1"/>
    <mergeCell ref="T2:BD2"/>
    <mergeCell ref="T5:BD5"/>
    <mergeCell ref="BE5:BJ5"/>
    <mergeCell ref="T6:BD6"/>
    <mergeCell ref="BE6:BJ6"/>
    <mergeCell ref="A8:C8"/>
    <mergeCell ref="F8:J8"/>
    <mergeCell ref="Q8:V8"/>
    <mergeCell ref="AF8:AH8"/>
    <mergeCell ref="AP8:AT8"/>
    <mergeCell ref="A9:C9"/>
    <mergeCell ref="B10:C10"/>
    <mergeCell ref="B11:C11"/>
    <mergeCell ref="B12:C12"/>
    <mergeCell ref="A13:C13"/>
    <mergeCell ref="A15:C15"/>
    <mergeCell ref="F15:J15"/>
    <mergeCell ref="Q15:V15"/>
    <mergeCell ref="AF15:AH15"/>
    <mergeCell ref="AP15:AT15"/>
    <mergeCell ref="A16:C16"/>
    <mergeCell ref="A26:C26"/>
    <mergeCell ref="A84:C84"/>
    <mergeCell ref="A85:C85"/>
    <mergeCell ref="A86:C86"/>
    <mergeCell ref="Q97:V97"/>
    <mergeCell ref="AF97:AH97"/>
    <mergeCell ref="AP97:AT97"/>
    <mergeCell ref="A87:C87"/>
    <mergeCell ref="F87:J87"/>
    <mergeCell ref="Q87:V87"/>
    <mergeCell ref="AF87:AH87"/>
    <mergeCell ref="AP87:AT87"/>
    <mergeCell ref="AY97:BF97"/>
    <mergeCell ref="BG97:BJ97"/>
    <mergeCell ref="A98:C98"/>
    <mergeCell ref="A100:C100"/>
    <mergeCell ref="AY8:BF8"/>
    <mergeCell ref="BG8:BJ8"/>
    <mergeCell ref="AY15:BF15"/>
    <mergeCell ref="BG15:BJ15"/>
    <mergeCell ref="AY87:BF87"/>
    <mergeCell ref="BG87:BJ87"/>
    <mergeCell ref="A88:C88"/>
    <mergeCell ref="A90:B90"/>
    <mergeCell ref="A95:C95"/>
    <mergeCell ref="A96:C96"/>
    <mergeCell ref="A97:C97"/>
    <mergeCell ref="F97:J97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C99"/>
  <sheetViews>
    <sheetView view="pageBreakPreview" zoomScale="130" zoomScaleNormal="100" zoomScaleSheetLayoutView="130" zoomScalePageLayoutView="55" workbookViewId="0">
      <selection activeCell="J91" sqref="J91"/>
    </sheetView>
  </sheetViews>
  <sheetFormatPr defaultColWidth="8.9140625" defaultRowHeight="12"/>
  <cols>
    <col min="1" max="1" width="16.9140625" style="549" customWidth="1"/>
    <col min="2" max="2" width="19.6640625" style="549" customWidth="1"/>
    <col min="3" max="3" width="17.33203125" style="549" bestFit="1" customWidth="1"/>
    <col min="4" max="5" width="7.9140625" style="550" customWidth="1"/>
    <col min="6" max="15" width="6.4140625" style="550" customWidth="1"/>
    <col min="16" max="16" width="9.08203125" style="581" bestFit="1" customWidth="1"/>
    <col min="17" max="16384" width="8.9140625" style="581"/>
  </cols>
  <sheetData>
    <row r="1" spans="1:24">
      <c r="A1" s="472" t="s">
        <v>129</v>
      </c>
      <c r="B1" s="473"/>
      <c r="C1" s="474"/>
      <c r="D1" s="975" t="s">
        <v>130</v>
      </c>
      <c r="E1" s="976"/>
      <c r="F1" s="976"/>
      <c r="G1" s="976"/>
      <c r="H1" s="976"/>
      <c r="I1" s="977"/>
      <c r="J1" s="477" t="s">
        <v>101</v>
      </c>
      <c r="K1" s="477" t="s">
        <v>516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27" t="s">
        <v>480</v>
      </c>
      <c r="E2" s="928"/>
      <c r="F2" s="928"/>
      <c r="G2" s="928"/>
      <c r="H2" s="928"/>
      <c r="I2" s="929"/>
      <c r="J2" s="489" t="s">
        <v>103</v>
      </c>
      <c r="K2" s="490" t="s">
        <v>515</v>
      </c>
      <c r="L2" s="491"/>
      <c r="M2" s="491"/>
      <c r="N2" s="491"/>
      <c r="O2" s="492"/>
    </row>
    <row r="3" spans="1:24">
      <c r="A3" s="493"/>
      <c r="B3" s="482"/>
      <c r="C3" s="483"/>
      <c r="D3" s="927" t="s">
        <v>144</v>
      </c>
      <c r="E3" s="928"/>
      <c r="F3" s="928"/>
      <c r="G3" s="928"/>
      <c r="H3" s="928"/>
      <c r="I3" s="929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92"/>
      <c r="F4" s="892"/>
      <c r="G4" s="892"/>
      <c r="H4" s="892"/>
      <c r="I4" s="893"/>
      <c r="J4" s="892"/>
      <c r="K4" s="892"/>
      <c r="L4" s="892"/>
      <c r="M4" s="892"/>
      <c r="N4" s="892"/>
      <c r="O4" s="893"/>
    </row>
    <row r="5" spans="1:24" ht="8.4" customHeight="1">
      <c r="A5" s="493"/>
      <c r="B5" s="482"/>
      <c r="C5" s="483"/>
      <c r="D5" s="485"/>
      <c r="E5" s="892"/>
      <c r="F5" s="892"/>
      <c r="G5" s="892"/>
      <c r="H5" s="892"/>
      <c r="I5" s="893"/>
      <c r="J5" s="892"/>
      <c r="K5" s="892"/>
      <c r="L5" s="892"/>
      <c r="M5" s="892"/>
      <c r="N5" s="892"/>
      <c r="O5" s="893"/>
    </row>
    <row r="6" spans="1:24">
      <c r="A6" s="493"/>
      <c r="B6" s="482"/>
      <c r="C6" s="483"/>
      <c r="D6" s="927" t="s">
        <v>105</v>
      </c>
      <c r="E6" s="928"/>
      <c r="F6" s="928"/>
      <c r="G6" s="928"/>
      <c r="H6" s="928"/>
      <c r="I6" s="929"/>
      <c r="J6" s="930" t="s">
        <v>155</v>
      </c>
      <c r="K6" s="930"/>
      <c r="L6" s="930"/>
      <c r="M6" s="930"/>
      <c r="N6" s="930"/>
      <c r="O6" s="931"/>
    </row>
    <row r="7" spans="1:24">
      <c r="A7" s="498"/>
      <c r="B7" s="499"/>
      <c r="C7" s="500"/>
      <c r="D7" s="932" t="s">
        <v>106</v>
      </c>
      <c r="E7" s="933"/>
      <c r="F7" s="933"/>
      <c r="G7" s="933"/>
      <c r="H7" s="933"/>
      <c r="I7" s="934"/>
      <c r="J7" s="935" t="s">
        <v>191</v>
      </c>
      <c r="K7" s="935"/>
      <c r="L7" s="935"/>
      <c r="M7" s="935"/>
      <c r="N7" s="935"/>
      <c r="O7" s="936"/>
      <c r="Q7" s="582"/>
    </row>
    <row r="8" spans="1:24" ht="10.25" customHeight="1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P8" s="582"/>
      <c r="Q8" s="582"/>
    </row>
    <row r="9" spans="1:24" ht="10.25" customHeight="1">
      <c r="A9" s="959" t="s">
        <v>108</v>
      </c>
      <c r="B9" s="960"/>
      <c r="C9" s="970"/>
      <c r="D9" s="524" t="s">
        <v>131</v>
      </c>
      <c r="E9" s="524" t="s">
        <v>132</v>
      </c>
      <c r="F9" s="978" t="s">
        <v>133</v>
      </c>
      <c r="G9" s="954"/>
      <c r="H9" s="954"/>
      <c r="I9" s="954"/>
      <c r="J9" s="954"/>
      <c r="K9" s="954"/>
      <c r="L9" s="954"/>
      <c r="M9" s="954"/>
      <c r="N9" s="954"/>
      <c r="O9" s="955"/>
      <c r="P9" s="582"/>
      <c r="Q9" s="582"/>
    </row>
    <row r="10" spans="1:24" ht="10.25" customHeight="1">
      <c r="A10" s="507" t="s">
        <v>54</v>
      </c>
      <c r="B10" s="947" t="s">
        <v>302</v>
      </c>
      <c r="C10" s="948"/>
      <c r="D10" s="690"/>
      <c r="E10" s="690"/>
      <c r="F10" s="879"/>
      <c r="G10" s="641"/>
      <c r="H10" s="617"/>
      <c r="I10" s="617"/>
      <c r="J10" s="617"/>
      <c r="K10" s="617"/>
      <c r="L10" s="617"/>
      <c r="M10" s="617"/>
      <c r="N10" s="617"/>
      <c r="O10" s="618"/>
      <c r="P10" s="582"/>
      <c r="Q10" s="582"/>
    </row>
    <row r="11" spans="1:24" ht="10.25" customHeight="1">
      <c r="A11" s="529" t="s">
        <v>53</v>
      </c>
      <c r="B11" s="979" t="s">
        <v>302</v>
      </c>
      <c r="C11" s="980"/>
      <c r="D11" s="551"/>
      <c r="E11" s="551"/>
      <c r="F11" s="877"/>
      <c r="G11" s="643"/>
      <c r="H11" s="619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0.25" customHeight="1">
      <c r="A12" s="513" t="s">
        <v>53</v>
      </c>
      <c r="B12" s="981" t="s">
        <v>338</v>
      </c>
      <c r="C12" s="952"/>
      <c r="D12" s="515"/>
      <c r="E12" s="514"/>
      <c r="F12" s="877"/>
      <c r="G12" s="643"/>
      <c r="H12" s="619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0.25" customHeight="1">
      <c r="A13" s="953" t="s">
        <v>16</v>
      </c>
      <c r="B13" s="982"/>
      <c r="C13" s="983"/>
      <c r="D13" s="563">
        <f>SUM(D10:D12)</f>
        <v>0</v>
      </c>
      <c r="E13" s="563">
        <f>SUM(E10:E12)</f>
        <v>0</v>
      </c>
      <c r="F13" s="878"/>
      <c r="G13" s="621"/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0.25" customHeight="1">
      <c r="A14" s="472" t="s">
        <v>254</v>
      </c>
      <c r="B14" s="473"/>
      <c r="C14" s="473"/>
      <c r="D14" s="521">
        <f>D16+D17</f>
        <v>55.998000000000005</v>
      </c>
      <c r="E14" s="521">
        <f>E16+E17</f>
        <v>66.900000000000006</v>
      </c>
      <c r="F14" s="564" t="e">
        <f t="shared" ref="F14:O14" si="0">F16+F17</f>
        <v>#VALUE!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0.25" customHeight="1">
      <c r="A15" s="959" t="s">
        <v>108</v>
      </c>
      <c r="B15" s="945"/>
      <c r="C15" s="946"/>
      <c r="D15" s="524" t="str">
        <f>D9</f>
        <v>แผนเดิม</v>
      </c>
      <c r="E15" s="524" t="str">
        <f>E9</f>
        <v>แผนใหม่</v>
      </c>
      <c r="F15" s="964" t="s">
        <v>133</v>
      </c>
      <c r="G15" s="962"/>
      <c r="H15" s="962"/>
      <c r="I15" s="962"/>
      <c r="J15" s="962"/>
      <c r="K15" s="962"/>
      <c r="L15" s="962"/>
      <c r="M15" s="962"/>
      <c r="N15" s="962"/>
      <c r="O15" s="963"/>
      <c r="P15" s="582"/>
      <c r="Q15" s="582"/>
    </row>
    <row r="16" spans="1:24" ht="10.25" customHeight="1">
      <c r="A16" s="510" t="s">
        <v>317</v>
      </c>
      <c r="B16" s="767" t="s">
        <v>302</v>
      </c>
      <c r="C16" s="889" t="s">
        <v>286</v>
      </c>
      <c r="D16" s="512">
        <v>18.556000000000001</v>
      </c>
      <c r="E16" s="512">
        <v>24.5</v>
      </c>
      <c r="F16" s="876" t="s">
        <v>518</v>
      </c>
      <c r="G16" s="561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0.25" customHeight="1">
      <c r="A17" s="529" t="s">
        <v>318</v>
      </c>
      <c r="B17" s="768" t="s">
        <v>302</v>
      </c>
      <c r="C17" s="890" t="s">
        <v>286</v>
      </c>
      <c r="D17" s="551">
        <v>37.442</v>
      </c>
      <c r="E17" s="551">
        <v>42.4</v>
      </c>
      <c r="F17" s="880" t="s">
        <v>519</v>
      </c>
      <c r="G17" s="561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0.25" customHeight="1">
      <c r="A18" s="529" t="s">
        <v>317</v>
      </c>
      <c r="B18" s="768" t="s">
        <v>312</v>
      </c>
      <c r="C18" s="890" t="s">
        <v>286</v>
      </c>
      <c r="D18" s="551"/>
      <c r="E18" s="551"/>
      <c r="F18" s="880"/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0.25" customHeight="1">
      <c r="A19" s="529" t="s">
        <v>435</v>
      </c>
      <c r="B19" s="768" t="s">
        <v>312</v>
      </c>
      <c r="C19" s="890" t="s">
        <v>312</v>
      </c>
      <c r="D19" s="551"/>
      <c r="E19" s="551"/>
      <c r="F19" s="880"/>
      <c r="G19" s="561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0.25" customHeight="1">
      <c r="A20" s="529" t="s">
        <v>434</v>
      </c>
      <c r="B20" s="768" t="s">
        <v>432</v>
      </c>
      <c r="C20" s="890" t="s">
        <v>286</v>
      </c>
      <c r="D20" s="551"/>
      <c r="E20" s="551"/>
      <c r="F20" s="880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0.25" customHeight="1">
      <c r="A21" s="529" t="s">
        <v>318</v>
      </c>
      <c r="B21" s="768" t="s">
        <v>339</v>
      </c>
      <c r="C21" s="890" t="s">
        <v>286</v>
      </c>
      <c r="D21" s="530">
        <v>20</v>
      </c>
      <c r="E21" s="530">
        <v>29.5</v>
      </c>
      <c r="F21" s="880" t="s">
        <v>520</v>
      </c>
      <c r="G21" s="561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0.25" customHeight="1">
      <c r="A22" s="529" t="s">
        <v>317</v>
      </c>
      <c r="B22" s="768" t="s">
        <v>121</v>
      </c>
      <c r="C22" s="890" t="s">
        <v>286</v>
      </c>
      <c r="D22" s="551">
        <v>32.24</v>
      </c>
      <c r="E22" s="551">
        <v>26.954999999999998</v>
      </c>
      <c r="F22" s="880" t="s">
        <v>524</v>
      </c>
      <c r="G22" s="561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0.25" customHeight="1">
      <c r="A23" s="529" t="s">
        <v>317</v>
      </c>
      <c r="B23" s="768" t="s">
        <v>122</v>
      </c>
      <c r="C23" s="890" t="s">
        <v>286</v>
      </c>
      <c r="D23" s="551">
        <v>23.556000000000001</v>
      </c>
      <c r="E23" s="551">
        <v>20.771999999999998</v>
      </c>
      <c r="F23" s="880" t="s">
        <v>523</v>
      </c>
      <c r="G23" s="561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0.25" customHeight="1">
      <c r="A24" s="513" t="s">
        <v>317</v>
      </c>
      <c r="B24" s="769" t="s">
        <v>457</v>
      </c>
      <c r="C24" s="890" t="s">
        <v>286</v>
      </c>
      <c r="D24" s="514">
        <v>7.7639999999999993</v>
      </c>
      <c r="E24" s="514">
        <v>2</v>
      </c>
      <c r="F24" s="880" t="s">
        <v>523</v>
      </c>
      <c r="G24" s="561"/>
      <c r="H24" s="561"/>
      <c r="I24" s="561"/>
      <c r="J24" s="561"/>
      <c r="K24" s="561"/>
      <c r="L24" s="561"/>
      <c r="M24" s="561"/>
      <c r="N24" s="561"/>
      <c r="O24" s="562"/>
      <c r="P24" s="584"/>
      <c r="Q24" s="585"/>
      <c r="R24" s="582"/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0.25" customHeight="1">
      <c r="A25" s="961" t="s">
        <v>16</v>
      </c>
      <c r="B25" s="962"/>
      <c r="C25" s="963"/>
      <c r="D25" s="579">
        <f>SUM(D16:D24)</f>
        <v>139.55800000000002</v>
      </c>
      <c r="E25" s="580">
        <f>SUM(E16:E24)</f>
        <v>146.12700000000001</v>
      </c>
      <c r="F25" s="881"/>
      <c r="G25" s="570"/>
      <c r="H25" s="570"/>
      <c r="I25" s="570"/>
      <c r="J25" s="570"/>
      <c r="K25" s="570"/>
      <c r="L25" s="570"/>
      <c r="M25" s="570"/>
      <c r="N25" s="570"/>
      <c r="O25" s="571"/>
      <c r="Q25" s="583"/>
    </row>
    <row r="26" spans="1:29" ht="10.25" customHeight="1">
      <c r="A26" s="944" t="s">
        <v>108</v>
      </c>
      <c r="B26" s="945"/>
      <c r="C26" s="946"/>
      <c r="D26" s="524" t="s">
        <v>131</v>
      </c>
      <c r="E26" s="524" t="s">
        <v>132</v>
      </c>
      <c r="F26" s="953" t="s">
        <v>133</v>
      </c>
      <c r="G26" s="982"/>
      <c r="H26" s="982"/>
      <c r="I26" s="982"/>
      <c r="J26" s="982"/>
      <c r="K26" s="982"/>
      <c r="L26" s="982"/>
      <c r="M26" s="982"/>
      <c r="N26" s="982"/>
      <c r="O26" s="983"/>
      <c r="Q26" s="583"/>
    </row>
    <row r="27" spans="1:29" ht="10.25" customHeight="1">
      <c r="A27" s="529" t="s">
        <v>317</v>
      </c>
      <c r="B27" s="891" t="str">
        <f>'C3LPG Balance'!C23</f>
        <v>PTTOR (C3)</v>
      </c>
      <c r="C27" s="891" t="str">
        <f>'C3LPG Balance'!D23</f>
        <v>GSP RY</v>
      </c>
      <c r="D27" s="512"/>
      <c r="E27" s="512"/>
      <c r="F27" s="638"/>
      <c r="G27" s="733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0.25" customHeight="1">
      <c r="A28" s="529" t="s">
        <v>318</v>
      </c>
      <c r="B28" s="891" t="str">
        <f>'C3LPG Balance'!C24</f>
        <v>PTTOR (LPG ไม่มีกลิ่น)</v>
      </c>
      <c r="C28" s="891" t="str">
        <f>'C3LPG Balance'!D24</f>
        <v>GSP RY</v>
      </c>
      <c r="D28" s="551"/>
      <c r="E28" s="551"/>
      <c r="F28" s="639"/>
      <c r="G28" s="692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0.25" customHeight="1">
      <c r="A29" s="529" t="s">
        <v>319</v>
      </c>
      <c r="B29" s="891" t="str">
        <f>'C3LPG Balance'!C25</f>
        <v>PTTOR</v>
      </c>
      <c r="C29" s="891" t="str">
        <f>'C3LPG Balance'!D25</f>
        <v>MT</v>
      </c>
      <c r="D29" s="551"/>
      <c r="E29" s="551"/>
      <c r="F29" s="820"/>
      <c r="G29" s="736"/>
      <c r="H29" s="736"/>
      <c r="I29" s="692"/>
      <c r="J29" s="692"/>
      <c r="K29" s="692"/>
      <c r="L29" s="692"/>
      <c r="M29" s="692"/>
      <c r="N29" s="692"/>
      <c r="O29" s="735"/>
      <c r="P29" s="708"/>
      <c r="Q29" s="583"/>
    </row>
    <row r="30" spans="1:29" ht="10.25" customHeight="1">
      <c r="A30" s="529" t="s">
        <v>319</v>
      </c>
      <c r="B30" s="891" t="str">
        <f>'C3LPG Balance'!C26</f>
        <v>SGP</v>
      </c>
      <c r="C30" s="891" t="str">
        <f>'C3LPG Balance'!D26</f>
        <v>MT</v>
      </c>
      <c r="D30" s="551"/>
      <c r="E30" s="551"/>
      <c r="F30" s="639"/>
      <c r="G30" s="736"/>
      <c r="H30" s="736"/>
      <c r="I30" s="692"/>
      <c r="J30" s="692"/>
      <c r="K30" s="692"/>
      <c r="L30" s="692"/>
      <c r="M30" s="692"/>
      <c r="N30" s="692"/>
      <c r="O30" s="735"/>
      <c r="P30" s="708"/>
      <c r="Q30" s="583"/>
    </row>
    <row r="31" spans="1:29" ht="10.25" customHeight="1">
      <c r="A31" s="529" t="s">
        <v>319</v>
      </c>
      <c r="B31" s="891" t="str">
        <f>'C3LPG Balance'!C27</f>
        <v>UGP</v>
      </c>
      <c r="C31" s="891" t="str">
        <f>'C3LPG Balance'!D27</f>
        <v>MT</v>
      </c>
      <c r="D31" s="551"/>
      <c r="E31" s="551"/>
      <c r="F31" s="639"/>
      <c r="G31" s="736"/>
      <c r="H31" s="736"/>
      <c r="I31" s="692"/>
      <c r="J31" s="692"/>
      <c r="K31" s="692"/>
      <c r="L31" s="692"/>
      <c r="M31" s="692"/>
      <c r="N31" s="692"/>
      <c r="O31" s="735"/>
      <c r="P31" s="708"/>
      <c r="Q31" s="583"/>
    </row>
    <row r="32" spans="1:29" ht="10.25" customHeight="1">
      <c r="A32" s="529" t="s">
        <v>318</v>
      </c>
      <c r="B32" s="891" t="str">
        <f>'C3LPG Balance'!C29</f>
        <v>PTTOR</v>
      </c>
      <c r="C32" s="891" t="str">
        <f>'C3LPG Balance'!D29</f>
        <v>MT</v>
      </c>
      <c r="D32" s="551"/>
      <c r="E32" s="551"/>
      <c r="F32" s="820"/>
      <c r="G32" s="736"/>
      <c r="H32" s="736"/>
      <c r="I32" s="692"/>
      <c r="J32" s="692"/>
      <c r="K32" s="692"/>
      <c r="L32" s="692"/>
      <c r="M32" s="692"/>
      <c r="N32" s="692"/>
      <c r="O32" s="735"/>
      <c r="Q32" s="687"/>
    </row>
    <row r="33" spans="1:19" ht="10.25" customHeight="1">
      <c r="A33" s="529" t="s">
        <v>318</v>
      </c>
      <c r="B33" s="891" t="str">
        <f>'C3LPG Balance'!C30</f>
        <v>PTTOR</v>
      </c>
      <c r="C33" s="891" t="str">
        <f>'C3LPG Balance'!D30</f>
        <v xml:space="preserve">BRP </v>
      </c>
      <c r="D33" s="551"/>
      <c r="E33" s="551"/>
      <c r="F33" s="639"/>
      <c r="G33" s="736"/>
      <c r="H33" s="736"/>
      <c r="I33" s="692"/>
      <c r="J33" s="692"/>
      <c r="K33" s="692"/>
      <c r="L33" s="692"/>
      <c r="M33" s="692"/>
      <c r="N33" s="692"/>
      <c r="O33" s="735"/>
      <c r="P33" s="707"/>
      <c r="Q33" s="687"/>
    </row>
    <row r="34" spans="1:19" ht="10.25" customHeight="1">
      <c r="A34" s="529" t="s">
        <v>318</v>
      </c>
      <c r="B34" s="891" t="str">
        <f>'C3LPG Balance'!C31</f>
        <v>PTTOR</v>
      </c>
      <c r="C34" s="891" t="str">
        <f>'C3LPG Balance'!D31</f>
        <v>PTT TANK</v>
      </c>
      <c r="D34" s="551"/>
      <c r="E34" s="551"/>
      <c r="F34" s="639"/>
      <c r="G34" s="736"/>
      <c r="H34" s="736"/>
      <c r="I34" s="692"/>
      <c r="J34" s="692"/>
      <c r="K34" s="692"/>
      <c r="L34" s="692"/>
      <c r="M34" s="692"/>
      <c r="N34" s="692"/>
      <c r="O34" s="735"/>
      <c r="P34" s="707"/>
      <c r="Q34" s="688"/>
      <c r="R34" s="688"/>
      <c r="S34" s="707"/>
    </row>
    <row r="35" spans="1:19" ht="10.25" customHeight="1">
      <c r="A35" s="529" t="s">
        <v>318</v>
      </c>
      <c r="B35" s="891" t="str">
        <f>'C3LPG Balance'!C32</f>
        <v>PTTOR</v>
      </c>
      <c r="C35" s="891" t="str">
        <f>'C3LPG Balance'!D32</f>
        <v>PTT TANK (Truck)</v>
      </c>
      <c r="D35" s="551"/>
      <c r="E35" s="551"/>
      <c r="F35" s="639"/>
      <c r="G35" s="736"/>
      <c r="H35" s="736"/>
      <c r="I35" s="692"/>
      <c r="J35" s="692"/>
      <c r="K35" s="692"/>
      <c r="L35" s="692"/>
      <c r="M35" s="692"/>
      <c r="N35" s="692"/>
      <c r="O35" s="735"/>
      <c r="P35" s="707"/>
      <c r="Q35" s="688"/>
      <c r="R35" s="688"/>
      <c r="S35" s="707"/>
    </row>
    <row r="36" spans="1:19" ht="10.25" customHeight="1">
      <c r="A36" s="529" t="s">
        <v>318</v>
      </c>
      <c r="B36" s="891" t="str">
        <f>'C3LPG Balance'!C33</f>
        <v>SGP</v>
      </c>
      <c r="C36" s="891" t="str">
        <f>'C3LPG Balance'!D33</f>
        <v>MT</v>
      </c>
      <c r="D36" s="551"/>
      <c r="E36" s="551"/>
      <c r="F36" s="639"/>
      <c r="G36" s="736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9" ht="10.25" customHeight="1">
      <c r="A37" s="529" t="s">
        <v>318</v>
      </c>
      <c r="B37" s="891" t="str">
        <f>'C3LPG Balance'!C34</f>
        <v>UGP</v>
      </c>
      <c r="C37" s="891" t="str">
        <f>'C3LPG Balance'!D34</f>
        <v>MT</v>
      </c>
      <c r="D37" s="551"/>
      <c r="E37" s="551"/>
      <c r="F37" s="639"/>
      <c r="G37" s="736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9" ht="10.25" customHeight="1">
      <c r="A38" s="529" t="s">
        <v>318</v>
      </c>
      <c r="B38" s="891" t="str">
        <f>'C3LPG Balance'!C35</f>
        <v>BCP</v>
      </c>
      <c r="C38" s="891" t="str">
        <f>'C3LPG Balance'!D35</f>
        <v>MT</v>
      </c>
      <c r="D38" s="551"/>
      <c r="E38" s="642"/>
      <c r="F38" s="694"/>
      <c r="G38" s="736"/>
      <c r="H38" s="736"/>
      <c r="I38" s="692"/>
      <c r="J38" s="692"/>
      <c r="K38" s="692"/>
      <c r="L38" s="692"/>
      <c r="M38" s="692"/>
      <c r="N38" s="692"/>
      <c r="O38" s="735"/>
    </row>
    <row r="39" spans="1:19" ht="10.25" customHeight="1">
      <c r="A39" s="529" t="s">
        <v>318</v>
      </c>
      <c r="B39" s="891" t="str">
        <f>'C3LPG Balance'!C36</f>
        <v>BCP</v>
      </c>
      <c r="C39" s="891" t="str">
        <f>'C3LPG Balance'!D36</f>
        <v>PTT TANK</v>
      </c>
      <c r="D39" s="551"/>
      <c r="E39" s="642"/>
      <c r="F39" s="694"/>
      <c r="G39" s="736"/>
      <c r="H39" s="736"/>
      <c r="I39" s="692"/>
      <c r="J39" s="692"/>
      <c r="K39" s="692"/>
      <c r="L39" s="692"/>
      <c r="M39" s="692"/>
      <c r="N39" s="692"/>
      <c r="O39" s="735"/>
    </row>
    <row r="40" spans="1:19" ht="10.25" customHeight="1">
      <c r="A40" s="529" t="s">
        <v>318</v>
      </c>
      <c r="B40" s="891" t="str">
        <f>'C3LPG Balance'!C37</f>
        <v>Big gas</v>
      </c>
      <c r="C40" s="891" t="str">
        <f>'C3LPG Balance'!D37</f>
        <v>MT</v>
      </c>
      <c r="D40" s="551"/>
      <c r="E40" s="642"/>
      <c r="F40" s="694"/>
      <c r="G40" s="736"/>
      <c r="H40" s="736"/>
      <c r="I40" s="692"/>
      <c r="J40" s="692"/>
      <c r="K40" s="692"/>
      <c r="L40" s="692"/>
      <c r="M40" s="692"/>
      <c r="N40" s="692"/>
      <c r="O40" s="735"/>
    </row>
    <row r="41" spans="1:19" ht="10.25" customHeight="1">
      <c r="A41" s="529" t="s">
        <v>318</v>
      </c>
      <c r="B41" s="891" t="str">
        <f>'C3LPG Balance'!C38</f>
        <v>Big gas</v>
      </c>
      <c r="C41" s="891" t="str">
        <f>'C3LPG Balance'!D38</f>
        <v>PTT TANK</v>
      </c>
      <c r="D41" s="551"/>
      <c r="E41" s="642"/>
      <c r="F41" s="694"/>
      <c r="G41" s="736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9" ht="10.25" customHeight="1">
      <c r="A42" s="529" t="s">
        <v>318</v>
      </c>
      <c r="B42" s="891" t="str">
        <f>'C3LPG Balance'!C39</f>
        <v>PAP</v>
      </c>
      <c r="C42" s="891" t="str">
        <f>'C3LPG Balance'!D39</f>
        <v>MT</v>
      </c>
      <c r="D42" s="551"/>
      <c r="E42" s="551"/>
      <c r="F42" s="639"/>
      <c r="G42" s="736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9" ht="10.25" customHeight="1">
      <c r="A43" s="529" t="s">
        <v>318</v>
      </c>
      <c r="B43" s="891" t="str">
        <f>'C3LPG Balance'!C40</f>
        <v>PAP</v>
      </c>
      <c r="C43" s="891" t="str">
        <f>'C3LPG Balance'!D40</f>
        <v>PTT TANK</v>
      </c>
      <c r="D43" s="551"/>
      <c r="E43" s="551"/>
      <c r="F43" s="639"/>
      <c r="G43" s="736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9" ht="10.25" customHeight="1">
      <c r="A44" s="529" t="s">
        <v>318</v>
      </c>
      <c r="B44" s="891" t="str">
        <f>'C3LPG Balance'!C41</f>
        <v>PAP</v>
      </c>
      <c r="C44" s="891" t="str">
        <f>'C3LPG Balance'!D41</f>
        <v>PTT TANK (Truck)</v>
      </c>
      <c r="D44" s="551"/>
      <c r="E44" s="551"/>
      <c r="F44" s="639"/>
      <c r="G44" s="736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9" ht="10.25" customHeight="1">
      <c r="A45" s="529" t="s">
        <v>318</v>
      </c>
      <c r="B45" s="891" t="str">
        <f>'C3LPG Balance'!C42</f>
        <v>WP</v>
      </c>
      <c r="C45" s="891" t="str">
        <f>'C3LPG Balance'!D42</f>
        <v>MT</v>
      </c>
      <c r="D45" s="551"/>
      <c r="E45" s="642"/>
      <c r="F45" s="639"/>
      <c r="G45" s="736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9" ht="10.25" customHeight="1">
      <c r="A46" s="529" t="s">
        <v>318</v>
      </c>
      <c r="B46" s="891" t="str">
        <f>'C3LPG Balance'!C43</f>
        <v>WP</v>
      </c>
      <c r="C46" s="891" t="str">
        <f>'C3LPG Balance'!D43</f>
        <v>PTT TANK</v>
      </c>
      <c r="D46" s="551"/>
      <c r="E46" s="551"/>
      <c r="F46" s="820"/>
      <c r="G46" s="736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9" ht="10.25" customHeight="1">
      <c r="A47" s="529" t="s">
        <v>318</v>
      </c>
      <c r="B47" s="891" t="str">
        <f>'C3LPG Balance'!C44</f>
        <v>Chevron</v>
      </c>
      <c r="C47" s="891" t="str">
        <f>'C3LPG Balance'!D44</f>
        <v>PTT TANK</v>
      </c>
      <c r="D47" s="551"/>
      <c r="E47" s="551"/>
      <c r="F47" s="639"/>
      <c r="G47" s="736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9" ht="10.25" customHeight="1">
      <c r="A48" s="529" t="s">
        <v>318</v>
      </c>
      <c r="B48" s="891" t="str">
        <f>'C3LPG Balance'!C45</f>
        <v>IRPC</v>
      </c>
      <c r="C48" s="891" t="str">
        <f>'C3LPG Balance'!D45</f>
        <v>MT</v>
      </c>
      <c r="D48" s="551"/>
      <c r="E48" s="642"/>
      <c r="F48" s="639"/>
      <c r="G48" s="736"/>
      <c r="H48" s="736"/>
      <c r="I48" s="692"/>
      <c r="J48" s="692"/>
      <c r="K48" s="692"/>
      <c r="L48" s="692"/>
      <c r="M48" s="692"/>
      <c r="N48" s="692"/>
      <c r="O48" s="735"/>
      <c r="P48" s="584"/>
    </row>
    <row r="49" spans="1:16" ht="10.25" customHeight="1">
      <c r="A49" s="529" t="s">
        <v>318</v>
      </c>
      <c r="B49" s="891" t="str">
        <f>'C3LPG Balance'!C46</f>
        <v>IRPC</v>
      </c>
      <c r="C49" s="891" t="str">
        <f>'C3LPG Balance'!D46</f>
        <v>PTT TANK</v>
      </c>
      <c r="D49" s="551"/>
      <c r="E49" s="551"/>
      <c r="F49" s="639"/>
      <c r="G49" s="736"/>
      <c r="H49" s="736"/>
      <c r="I49" s="692"/>
      <c r="J49" s="692"/>
      <c r="K49" s="692"/>
      <c r="L49" s="692"/>
      <c r="M49" s="692"/>
      <c r="N49" s="692"/>
      <c r="O49" s="735"/>
      <c r="P49" s="584"/>
    </row>
    <row r="50" spans="1:16" ht="10.25" customHeight="1">
      <c r="A50" s="529" t="s">
        <v>318</v>
      </c>
      <c r="B50" s="891" t="str">
        <f>'C3LPG Balance'!C47</f>
        <v>Atlas</v>
      </c>
      <c r="C50" s="891" t="str">
        <f>'C3LPG Balance'!D47</f>
        <v>MT</v>
      </c>
      <c r="D50" s="623"/>
      <c r="E50" s="644"/>
      <c r="F50" s="639"/>
      <c r="G50" s="736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6" ht="10.25" customHeight="1">
      <c r="A51" s="529" t="s">
        <v>318</v>
      </c>
      <c r="B51" s="891" t="str">
        <f>'C3LPG Balance'!C48</f>
        <v>Atlas</v>
      </c>
      <c r="C51" s="891" t="str">
        <f>'C3LPG Balance'!D48</f>
        <v>PTT TANK</v>
      </c>
      <c r="D51" s="551"/>
      <c r="E51" s="642"/>
      <c r="F51" s="639"/>
      <c r="G51" s="736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6" ht="10.25" customHeight="1">
      <c r="A52" s="529" t="s">
        <v>318</v>
      </c>
      <c r="B52" s="891" t="str">
        <f>'C3LPG Balance'!C49</f>
        <v>ESSO</v>
      </c>
      <c r="C52" s="891" t="str">
        <f>'C3LPG Balance'!D49</f>
        <v>MT</v>
      </c>
      <c r="D52" s="551"/>
      <c r="E52" s="642"/>
      <c r="F52" s="639"/>
      <c r="G52" s="736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6" ht="10.25" customHeight="1">
      <c r="A53" s="529" t="s">
        <v>318</v>
      </c>
      <c r="B53" s="891" t="str">
        <f>'C3LPG Balance'!C50</f>
        <v>ESSO</v>
      </c>
      <c r="C53" s="891" t="str">
        <f>'C3LPG Balance'!D50</f>
        <v xml:space="preserve">BRP </v>
      </c>
      <c r="D53" s="551"/>
      <c r="E53" s="642"/>
      <c r="F53" s="694"/>
      <c r="G53" s="736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6" ht="10.25" customHeight="1">
      <c r="A54" s="529" t="s">
        <v>318</v>
      </c>
      <c r="B54" s="891" t="str">
        <f>'C3LPG Balance'!C51</f>
        <v>ESSO</v>
      </c>
      <c r="C54" s="891" t="str">
        <f>'C3LPG Balance'!D51</f>
        <v>PTT TANK</v>
      </c>
      <c r="D54" s="551"/>
      <c r="E54" s="642"/>
      <c r="F54" s="694"/>
      <c r="G54" s="736"/>
      <c r="H54" s="736"/>
      <c r="I54" s="692"/>
      <c r="J54" s="692"/>
      <c r="K54" s="692"/>
      <c r="L54" s="692"/>
      <c r="M54" s="692"/>
      <c r="N54" s="692"/>
      <c r="O54" s="735"/>
      <c r="P54" s="584"/>
    </row>
    <row r="55" spans="1:16" ht="10.25" customHeight="1">
      <c r="A55" s="529" t="s">
        <v>318</v>
      </c>
      <c r="B55" s="891" t="str">
        <f>'C3LPG Balance'!C52</f>
        <v>UNO</v>
      </c>
      <c r="C55" s="891" t="str">
        <f>'C3LPG Balance'!D52</f>
        <v>PTT TANK</v>
      </c>
      <c r="D55" s="551"/>
      <c r="E55" s="642"/>
      <c r="F55" s="694"/>
      <c r="G55" s="736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6" ht="10.25" customHeight="1">
      <c r="A56" s="529" t="s">
        <v>318</v>
      </c>
      <c r="B56" s="891" t="str">
        <f>'C3LPG Balance'!C53</f>
        <v>Orchid</v>
      </c>
      <c r="C56" s="891" t="str">
        <f>'C3LPG Balance'!D53</f>
        <v>PTT TANK</v>
      </c>
      <c r="D56" s="551"/>
      <c r="E56" s="642"/>
      <c r="F56" s="639"/>
      <c r="G56" s="736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6" ht="10.25" customHeight="1">
      <c r="A57" s="529" t="s">
        <v>313</v>
      </c>
      <c r="B57" s="891" t="str">
        <f>'C3LPG Balance'!C54</f>
        <v>PTTOR</v>
      </c>
      <c r="C57" s="891" t="str">
        <f>'C3LPG Balance'!D54</f>
        <v>IRPC</v>
      </c>
      <c r="D57" s="623"/>
      <c r="E57" s="623"/>
      <c r="F57" s="639"/>
      <c r="G57" s="692"/>
      <c r="H57" s="692"/>
      <c r="I57" s="692"/>
      <c r="J57" s="692"/>
      <c r="K57" s="692"/>
      <c r="L57" s="692"/>
      <c r="M57" s="692"/>
      <c r="N57" s="692"/>
      <c r="O57" s="735"/>
      <c r="P57" s="584"/>
    </row>
    <row r="58" spans="1:16" ht="10.25" customHeight="1">
      <c r="A58" s="529" t="s">
        <v>313</v>
      </c>
      <c r="B58" s="891" t="str">
        <f>'C3LPG Balance'!C55</f>
        <v>WP</v>
      </c>
      <c r="C58" s="891" t="str">
        <f>'C3LPG Balance'!D55</f>
        <v>IRPC</v>
      </c>
      <c r="D58" s="623"/>
      <c r="E58" s="623"/>
      <c r="F58" s="639"/>
      <c r="G58" s="692"/>
      <c r="H58" s="692"/>
      <c r="I58" s="692"/>
      <c r="J58" s="692"/>
      <c r="K58" s="692"/>
      <c r="L58" s="692"/>
      <c r="M58" s="692"/>
      <c r="N58" s="692"/>
      <c r="O58" s="735"/>
      <c r="P58" s="584"/>
    </row>
    <row r="59" spans="1:16" ht="10.25" customHeight="1">
      <c r="A59" s="529" t="s">
        <v>313</v>
      </c>
      <c r="B59" s="891" t="str">
        <f>'C3LPG Balance'!C56</f>
        <v>Atlas</v>
      </c>
      <c r="C59" s="891" t="str">
        <f>'C3LPG Balance'!D56</f>
        <v>IRPC</v>
      </c>
      <c r="D59" s="623"/>
      <c r="E59" s="623"/>
      <c r="F59" s="639"/>
      <c r="G59" s="736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6" ht="10.25" customHeight="1">
      <c r="A60" s="529" t="s">
        <v>284</v>
      </c>
      <c r="B60" s="891" t="str">
        <f>'C3LPG Balance'!C57</f>
        <v>PTTOR</v>
      </c>
      <c r="C60" s="891" t="str">
        <f>'C3LPG Balance'!D57</f>
        <v>MT</v>
      </c>
      <c r="D60" s="551"/>
      <c r="E60" s="551"/>
      <c r="F60" s="639"/>
      <c r="G60" s="736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6" ht="10.25" customHeight="1">
      <c r="A61" s="529" t="s">
        <v>284</v>
      </c>
      <c r="B61" s="891" t="str">
        <f>'C3LPG Balance'!C58</f>
        <v>PTTOR</v>
      </c>
      <c r="C61" s="891" t="str">
        <f>'C3LPG Balance'!D58</f>
        <v>PTT TANK</v>
      </c>
      <c r="D61" s="551"/>
      <c r="E61" s="642"/>
      <c r="F61" s="639"/>
      <c r="G61" s="736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6" ht="10.25" customHeight="1">
      <c r="A62" s="529" t="s">
        <v>284</v>
      </c>
      <c r="B62" s="891" t="str">
        <f>'C3LPG Balance'!C59</f>
        <v>PTTOR</v>
      </c>
      <c r="C62" s="891" t="str">
        <f>'C3LPG Balance'!D59</f>
        <v>PTT TANK (Truck)</v>
      </c>
      <c r="D62" s="551"/>
      <c r="E62" s="551"/>
      <c r="F62" s="639"/>
      <c r="G62" s="736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6" ht="10.25" customHeight="1">
      <c r="A63" s="529" t="s">
        <v>284</v>
      </c>
      <c r="B63" s="891" t="str">
        <f>'C3LPG Balance'!C60</f>
        <v>BCP</v>
      </c>
      <c r="C63" s="891" t="str">
        <f>'C3LPG Balance'!D60</f>
        <v>MT</v>
      </c>
      <c r="D63" s="551"/>
      <c r="E63" s="642"/>
      <c r="F63" s="746"/>
      <c r="G63" s="736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6" ht="10.25" customHeight="1">
      <c r="A64" s="529" t="s">
        <v>284</v>
      </c>
      <c r="B64" s="891" t="str">
        <f>'C3LPG Balance'!C61</f>
        <v>BCP</v>
      </c>
      <c r="C64" s="891" t="str">
        <f>'C3LPG Balance'!D61</f>
        <v>PTT TANK</v>
      </c>
      <c r="D64" s="551"/>
      <c r="E64" s="642"/>
      <c r="F64" s="746"/>
      <c r="G64" s="736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0.25" customHeight="1">
      <c r="A65" s="529" t="s">
        <v>284</v>
      </c>
      <c r="B65" s="891" t="str">
        <f>'C3LPG Balance'!C62</f>
        <v>PAP</v>
      </c>
      <c r="C65" s="891" t="str">
        <f>'C3LPG Balance'!D62</f>
        <v>MT</v>
      </c>
      <c r="D65" s="551"/>
      <c r="E65" s="642"/>
      <c r="F65" s="740"/>
      <c r="G65" s="643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0.25" customHeight="1">
      <c r="A66" s="529" t="s">
        <v>284</v>
      </c>
      <c r="B66" s="891" t="str">
        <f>'C3LPG Balance'!C63</f>
        <v>PAP</v>
      </c>
      <c r="C66" s="891" t="str">
        <f>'C3LPG Balance'!D63</f>
        <v>PTT TANK</v>
      </c>
      <c r="D66" s="551"/>
      <c r="E66" s="642"/>
      <c r="F66" s="740"/>
      <c r="G66" s="643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0.25" customHeight="1">
      <c r="A67" s="529" t="s">
        <v>284</v>
      </c>
      <c r="B67" s="891" t="str">
        <f>'C3LPG Balance'!C64</f>
        <v>PAP</v>
      </c>
      <c r="C67" s="891" t="str">
        <f>'C3LPG Balance'!D64</f>
        <v>PTT TANK (Truck)</v>
      </c>
      <c r="D67" s="551"/>
      <c r="E67" s="642"/>
      <c r="F67" s="694"/>
      <c r="G67" s="643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0.25" customHeight="1">
      <c r="A68" s="529" t="s">
        <v>284</v>
      </c>
      <c r="B68" s="891" t="str">
        <f>'C3LPG Balance'!C65</f>
        <v>WP</v>
      </c>
      <c r="C68" s="891" t="str">
        <f>'C3LPG Balance'!D65</f>
        <v>MT</v>
      </c>
      <c r="D68" s="551"/>
      <c r="E68" s="642"/>
      <c r="F68" s="740"/>
      <c r="G68" s="643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0.25" customHeight="1">
      <c r="A69" s="529" t="s">
        <v>284</v>
      </c>
      <c r="B69" s="891" t="str">
        <f>'C3LPG Balance'!C66</f>
        <v>WP</v>
      </c>
      <c r="C69" s="891" t="str">
        <f>'C3LPG Balance'!D66</f>
        <v>PTT TANK</v>
      </c>
      <c r="D69" s="624"/>
      <c r="E69" s="624"/>
      <c r="F69" s="639"/>
      <c r="G69" s="619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0.25" customHeight="1">
      <c r="A70" s="529" t="s">
        <v>284</v>
      </c>
      <c r="B70" s="891" t="str">
        <f>'C3LPG Balance'!C67</f>
        <v>IRPC</v>
      </c>
      <c r="C70" s="891" t="str">
        <f>'C3LPG Balance'!D67</f>
        <v>MT</v>
      </c>
      <c r="D70" s="551"/>
      <c r="E70" s="642"/>
      <c r="F70" s="740"/>
      <c r="G70" s="643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0.25" customHeight="1">
      <c r="A71" s="529" t="s">
        <v>284</v>
      </c>
      <c r="B71" s="891" t="str">
        <f>'C3LPG Balance'!C68</f>
        <v>IRPC</v>
      </c>
      <c r="C71" s="891" t="str">
        <f>'C3LPG Balance'!D68</f>
        <v>PTT TANK</v>
      </c>
      <c r="D71" s="551"/>
      <c r="E71" s="642"/>
      <c r="F71" s="740"/>
      <c r="G71" s="643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0.25" customHeight="1">
      <c r="A72" s="529" t="s">
        <v>284</v>
      </c>
      <c r="B72" s="891" t="str">
        <f>'C3LPG Balance'!C69</f>
        <v>Atlas</v>
      </c>
      <c r="C72" s="891" t="str">
        <f>'C3LPG Balance'!D69</f>
        <v>MT</v>
      </c>
      <c r="D72" s="551"/>
      <c r="E72" s="642"/>
      <c r="F72" s="740"/>
      <c r="G72" s="643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0.25" customHeight="1">
      <c r="A73" s="529" t="s">
        <v>284</v>
      </c>
      <c r="B73" s="891" t="str">
        <f>'C3LPG Balance'!C70</f>
        <v>Atlas</v>
      </c>
      <c r="C73" s="891" t="str">
        <f>'C3LPG Balance'!D70</f>
        <v>PTT TANK</v>
      </c>
      <c r="D73" s="551"/>
      <c r="E73" s="642"/>
      <c r="F73" s="740"/>
      <c r="G73" s="643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0.25" customHeight="1">
      <c r="A74" s="529" t="s">
        <v>284</v>
      </c>
      <c r="B74" s="891" t="str">
        <f>'C3LPG Balance'!C71</f>
        <v>ESSO</v>
      </c>
      <c r="C74" s="891" t="str">
        <f>'C3LPG Balance'!D71</f>
        <v>MT</v>
      </c>
      <c r="D74" s="551"/>
      <c r="E74" s="642"/>
      <c r="F74" s="740"/>
      <c r="G74" s="643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0.25" customHeight="1">
      <c r="A75" s="529" t="s">
        <v>284</v>
      </c>
      <c r="B75" s="891" t="str">
        <f>'C3LPG Balance'!C72</f>
        <v>ESSO</v>
      </c>
      <c r="C75" s="891" t="str">
        <f>'C3LPG Balance'!D72</f>
        <v>PTT TANK</v>
      </c>
      <c r="D75" s="551"/>
      <c r="E75" s="642"/>
      <c r="F75" s="740"/>
      <c r="G75" s="643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0.25" customHeight="1">
      <c r="A76" s="529" t="s">
        <v>284</v>
      </c>
      <c r="B76" s="891" t="str">
        <f>'C3LPG Balance'!C73</f>
        <v>Orchid</v>
      </c>
      <c r="C76" s="891" t="str">
        <f>'C3LPG Balance'!D73</f>
        <v>PTT TANK</v>
      </c>
      <c r="D76" s="551"/>
      <c r="E76" s="642"/>
      <c r="F76" s="740"/>
      <c r="G76" s="643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0.25" customHeight="1">
      <c r="A77" s="529" t="s">
        <v>314</v>
      </c>
      <c r="B77" s="891" t="str">
        <f>'C3LPG Balance'!C74</f>
        <v>PTTOR</v>
      </c>
      <c r="C77" s="891" t="str">
        <f>'C3LPG Balance'!D74</f>
        <v>MT</v>
      </c>
      <c r="D77" s="551"/>
      <c r="E77" s="551"/>
      <c r="F77" s="639"/>
      <c r="G77" s="643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0.25" customHeight="1">
      <c r="A78" s="529" t="s">
        <v>314</v>
      </c>
      <c r="B78" s="891" t="str">
        <f>'C3LPG Balance'!C75</f>
        <v>PTTOR</v>
      </c>
      <c r="C78" s="891" t="str">
        <f>'C3LPG Balance'!D75</f>
        <v xml:space="preserve">SPRC </v>
      </c>
      <c r="D78" s="551"/>
      <c r="E78" s="551"/>
      <c r="F78" s="820"/>
      <c r="G78" s="643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0.25" customHeight="1">
      <c r="A79" s="529" t="s">
        <v>314</v>
      </c>
      <c r="B79" s="891" t="str">
        <f>'C3LPG Balance'!C76</f>
        <v>PAP</v>
      </c>
      <c r="C79" s="891" t="str">
        <f>'C3LPG Balance'!D76</f>
        <v xml:space="preserve">SPRC </v>
      </c>
      <c r="D79" s="551"/>
      <c r="E79" s="642"/>
      <c r="F79" s="746"/>
      <c r="G79" s="643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0.25" customHeight="1">
      <c r="A80" s="529" t="s">
        <v>314</v>
      </c>
      <c r="B80" s="891" t="str">
        <f>'C3LPG Balance'!C77</f>
        <v>WP</v>
      </c>
      <c r="C80" s="891" t="str">
        <f>'C3LPG Balance'!D77</f>
        <v xml:space="preserve">SPRC </v>
      </c>
      <c r="D80" s="551"/>
      <c r="E80" s="551"/>
      <c r="F80" s="820"/>
      <c r="G80" s="643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0.25" customHeight="1">
      <c r="A81" s="529" t="s">
        <v>314</v>
      </c>
      <c r="B81" s="891" t="str">
        <f>'C3LPG Balance'!C78</f>
        <v>Atlas</v>
      </c>
      <c r="C81" s="891" t="str">
        <f>'C3LPG Balance'!D78</f>
        <v xml:space="preserve">SPRC </v>
      </c>
      <c r="D81" s="551"/>
      <c r="E81" s="551"/>
      <c r="F81" s="639"/>
      <c r="G81" s="643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0.25" customHeight="1">
      <c r="A82" s="529" t="s">
        <v>315</v>
      </c>
      <c r="B82" s="891" t="str">
        <f>'C3LPG Balance'!C79</f>
        <v>PTTOR</v>
      </c>
      <c r="C82" s="891" t="str">
        <f>'C3LPG Balance'!D79</f>
        <v>PTTEP/LKB (Truck)</v>
      </c>
      <c r="D82" s="551"/>
      <c r="E82" s="551"/>
      <c r="F82" s="820"/>
      <c r="G82" s="643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0.25" customHeight="1">
      <c r="A83" s="529" t="s">
        <v>316</v>
      </c>
      <c r="B83" s="891" t="str">
        <f>'C3LPG Balance'!C80</f>
        <v>PTTOR</v>
      </c>
      <c r="C83" s="891" t="str">
        <f>'C3LPG Balance'!D80</f>
        <v>GSP KHM</v>
      </c>
      <c r="D83" s="514"/>
      <c r="E83" s="514"/>
      <c r="F83" s="639"/>
      <c r="G83" s="643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0.25" customHeight="1">
      <c r="A84" s="964" t="s">
        <v>16</v>
      </c>
      <c r="B84" s="962"/>
      <c r="C84" s="963"/>
      <c r="D84" s="563">
        <f>SUM(D27:D83)</f>
        <v>0</v>
      </c>
      <c r="E84" s="563">
        <f>SUM(E27:E83)</f>
        <v>0</v>
      </c>
      <c r="F84" s="693"/>
      <c r="G84" s="621"/>
      <c r="H84" s="741"/>
      <c r="I84" s="741"/>
      <c r="J84" s="741"/>
      <c r="K84" s="741"/>
      <c r="L84" s="741"/>
      <c r="M84" s="741"/>
      <c r="N84" s="741"/>
      <c r="O84" s="742"/>
    </row>
    <row r="85" spans="1:16" ht="10.25" customHeight="1">
      <c r="A85" s="964" t="s">
        <v>342</v>
      </c>
      <c r="B85" s="962"/>
      <c r="C85" s="963"/>
      <c r="D85" s="519">
        <f>SUM(D60:D76)</f>
        <v>0</v>
      </c>
      <c r="E85" s="519">
        <f>SUM(E60:E76)</f>
        <v>0</v>
      </c>
      <c r="F85" s="882"/>
      <c r="G85" s="599"/>
      <c r="H85" s="599"/>
      <c r="I85" s="599"/>
      <c r="J85" s="599"/>
      <c r="K85" s="599"/>
      <c r="L85" s="599"/>
      <c r="M85" s="599"/>
      <c r="N85" s="599"/>
      <c r="O85" s="600"/>
    </row>
    <row r="86" spans="1:16" ht="10.25" customHeight="1">
      <c r="A86" s="965" t="s">
        <v>322</v>
      </c>
      <c r="B86" s="966"/>
      <c r="C86" s="966"/>
      <c r="D86" s="583"/>
      <c r="E86" s="583"/>
      <c r="F86" s="726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0.25" customHeight="1">
      <c r="A87" s="944" t="s">
        <v>108</v>
      </c>
      <c r="B87" s="945"/>
      <c r="C87" s="946"/>
      <c r="D87" s="506" t="str">
        <f>D9</f>
        <v>แผนเดิม</v>
      </c>
      <c r="E87" s="506" t="str">
        <f>E9</f>
        <v>แผนใหม่</v>
      </c>
      <c r="F87" s="978" t="s">
        <v>133</v>
      </c>
      <c r="G87" s="954"/>
      <c r="H87" s="954"/>
      <c r="I87" s="954"/>
      <c r="J87" s="954"/>
      <c r="K87" s="954"/>
      <c r="L87" s="954"/>
      <c r="M87" s="954"/>
      <c r="N87" s="954"/>
      <c r="O87" s="955"/>
    </row>
    <row r="88" spans="1:16" ht="10.25" customHeight="1">
      <c r="A88" s="539" t="s">
        <v>241</v>
      </c>
      <c r="B88" s="540"/>
      <c r="C88" s="540"/>
      <c r="D88" s="512">
        <v>42.438271604938272</v>
      </c>
      <c r="E88" s="512">
        <v>40.119999999999997</v>
      </c>
      <c r="F88" s="638" t="s">
        <v>517</v>
      </c>
      <c r="G88" s="559"/>
      <c r="H88" s="559"/>
      <c r="I88" s="559"/>
      <c r="J88" s="559"/>
      <c r="K88" s="559"/>
      <c r="L88" s="559"/>
      <c r="M88" s="559"/>
      <c r="N88" s="559"/>
      <c r="O88" s="560"/>
    </row>
    <row r="89" spans="1:16" ht="10.25" customHeight="1">
      <c r="A89" s="971" t="s">
        <v>339</v>
      </c>
      <c r="B89" s="972"/>
      <c r="C89" s="542"/>
      <c r="D89" s="530"/>
      <c r="E89" s="551"/>
      <c r="F89" s="639" t="s">
        <v>521</v>
      </c>
      <c r="G89" s="561"/>
      <c r="H89" s="561"/>
      <c r="I89" s="561"/>
      <c r="J89" s="561"/>
      <c r="K89" s="561"/>
      <c r="L89" s="561"/>
      <c r="M89" s="561"/>
      <c r="N89" s="561"/>
      <c r="O89" s="562"/>
    </row>
    <row r="90" spans="1:16" ht="10.25" customHeight="1">
      <c r="A90" s="541" t="s">
        <v>192</v>
      </c>
      <c r="B90" s="542"/>
      <c r="C90" s="542"/>
      <c r="D90" s="530"/>
      <c r="E90" s="551"/>
      <c r="F90" s="703"/>
      <c r="G90" s="561"/>
      <c r="H90" s="561"/>
      <c r="I90" s="561"/>
      <c r="J90" s="561"/>
      <c r="K90" s="561"/>
      <c r="L90" s="561"/>
      <c r="M90" s="561"/>
      <c r="N90" s="561"/>
      <c r="O90" s="562"/>
    </row>
    <row r="91" spans="1:16" ht="10.25" customHeight="1">
      <c r="A91" s="541" t="s">
        <v>320</v>
      </c>
      <c r="B91" s="542"/>
      <c r="C91" s="542"/>
      <c r="D91" s="530"/>
      <c r="E91" s="551"/>
      <c r="F91" s="753"/>
      <c r="G91" s="754"/>
      <c r="H91" s="754"/>
      <c r="I91" s="754"/>
      <c r="J91" s="754"/>
      <c r="K91" s="754"/>
      <c r="L91" s="754"/>
      <c r="M91" s="754"/>
      <c r="N91" s="754"/>
      <c r="O91" s="755"/>
    </row>
    <row r="92" spans="1:16" ht="10.25" customHeight="1">
      <c r="A92" s="539" t="s">
        <v>125</v>
      </c>
      <c r="B92" s="473"/>
      <c r="C92" s="473"/>
      <c r="D92" s="573"/>
      <c r="E92" s="573"/>
      <c r="F92" s="703"/>
      <c r="G92" s="561"/>
      <c r="H92" s="561"/>
      <c r="I92" s="561"/>
      <c r="J92" s="561"/>
      <c r="K92" s="561"/>
      <c r="L92" s="561"/>
      <c r="M92" s="561"/>
      <c r="N92" s="561"/>
      <c r="O92" s="562"/>
    </row>
    <row r="93" spans="1:16" ht="10.25" customHeight="1">
      <c r="A93" s="556" t="s">
        <v>433</v>
      </c>
      <c r="B93" s="499"/>
      <c r="C93" s="499"/>
      <c r="D93" s="574"/>
      <c r="E93" s="574"/>
      <c r="F93" s="703"/>
      <c r="G93" s="561"/>
      <c r="H93" s="561"/>
      <c r="I93" s="561"/>
      <c r="J93" s="561"/>
      <c r="K93" s="561"/>
      <c r="L93" s="561"/>
      <c r="M93" s="561"/>
      <c r="N93" s="561"/>
      <c r="O93" s="562"/>
    </row>
    <row r="94" spans="1:16" ht="10.25" customHeight="1">
      <c r="A94" s="964" t="s">
        <v>16</v>
      </c>
      <c r="B94" s="962"/>
      <c r="C94" s="963"/>
      <c r="D94" s="544">
        <f>SUM(D88:D93)</f>
        <v>42.438271604938272</v>
      </c>
      <c r="E94" s="544">
        <f>SUM(E88:E93)</f>
        <v>40.119999999999997</v>
      </c>
      <c r="F94" s="614"/>
      <c r="G94" s="570"/>
      <c r="H94" s="570"/>
      <c r="I94" s="570"/>
      <c r="J94" s="570"/>
      <c r="K94" s="570"/>
      <c r="L94" s="570"/>
      <c r="M94" s="570"/>
      <c r="N94" s="570"/>
      <c r="O94" s="571"/>
    </row>
    <row r="95" spans="1:16" ht="10.25" customHeight="1">
      <c r="A95" s="973" t="s">
        <v>255</v>
      </c>
      <c r="B95" s="974"/>
      <c r="C95" s="974"/>
      <c r="D95" s="484"/>
      <c r="E95" s="484"/>
      <c r="F95" s="615"/>
      <c r="G95" s="484"/>
      <c r="H95" s="484"/>
      <c r="I95" s="484"/>
      <c r="J95" s="484"/>
      <c r="K95" s="501"/>
      <c r="L95" s="501"/>
      <c r="M95" s="501"/>
      <c r="N95" s="501"/>
      <c r="O95" s="572"/>
    </row>
    <row r="96" spans="1:16" ht="10.25" customHeight="1">
      <c r="A96" s="944" t="s">
        <v>108</v>
      </c>
      <c r="B96" s="945"/>
      <c r="C96" s="946"/>
      <c r="D96" s="888" t="str">
        <f>D87</f>
        <v>แผนเดิม</v>
      </c>
      <c r="E96" s="888" t="str">
        <f>E87</f>
        <v>แผนใหม่</v>
      </c>
      <c r="F96" s="978" t="s">
        <v>133</v>
      </c>
      <c r="G96" s="954"/>
      <c r="H96" s="954"/>
      <c r="I96" s="954"/>
      <c r="J96" s="954"/>
      <c r="K96" s="954"/>
      <c r="L96" s="954"/>
      <c r="M96" s="954"/>
      <c r="N96" s="954"/>
      <c r="O96" s="955"/>
    </row>
    <row r="97" spans="1:15" ht="10.25" customHeight="1">
      <c r="A97" s="539" t="s">
        <v>88</v>
      </c>
      <c r="B97" s="540"/>
      <c r="C97" s="540"/>
      <c r="D97" s="509">
        <v>4.4640000000000004</v>
      </c>
      <c r="E97" s="512">
        <v>3.96</v>
      </c>
      <c r="F97" s="596" t="s">
        <v>522</v>
      </c>
      <c r="G97" s="559"/>
      <c r="H97" s="559"/>
      <c r="I97" s="559"/>
      <c r="J97" s="559"/>
      <c r="K97" s="559"/>
      <c r="L97" s="559"/>
      <c r="M97" s="559"/>
      <c r="N97" s="559"/>
      <c r="O97" s="560"/>
    </row>
    <row r="98" spans="1:15" ht="10.25" customHeight="1">
      <c r="A98" s="964" t="s">
        <v>16</v>
      </c>
      <c r="B98" s="962"/>
      <c r="C98" s="963"/>
      <c r="D98" s="544">
        <f>SUM(D97)</f>
        <v>4.4640000000000004</v>
      </c>
      <c r="E98" s="575">
        <f>SUM(E97)</f>
        <v>3.96</v>
      </c>
      <c r="F98" s="598"/>
      <c r="G98" s="570"/>
      <c r="H98" s="570"/>
      <c r="I98" s="570"/>
      <c r="J98" s="570"/>
      <c r="K98" s="570"/>
      <c r="L98" s="570"/>
      <c r="M98" s="570"/>
      <c r="N98" s="570"/>
      <c r="O98" s="571"/>
    </row>
    <row r="99" spans="1:15" ht="10.25" customHeight="1">
      <c r="A99" s="547" t="s">
        <v>447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A95:C95"/>
    <mergeCell ref="A96:C96"/>
    <mergeCell ref="F96:O96"/>
    <mergeCell ref="A98:C98"/>
    <mergeCell ref="A85:C85"/>
    <mergeCell ref="A86:C86"/>
    <mergeCell ref="A87:C87"/>
    <mergeCell ref="F87:O87"/>
    <mergeCell ref="A89:B89"/>
    <mergeCell ref="A94:C94"/>
    <mergeCell ref="A84:C84"/>
    <mergeCell ref="A9:C9"/>
    <mergeCell ref="F9:O9"/>
    <mergeCell ref="B10:C10"/>
    <mergeCell ref="B11:C11"/>
    <mergeCell ref="B12:C12"/>
    <mergeCell ref="A13:C13"/>
    <mergeCell ref="A15:C15"/>
    <mergeCell ref="F15:O15"/>
    <mergeCell ref="A25:C25"/>
    <mergeCell ref="A26:C26"/>
    <mergeCell ref="F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C99"/>
  <sheetViews>
    <sheetView zoomScale="130" zoomScaleNormal="130" zoomScaleSheetLayoutView="100" zoomScalePageLayoutView="40" workbookViewId="0">
      <selection activeCell="G16" sqref="G16:G24"/>
    </sheetView>
  </sheetViews>
  <sheetFormatPr defaultColWidth="8.9140625" defaultRowHeight="12"/>
  <cols>
    <col min="1" max="1" width="16.08203125" style="549" customWidth="1"/>
    <col min="2" max="2" width="18.4140625" style="549" bestFit="1" customWidth="1"/>
    <col min="3" max="3" width="16.33203125" style="549" bestFit="1" customWidth="1"/>
    <col min="4" max="4" width="7" style="550" bestFit="1" customWidth="1"/>
    <col min="5" max="5" width="6.9140625" style="550" bestFit="1" customWidth="1"/>
    <col min="6" max="6" width="7" style="550" bestFit="1" customWidth="1"/>
    <col min="7" max="14" width="6.4140625" style="550" customWidth="1"/>
    <col min="15" max="15" width="7.6640625" style="550" customWidth="1"/>
    <col min="16" max="16" width="9.25" style="581" bestFit="1" customWidth="1"/>
    <col min="17" max="18" width="9" style="581" bestFit="1" customWidth="1"/>
    <col min="19" max="16384" width="8.9140625" style="581"/>
  </cols>
  <sheetData>
    <row r="1" spans="1:24" ht="11.15" customHeight="1">
      <c r="A1" s="472" t="s">
        <v>129</v>
      </c>
      <c r="B1" s="473"/>
      <c r="C1" s="474"/>
      <c r="D1" s="975" t="s">
        <v>354</v>
      </c>
      <c r="E1" s="976"/>
      <c r="F1" s="976"/>
      <c r="G1" s="976"/>
      <c r="H1" s="976"/>
      <c r="I1" s="977"/>
      <c r="J1" s="477" t="s">
        <v>101</v>
      </c>
      <c r="K1" s="478" t="s">
        <v>441</v>
      </c>
      <c r="L1" s="477"/>
      <c r="M1" s="478"/>
      <c r="N1" s="478"/>
      <c r="O1" s="479"/>
    </row>
    <row r="2" spans="1:24" ht="11.15" customHeight="1">
      <c r="A2" s="481" t="s">
        <v>331</v>
      </c>
      <c r="B2" s="482"/>
      <c r="C2" s="483"/>
      <c r="D2" s="927" t="s">
        <v>480</v>
      </c>
      <c r="E2" s="928"/>
      <c r="F2" s="928"/>
      <c r="G2" s="928"/>
      <c r="H2" s="928"/>
      <c r="I2" s="929"/>
      <c r="J2" s="489" t="s">
        <v>103</v>
      </c>
      <c r="K2" s="745" t="s">
        <v>483</v>
      </c>
      <c r="L2" s="491"/>
      <c r="M2" s="491"/>
      <c r="N2" s="491"/>
      <c r="O2" s="492"/>
    </row>
    <row r="3" spans="1:24" ht="11.15" customHeight="1">
      <c r="A3" s="493"/>
      <c r="B3" s="482"/>
      <c r="C3" s="483"/>
      <c r="D3" s="927"/>
      <c r="E3" s="928"/>
      <c r="F3" s="928"/>
      <c r="G3" s="928"/>
      <c r="H3" s="928"/>
      <c r="I3" s="929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62"/>
      <c r="F4" s="862"/>
      <c r="G4" s="862"/>
      <c r="H4" s="862"/>
      <c r="I4" s="863"/>
      <c r="J4" s="862"/>
      <c r="K4" s="862"/>
      <c r="L4" s="862"/>
      <c r="M4" s="862"/>
      <c r="N4" s="862"/>
      <c r="O4" s="863"/>
    </row>
    <row r="5" spans="1:24" ht="11.15" customHeight="1">
      <c r="A5" s="493"/>
      <c r="B5" s="482"/>
      <c r="C5" s="483"/>
      <c r="D5" s="485"/>
      <c r="E5" s="862"/>
      <c r="F5" s="862"/>
      <c r="G5" s="862"/>
      <c r="H5" s="862"/>
      <c r="I5" s="863"/>
      <c r="J5" s="862"/>
      <c r="K5" s="862"/>
      <c r="L5" s="862"/>
      <c r="M5" s="862"/>
      <c r="N5" s="862"/>
      <c r="O5" s="863"/>
    </row>
    <row r="6" spans="1:24" ht="11.15" customHeight="1">
      <c r="A6" s="493"/>
      <c r="B6" s="482"/>
      <c r="C6" s="483"/>
      <c r="D6" s="927" t="s">
        <v>105</v>
      </c>
      <c r="E6" s="928"/>
      <c r="F6" s="928"/>
      <c r="G6" s="928"/>
      <c r="H6" s="928"/>
      <c r="I6" s="929"/>
      <c r="J6" s="930" t="s">
        <v>155</v>
      </c>
      <c r="K6" s="930"/>
      <c r="L6" s="930"/>
      <c r="M6" s="930"/>
      <c r="N6" s="930"/>
      <c r="O6" s="931"/>
    </row>
    <row r="7" spans="1:24" ht="11.15" customHeight="1">
      <c r="A7" s="498"/>
      <c r="B7" s="499"/>
      <c r="C7" s="500"/>
      <c r="D7" s="932" t="s">
        <v>106</v>
      </c>
      <c r="E7" s="933"/>
      <c r="F7" s="933"/>
      <c r="G7" s="933"/>
      <c r="H7" s="933"/>
      <c r="I7" s="934"/>
      <c r="J7" s="935" t="s">
        <v>191</v>
      </c>
      <c r="K7" s="935"/>
      <c r="L7" s="935"/>
      <c r="M7" s="935"/>
      <c r="N7" s="935"/>
      <c r="O7" s="936"/>
      <c r="Q7" s="582"/>
    </row>
    <row r="8" spans="1:24" ht="11.15" customHeight="1">
      <c r="A8" s="487" t="s">
        <v>253</v>
      </c>
      <c r="B8" s="499"/>
      <c r="C8" s="499"/>
      <c r="D8" s="501"/>
      <c r="E8" s="501"/>
      <c r="F8" s="646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 ht="11.15" customHeight="1">
      <c r="A9" s="959" t="s">
        <v>108</v>
      </c>
      <c r="B9" s="960"/>
      <c r="C9" s="970"/>
      <c r="D9" s="524" t="s">
        <v>355</v>
      </c>
      <c r="E9" s="524" t="s">
        <v>57</v>
      </c>
      <c r="F9" s="652" t="s">
        <v>136</v>
      </c>
      <c r="G9" s="978" t="s">
        <v>133</v>
      </c>
      <c r="H9" s="954"/>
      <c r="I9" s="954"/>
      <c r="J9" s="954"/>
      <c r="K9" s="954"/>
      <c r="L9" s="954"/>
      <c r="M9" s="954"/>
      <c r="N9" s="954"/>
      <c r="O9" s="955"/>
      <c r="Q9" s="582"/>
    </row>
    <row r="10" spans="1:24" ht="11.15" customHeight="1">
      <c r="A10" s="507" t="s">
        <v>54</v>
      </c>
      <c r="B10" s="947" t="s">
        <v>302</v>
      </c>
      <c r="C10" s="948"/>
      <c r="D10" s="690">
        <v>154.75200000000001</v>
      </c>
      <c r="E10" s="690"/>
      <c r="F10" s="760" t="e">
        <f>(#REF!-D10)/D10</f>
        <v>#REF!</v>
      </c>
      <c r="G10" s="613"/>
      <c r="H10" s="641"/>
      <c r="I10" s="617"/>
      <c r="J10" s="617"/>
      <c r="K10" s="617"/>
      <c r="L10" s="617"/>
      <c r="M10" s="617"/>
      <c r="N10" s="617"/>
      <c r="O10" s="618"/>
      <c r="Q10" s="582"/>
    </row>
    <row r="11" spans="1:24" ht="11.15" customHeight="1">
      <c r="A11" s="510" t="s">
        <v>53</v>
      </c>
      <c r="B11" s="979" t="s">
        <v>302</v>
      </c>
      <c r="C11" s="980"/>
      <c r="D11" s="551">
        <v>37.200000000000003</v>
      </c>
      <c r="E11" s="551"/>
      <c r="F11" s="762" t="e">
        <f>(#REF!-D11)/D11</f>
        <v>#REF!</v>
      </c>
      <c r="G11" s="636"/>
      <c r="H11" s="643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1.15" customHeight="1">
      <c r="A12" s="513" t="s">
        <v>53</v>
      </c>
      <c r="B12" s="981" t="s">
        <v>338</v>
      </c>
      <c r="C12" s="952"/>
      <c r="D12" s="515">
        <v>11.160000000000002</v>
      </c>
      <c r="E12" s="515"/>
      <c r="F12" s="515"/>
      <c r="G12" s="636"/>
      <c r="H12" s="643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1.15" customHeight="1">
      <c r="A13" s="953" t="s">
        <v>16</v>
      </c>
      <c r="B13" s="982"/>
      <c r="C13" s="983"/>
      <c r="D13" s="519">
        <f>SUM(D10:D12)</f>
        <v>203.11199999999999</v>
      </c>
      <c r="E13" s="519">
        <f>SUM(E10:E12)</f>
        <v>0</v>
      </c>
      <c r="F13" s="761">
        <f>(E13-D13)/D13</f>
        <v>-1</v>
      </c>
      <c r="G13" s="637"/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1.15" customHeight="1">
      <c r="A14" s="472" t="s">
        <v>254</v>
      </c>
      <c r="B14" s="473"/>
      <c r="C14" s="473"/>
      <c r="D14" s="521">
        <v>41.5</v>
      </c>
      <c r="E14" s="521">
        <v>42.033670000000001</v>
      </c>
      <c r="F14" s="561"/>
      <c r="G14" s="564">
        <f t="shared" ref="G14:O14" si="0">G16+G17</f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1.15" customHeight="1">
      <c r="A15" s="959" t="s">
        <v>108</v>
      </c>
      <c r="B15" s="960"/>
      <c r="C15" s="946"/>
      <c r="D15" s="524" t="s">
        <v>419</v>
      </c>
      <c r="E15" s="649" t="s">
        <v>57</v>
      </c>
      <c r="F15" s="652" t="s">
        <v>136</v>
      </c>
      <c r="G15" s="964" t="s">
        <v>133</v>
      </c>
      <c r="H15" s="962"/>
      <c r="I15" s="962"/>
      <c r="J15" s="962"/>
      <c r="K15" s="962"/>
      <c r="L15" s="962"/>
      <c r="M15" s="962"/>
      <c r="N15" s="962"/>
      <c r="O15" s="963"/>
      <c r="P15" s="582"/>
      <c r="Q15" s="582"/>
    </row>
    <row r="16" spans="1:24" ht="11.15" customHeight="1">
      <c r="A16" s="539" t="s">
        <v>317</v>
      </c>
      <c r="B16" s="767" t="s">
        <v>302</v>
      </c>
      <c r="C16" s="858" t="s">
        <v>286</v>
      </c>
      <c r="D16" s="512">
        <v>18.556000000000001</v>
      </c>
      <c r="E16" s="512">
        <v>24.5</v>
      </c>
      <c r="F16" s="762">
        <f>(E16-D16)/D16</f>
        <v>0.32032765682259101</v>
      </c>
      <c r="G16" s="696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1.15" customHeight="1">
      <c r="A17" s="541" t="s">
        <v>318</v>
      </c>
      <c r="B17" s="768" t="s">
        <v>302</v>
      </c>
      <c r="C17" s="860" t="s">
        <v>286</v>
      </c>
      <c r="D17" s="551">
        <v>37.442</v>
      </c>
      <c r="E17" s="551">
        <v>42.4</v>
      </c>
      <c r="F17" s="747">
        <f>(E17-D17)/D17</f>
        <v>0.13241814005662086</v>
      </c>
      <c r="G17" s="696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1.15" customHeight="1">
      <c r="A18" s="541" t="s">
        <v>317</v>
      </c>
      <c r="B18" s="768" t="s">
        <v>312</v>
      </c>
      <c r="C18" s="860" t="s">
        <v>286</v>
      </c>
      <c r="D18" s="551">
        <v>10.5</v>
      </c>
      <c r="E18" s="551">
        <v>10.5</v>
      </c>
      <c r="F18" s="545"/>
      <c r="G18" s="696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1.15" customHeight="1">
      <c r="A19" s="541" t="s">
        <v>435</v>
      </c>
      <c r="B19" s="768" t="s">
        <v>312</v>
      </c>
      <c r="C19" s="860" t="s">
        <v>312</v>
      </c>
      <c r="D19" s="551">
        <v>0</v>
      </c>
      <c r="E19" s="551"/>
      <c r="F19" s="545"/>
      <c r="G19" s="696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1.15" customHeight="1">
      <c r="A20" s="541" t="s">
        <v>434</v>
      </c>
      <c r="B20" s="768" t="s">
        <v>432</v>
      </c>
      <c r="C20" s="860" t="s">
        <v>286</v>
      </c>
      <c r="D20" s="551">
        <v>0</v>
      </c>
      <c r="E20" s="551"/>
      <c r="F20" s="545"/>
      <c r="G20" s="696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1.15" customHeight="1">
      <c r="A21" s="541" t="s">
        <v>318</v>
      </c>
      <c r="B21" s="768" t="s">
        <v>339</v>
      </c>
      <c r="C21" s="860" t="s">
        <v>286</v>
      </c>
      <c r="D21" s="551">
        <v>20</v>
      </c>
      <c r="E21" s="551">
        <v>29.5</v>
      </c>
      <c r="F21" s="545"/>
      <c r="G21" s="696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1.15" customHeight="1">
      <c r="A22" s="541" t="s">
        <v>317</v>
      </c>
      <c r="B22" s="768" t="s">
        <v>121</v>
      </c>
      <c r="C22" s="860" t="s">
        <v>286</v>
      </c>
      <c r="D22" s="551">
        <v>32.24</v>
      </c>
      <c r="E22" s="551">
        <v>26.954999999999998</v>
      </c>
      <c r="F22" s="747">
        <f>(E22-D22)/D22</f>
        <v>-0.16392679900744428</v>
      </c>
      <c r="G22" s="696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1.15" customHeight="1">
      <c r="A23" s="541" t="s">
        <v>317</v>
      </c>
      <c r="B23" s="768" t="s">
        <v>122</v>
      </c>
      <c r="C23" s="860" t="s">
        <v>286</v>
      </c>
      <c r="D23" s="551">
        <v>23.556000000000001</v>
      </c>
      <c r="E23" s="551">
        <v>20.771999999999998</v>
      </c>
      <c r="F23" s="747"/>
      <c r="G23" s="696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1.15" customHeight="1">
      <c r="A24" s="556" t="s">
        <v>317</v>
      </c>
      <c r="B24" s="769" t="s">
        <v>457</v>
      </c>
      <c r="C24" s="860" t="s">
        <v>286</v>
      </c>
      <c r="D24" s="514">
        <v>7.7639999999999993</v>
      </c>
      <c r="E24" s="514">
        <v>2</v>
      </c>
      <c r="F24" s="777">
        <f>(E24-D24)/D24</f>
        <v>-0.74240082431736221</v>
      </c>
      <c r="G24" s="696"/>
      <c r="H24" s="561"/>
      <c r="I24" s="561"/>
      <c r="J24" s="561"/>
      <c r="K24" s="561"/>
      <c r="L24" s="561"/>
      <c r="M24" s="561"/>
      <c r="N24" s="561"/>
      <c r="O24" s="562"/>
      <c r="P24" s="584"/>
      <c r="Q24" s="662"/>
      <c r="R24" s="582" t="s">
        <v>367</v>
      </c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1.15" customHeight="1">
      <c r="A25" s="961" t="s">
        <v>16</v>
      </c>
      <c r="B25" s="984"/>
      <c r="C25" s="963"/>
      <c r="D25" s="580">
        <f>SUM(D16:D24)</f>
        <v>150.05800000000002</v>
      </c>
      <c r="E25" s="580">
        <f>SUM(E16:E24)</f>
        <v>156.62700000000001</v>
      </c>
      <c r="F25" s="580"/>
      <c r="G25" s="640"/>
      <c r="H25" s="570"/>
      <c r="I25" s="570"/>
      <c r="J25" s="570"/>
      <c r="K25" s="570"/>
      <c r="L25" s="570"/>
      <c r="M25" s="570"/>
      <c r="N25" s="570"/>
      <c r="O25" s="571"/>
      <c r="Q25" s="661"/>
      <c r="R25" s="582" t="s">
        <v>368</v>
      </c>
    </row>
    <row r="26" spans="1:29" ht="11.15" customHeight="1">
      <c r="A26" s="944" t="s">
        <v>108</v>
      </c>
      <c r="B26" s="945"/>
      <c r="C26" s="946"/>
      <c r="D26" s="524" t="s">
        <v>419</v>
      </c>
      <c r="E26" s="649" t="s">
        <v>57</v>
      </c>
      <c r="F26" s="650" t="s">
        <v>136</v>
      </c>
      <c r="G26" s="953" t="s">
        <v>133</v>
      </c>
      <c r="H26" s="982"/>
      <c r="I26" s="982"/>
      <c r="J26" s="982"/>
      <c r="K26" s="982"/>
      <c r="L26" s="982"/>
      <c r="M26" s="982"/>
      <c r="N26" s="982"/>
      <c r="O26" s="983"/>
      <c r="Q26" s="660"/>
      <c r="R26" s="581" t="s">
        <v>369</v>
      </c>
    </row>
    <row r="27" spans="1:29" ht="11.15" customHeight="1">
      <c r="A27" s="529" t="s">
        <v>317</v>
      </c>
      <c r="B27" s="859" t="str">
        <f>'C3LPG Balance'!C23</f>
        <v>PTTOR (C3)</v>
      </c>
      <c r="C27" s="859" t="str">
        <f>'C3LPG Balance'!D23</f>
        <v>GSP RY</v>
      </c>
      <c r="D27" s="509">
        <v>0.6</v>
      </c>
      <c r="E27" s="509"/>
      <c r="F27" s="787">
        <f t="shared" ref="F27:F34" si="1">(E27-D27)/D27</f>
        <v>-1</v>
      </c>
      <c r="G27" s="638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1.15" customHeight="1">
      <c r="A28" s="529" t="s">
        <v>318</v>
      </c>
      <c r="B28" s="859" t="str">
        <f>'C3LPG Balance'!C24</f>
        <v>PTTOR (LPG ไม่มีกลิ่น)</v>
      </c>
      <c r="C28" s="859" t="str">
        <f>'C3LPG Balance'!D24</f>
        <v>GSP RY</v>
      </c>
      <c r="D28" s="530">
        <v>0.55000000000000004</v>
      </c>
      <c r="E28" s="530"/>
      <c r="F28" s="788">
        <f t="shared" si="1"/>
        <v>-1</v>
      </c>
      <c r="G28" s="639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1.15" customHeight="1">
      <c r="A29" s="529" t="s">
        <v>319</v>
      </c>
      <c r="B29" s="859" t="str">
        <f>'C3LPG Balance'!C25</f>
        <v>PTTOR</v>
      </c>
      <c r="C29" s="859" t="str">
        <f>'C3LPG Balance'!D25</f>
        <v>MT</v>
      </c>
      <c r="D29" s="530">
        <v>30</v>
      </c>
      <c r="E29" s="530"/>
      <c r="F29" s="789">
        <f>(E29-D29)/D29</f>
        <v>-1</v>
      </c>
      <c r="G29" s="639"/>
      <c r="H29" s="736"/>
      <c r="I29" s="692"/>
      <c r="J29" s="692"/>
      <c r="K29" s="692"/>
      <c r="L29" s="692"/>
      <c r="M29" s="692"/>
      <c r="N29" s="692"/>
      <c r="O29" s="735"/>
      <c r="P29" s="576"/>
      <c r="Q29" s="583"/>
    </row>
    <row r="30" spans="1:29" ht="11.15" customHeight="1">
      <c r="A30" s="529" t="s">
        <v>319</v>
      </c>
      <c r="B30" s="859" t="str">
        <f>'C3LPG Balance'!C26</f>
        <v>SGP</v>
      </c>
      <c r="C30" s="859" t="str">
        <f>'C3LPG Balance'!D26</f>
        <v>MT</v>
      </c>
      <c r="D30" s="530">
        <v>0</v>
      </c>
      <c r="E30" s="530"/>
      <c r="F30" s="789"/>
      <c r="G30" s="639"/>
      <c r="H30" s="736"/>
      <c r="I30" s="692"/>
      <c r="J30" s="692"/>
      <c r="K30" s="692"/>
      <c r="L30" s="692"/>
      <c r="M30" s="692"/>
      <c r="N30" s="692"/>
      <c r="O30" s="735"/>
      <c r="P30" s="576"/>
      <c r="Q30" s="583"/>
    </row>
    <row r="31" spans="1:29" ht="11.15" customHeight="1">
      <c r="A31" s="529" t="s">
        <v>319</v>
      </c>
      <c r="B31" s="859" t="str">
        <f>'C3LPG Balance'!C27</f>
        <v>UGP</v>
      </c>
      <c r="C31" s="859" t="str">
        <f>'C3LPG Balance'!D27</f>
        <v>MT</v>
      </c>
      <c r="D31" s="530">
        <v>0</v>
      </c>
      <c r="E31" s="530"/>
      <c r="F31" s="789"/>
      <c r="G31" s="639"/>
      <c r="H31" s="736"/>
      <c r="I31" s="692"/>
      <c r="J31" s="692"/>
      <c r="K31" s="692"/>
      <c r="L31" s="692"/>
      <c r="M31" s="692"/>
      <c r="N31" s="692"/>
      <c r="O31" s="735"/>
      <c r="P31" s="576"/>
      <c r="Q31" s="583"/>
    </row>
    <row r="32" spans="1:29" ht="11.15" customHeight="1">
      <c r="A32" s="529" t="s">
        <v>318</v>
      </c>
      <c r="B32" s="859" t="str">
        <f>'C3LPG Balance'!C29</f>
        <v>PTTOR</v>
      </c>
      <c r="C32" s="859" t="str">
        <f>'C3LPG Balance'!D29</f>
        <v>MT</v>
      </c>
      <c r="D32" s="530">
        <v>22.37440522</v>
      </c>
      <c r="E32" s="530"/>
      <c r="F32" s="789">
        <f>(E32-D32)/D32</f>
        <v>-1</v>
      </c>
      <c r="G32" s="639"/>
      <c r="H32" s="737"/>
      <c r="I32" s="737"/>
      <c r="J32" s="737"/>
      <c r="K32" s="737"/>
      <c r="L32" s="737"/>
      <c r="M32" s="737"/>
      <c r="N32" s="737"/>
      <c r="O32" s="738"/>
      <c r="Q32" s="583"/>
    </row>
    <row r="33" spans="1:18" ht="11.15" customHeight="1">
      <c r="A33" s="529" t="s">
        <v>318</v>
      </c>
      <c r="B33" s="859" t="str">
        <f>'C3LPG Balance'!C30</f>
        <v>PTTOR</v>
      </c>
      <c r="C33" s="859" t="str">
        <f>'C3LPG Balance'!D30</f>
        <v xml:space="preserve">BRP </v>
      </c>
      <c r="D33" s="530">
        <v>55.264258649999995</v>
      </c>
      <c r="E33" s="530"/>
      <c r="F33" s="787">
        <f t="shared" si="1"/>
        <v>-1</v>
      </c>
      <c r="G33" s="639"/>
      <c r="H33" s="737"/>
      <c r="I33" s="737"/>
      <c r="J33" s="737"/>
      <c r="K33" s="737"/>
      <c r="L33" s="737"/>
      <c r="M33" s="737"/>
      <c r="N33" s="737"/>
      <c r="O33" s="738"/>
      <c r="P33" s="688" t="e">
        <f>D29+D32+#REF!</f>
        <v>#REF!</v>
      </c>
      <c r="Q33" s="688" t="e">
        <f>E29+E32+#REF!</f>
        <v>#REF!</v>
      </c>
      <c r="R33" s="659" t="e">
        <f>(Q33-P33)/P33</f>
        <v>#REF!</v>
      </c>
    </row>
    <row r="34" spans="1:18" ht="11.15" customHeight="1">
      <c r="A34" s="529" t="s">
        <v>318</v>
      </c>
      <c r="B34" s="859" t="str">
        <f>'C3LPG Balance'!C31</f>
        <v>PTTOR</v>
      </c>
      <c r="C34" s="859" t="str">
        <f>'C3LPG Balance'!D31</f>
        <v>PTT TANK</v>
      </c>
      <c r="D34" s="530">
        <v>17</v>
      </c>
      <c r="E34" s="530"/>
      <c r="F34" s="788">
        <f t="shared" si="1"/>
        <v>-1</v>
      </c>
      <c r="G34" s="639"/>
      <c r="H34" s="736"/>
      <c r="I34" s="692"/>
      <c r="J34" s="692"/>
      <c r="K34" s="692"/>
      <c r="L34" s="692"/>
      <c r="M34" s="692"/>
      <c r="N34" s="692"/>
      <c r="O34" s="735"/>
      <c r="P34" s="688">
        <f>D34+D57</f>
        <v>17</v>
      </c>
      <c r="Q34" s="688">
        <f>E34+E57</f>
        <v>0</v>
      </c>
      <c r="R34" s="659">
        <f>(Q34-P34)/P34</f>
        <v>-1</v>
      </c>
    </row>
    <row r="35" spans="1:18" ht="11.15" customHeight="1">
      <c r="A35" s="529" t="s">
        <v>318</v>
      </c>
      <c r="B35" s="859" t="str">
        <f>'C3LPG Balance'!C32</f>
        <v>PTTOR</v>
      </c>
      <c r="C35" s="859" t="str">
        <f>'C3LPG Balance'!D32</f>
        <v>PTT TANK (Truck)</v>
      </c>
      <c r="D35" s="530">
        <v>0.45</v>
      </c>
      <c r="E35" s="530"/>
      <c r="F35" s="787">
        <f>(E35-D35)/D35</f>
        <v>-1</v>
      </c>
      <c r="G35" s="639"/>
      <c r="H35" s="736"/>
      <c r="I35" s="692"/>
      <c r="J35" s="692"/>
      <c r="K35" s="692"/>
      <c r="L35" s="692"/>
      <c r="M35" s="692"/>
      <c r="N35" s="692"/>
      <c r="O35" s="735"/>
      <c r="P35" s="688"/>
      <c r="Q35" s="688"/>
      <c r="R35" s="756"/>
    </row>
    <row r="36" spans="1:18" ht="11.15" customHeight="1">
      <c r="A36" s="529" t="s">
        <v>318</v>
      </c>
      <c r="B36" s="859" t="str">
        <f>'C3LPG Balance'!C33</f>
        <v>SGP</v>
      </c>
      <c r="C36" s="859" t="str">
        <f>'C3LPG Balance'!D33</f>
        <v>MT</v>
      </c>
      <c r="D36" s="530">
        <v>24.5</v>
      </c>
      <c r="E36" s="530"/>
      <c r="F36" s="789">
        <f>(E36-D36)/D36</f>
        <v>-1</v>
      </c>
      <c r="G36" s="639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8" ht="11.15" customHeight="1">
      <c r="A37" s="529" t="s">
        <v>318</v>
      </c>
      <c r="B37" s="859" t="str">
        <f>'C3LPG Balance'!C34</f>
        <v>UGP</v>
      </c>
      <c r="C37" s="859" t="str">
        <f>'C3LPG Balance'!D34</f>
        <v>MT</v>
      </c>
      <c r="D37" s="530">
        <v>16.5</v>
      </c>
      <c r="E37" s="530"/>
      <c r="F37" s="787">
        <f>(E37-D37)/D37</f>
        <v>-1</v>
      </c>
      <c r="G37" s="639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8" ht="11.15" customHeight="1">
      <c r="A38" s="529" t="s">
        <v>318</v>
      </c>
      <c r="B38" s="859" t="str">
        <f>'C3LPG Balance'!C35</f>
        <v>BCP</v>
      </c>
      <c r="C38" s="859" t="str">
        <f>'C3LPG Balance'!D35</f>
        <v>MT</v>
      </c>
      <c r="D38" s="530">
        <v>0</v>
      </c>
      <c r="E38" s="530"/>
      <c r="F38" s="552"/>
      <c r="G38" s="694"/>
      <c r="H38" s="736"/>
      <c r="I38" s="692"/>
      <c r="J38" s="692"/>
      <c r="K38" s="692"/>
      <c r="L38" s="692"/>
      <c r="M38" s="692"/>
      <c r="N38" s="692"/>
      <c r="O38" s="735"/>
    </row>
    <row r="39" spans="1:18" ht="11.15" customHeight="1">
      <c r="A39" s="529" t="s">
        <v>318</v>
      </c>
      <c r="B39" s="859" t="str">
        <f>'C3LPG Balance'!C36</f>
        <v>BCP</v>
      </c>
      <c r="C39" s="859" t="str">
        <f>'C3LPG Balance'!D36</f>
        <v>PTT TANK</v>
      </c>
      <c r="D39" s="530">
        <v>0</v>
      </c>
      <c r="E39" s="530"/>
      <c r="F39" s="552"/>
      <c r="G39" s="694"/>
      <c r="H39" s="736"/>
      <c r="I39" s="692"/>
      <c r="J39" s="692"/>
      <c r="K39" s="692"/>
      <c r="L39" s="692"/>
      <c r="M39" s="692"/>
      <c r="N39" s="692"/>
      <c r="O39" s="735"/>
    </row>
    <row r="40" spans="1:18" ht="11.15" customHeight="1">
      <c r="A40" s="529" t="s">
        <v>318</v>
      </c>
      <c r="B40" s="859" t="str">
        <f>'C3LPG Balance'!C37</f>
        <v>Big gas</v>
      </c>
      <c r="C40" s="859" t="str">
        <f>'C3LPG Balance'!D37</f>
        <v>MT</v>
      </c>
      <c r="D40" s="530">
        <v>0</v>
      </c>
      <c r="E40" s="530"/>
      <c r="F40" s="552"/>
      <c r="G40" s="694"/>
      <c r="H40" s="736"/>
      <c r="I40" s="692"/>
      <c r="J40" s="692"/>
      <c r="K40" s="692"/>
      <c r="L40" s="692"/>
      <c r="M40" s="692"/>
      <c r="N40" s="692"/>
      <c r="O40" s="735"/>
    </row>
    <row r="41" spans="1:18" ht="11.15" customHeight="1">
      <c r="A41" s="529" t="s">
        <v>318</v>
      </c>
      <c r="B41" s="859" t="str">
        <f>'C3LPG Balance'!C38</f>
        <v>Big gas</v>
      </c>
      <c r="C41" s="859" t="str">
        <f>'C3LPG Balance'!D38</f>
        <v>PTT TANK</v>
      </c>
      <c r="D41" s="530">
        <v>0</v>
      </c>
      <c r="E41" s="530"/>
      <c r="F41" s="552"/>
      <c r="G41" s="694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8" ht="11.15" customHeight="1">
      <c r="A42" s="529" t="s">
        <v>318</v>
      </c>
      <c r="B42" s="859" t="str">
        <f>'C3LPG Balance'!C39</f>
        <v>PAP</v>
      </c>
      <c r="C42" s="859" t="str">
        <f>'C3LPG Balance'!D39</f>
        <v>MT</v>
      </c>
      <c r="D42" s="530">
        <v>0</v>
      </c>
      <c r="E42" s="530"/>
      <c r="F42" s="552"/>
      <c r="G42" s="694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8" ht="11.15" customHeight="1">
      <c r="A43" s="529" t="s">
        <v>318</v>
      </c>
      <c r="B43" s="859" t="str">
        <f>'C3LPG Balance'!C40</f>
        <v>PAP</v>
      </c>
      <c r="C43" s="859" t="str">
        <f>'C3LPG Balance'!D40</f>
        <v>PTT TANK</v>
      </c>
      <c r="D43" s="530">
        <v>3.6</v>
      </c>
      <c r="E43" s="530"/>
      <c r="F43" s="788">
        <f>(E43-D43)/D43</f>
        <v>-1</v>
      </c>
      <c r="G43" s="639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8" ht="11.15" customHeight="1">
      <c r="A44" s="529" t="s">
        <v>318</v>
      </c>
      <c r="B44" s="859" t="str">
        <f>'C3LPG Balance'!C41</f>
        <v>PAP</v>
      </c>
      <c r="C44" s="859" t="str">
        <f>'C3LPG Balance'!D41</f>
        <v>PTT TANK (Truck)</v>
      </c>
      <c r="D44" s="530">
        <v>0.6</v>
      </c>
      <c r="E44" s="530"/>
      <c r="F44" s="788">
        <f>(E44-D44)/D44</f>
        <v>-1</v>
      </c>
      <c r="G44" s="639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8" ht="11.15" customHeight="1">
      <c r="A45" s="529" t="s">
        <v>318</v>
      </c>
      <c r="B45" s="859" t="str">
        <f>'C3LPG Balance'!C42</f>
        <v>WP</v>
      </c>
      <c r="C45" s="859" t="str">
        <f>'C3LPG Balance'!D42</f>
        <v>MT</v>
      </c>
      <c r="D45" s="530">
        <v>0</v>
      </c>
      <c r="E45" s="530"/>
      <c r="F45" s="552"/>
      <c r="G45" s="694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8" ht="11.15" customHeight="1">
      <c r="A46" s="529" t="s">
        <v>318</v>
      </c>
      <c r="B46" s="859" t="str">
        <f>'C3LPG Balance'!C43</f>
        <v>WP</v>
      </c>
      <c r="C46" s="859" t="str">
        <f>'C3LPG Balance'!D43</f>
        <v>PTT TANK</v>
      </c>
      <c r="D46" s="530">
        <v>8.02</v>
      </c>
      <c r="E46" s="530"/>
      <c r="F46" s="788">
        <f>(E46-D46)/D46</f>
        <v>-1</v>
      </c>
      <c r="G46" s="639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8" ht="11.15" customHeight="1">
      <c r="A47" s="529" t="s">
        <v>318</v>
      </c>
      <c r="B47" s="859" t="str">
        <f>'C3LPG Balance'!C44</f>
        <v>Chevron</v>
      </c>
      <c r="C47" s="859" t="str">
        <f>'C3LPG Balance'!D44</f>
        <v>PTT TANK</v>
      </c>
      <c r="D47" s="530">
        <v>0</v>
      </c>
      <c r="E47" s="530"/>
      <c r="F47" s="552"/>
      <c r="G47" s="639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8" ht="11.15" customHeight="1">
      <c r="A48" s="529" t="s">
        <v>318</v>
      </c>
      <c r="B48" s="859" t="str">
        <f>'C3LPG Balance'!C45</f>
        <v>IRPC</v>
      </c>
      <c r="C48" s="859" t="str">
        <f>'C3LPG Balance'!D45</f>
        <v>MT</v>
      </c>
      <c r="D48" s="530">
        <v>0</v>
      </c>
      <c r="E48" s="530"/>
      <c r="F48" s="552"/>
      <c r="G48" s="639"/>
      <c r="H48" s="736"/>
      <c r="I48" s="692"/>
      <c r="J48" s="692"/>
      <c r="K48" s="692"/>
      <c r="L48" s="692"/>
      <c r="M48" s="692"/>
      <c r="N48" s="692"/>
      <c r="O48" s="735"/>
      <c r="P48" s="707">
        <f>D46+D65</f>
        <v>8.02</v>
      </c>
      <c r="Q48" s="707">
        <f>E46+E65</f>
        <v>0</v>
      </c>
      <c r="R48" s="659">
        <f>(Q48-P48)/P48</f>
        <v>-1</v>
      </c>
    </row>
    <row r="49" spans="1:18" ht="11.15" customHeight="1">
      <c r="A49" s="529" t="s">
        <v>318</v>
      </c>
      <c r="B49" s="859" t="str">
        <f>'C3LPG Balance'!C46</f>
        <v>IRPC</v>
      </c>
      <c r="C49" s="859" t="str">
        <f>'C3LPG Balance'!D46</f>
        <v>PTT TANK</v>
      </c>
      <c r="D49" s="530">
        <v>0</v>
      </c>
      <c r="E49" s="530"/>
      <c r="F49" s="552"/>
      <c r="G49" s="694"/>
      <c r="H49" s="736"/>
      <c r="I49" s="692"/>
      <c r="J49" s="692"/>
      <c r="K49" s="692"/>
      <c r="L49" s="692"/>
      <c r="M49" s="692"/>
      <c r="N49" s="692"/>
      <c r="O49" s="735"/>
      <c r="P49" s="584">
        <f>D43+D63</f>
        <v>3.6</v>
      </c>
      <c r="Q49" s="584">
        <f>E43+E63</f>
        <v>0</v>
      </c>
      <c r="R49" s="659">
        <f>(Q49-P49)/P49</f>
        <v>-1</v>
      </c>
    </row>
    <row r="50" spans="1:18" ht="11.15" customHeight="1">
      <c r="A50" s="529" t="s">
        <v>318</v>
      </c>
      <c r="B50" s="859" t="str">
        <f>'C3LPG Balance'!C47</f>
        <v>Atlas</v>
      </c>
      <c r="C50" s="859" t="str">
        <f>'C3LPG Balance'!D47</f>
        <v>MT</v>
      </c>
      <c r="D50" s="530">
        <v>0</v>
      </c>
      <c r="E50" s="530"/>
      <c r="F50" s="552"/>
      <c r="G50" s="694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8" ht="11.15" customHeight="1">
      <c r="A51" s="529" t="s">
        <v>318</v>
      </c>
      <c r="B51" s="859" t="str">
        <f>'C3LPG Balance'!C48</f>
        <v>Atlas</v>
      </c>
      <c r="C51" s="859" t="str">
        <f>'C3LPG Balance'!D48</f>
        <v>PTT TANK</v>
      </c>
      <c r="D51" s="530">
        <v>0</v>
      </c>
      <c r="E51" s="530"/>
      <c r="F51" s="552"/>
      <c r="G51" s="694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8" ht="11.15" customHeight="1">
      <c r="A52" s="529" t="s">
        <v>318</v>
      </c>
      <c r="B52" s="859" t="str">
        <f>'C3LPG Balance'!C49</f>
        <v>ESSO</v>
      </c>
      <c r="C52" s="859" t="str">
        <f>'C3LPG Balance'!D49</f>
        <v>MT</v>
      </c>
      <c r="D52" s="530">
        <v>0</v>
      </c>
      <c r="E52" s="530"/>
      <c r="F52" s="552"/>
      <c r="G52" s="694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8" ht="11.15" customHeight="1">
      <c r="A53" s="529" t="s">
        <v>318</v>
      </c>
      <c r="B53" s="859" t="str">
        <f>'C3LPG Balance'!C50</f>
        <v>ESSO</v>
      </c>
      <c r="C53" s="859" t="str">
        <f>'C3LPG Balance'!D50</f>
        <v xml:space="preserve">BRP </v>
      </c>
      <c r="D53" s="530">
        <v>0</v>
      </c>
      <c r="E53" s="530"/>
      <c r="F53" s="552"/>
      <c r="G53" s="694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8" ht="11.15" customHeight="1">
      <c r="A54" s="529" t="s">
        <v>318</v>
      </c>
      <c r="B54" s="859" t="str">
        <f>'C3LPG Balance'!C51</f>
        <v>ESSO</v>
      </c>
      <c r="C54" s="859" t="str">
        <f>'C3LPG Balance'!D51</f>
        <v>PTT TANK</v>
      </c>
      <c r="D54" s="530">
        <v>0</v>
      </c>
      <c r="E54" s="530"/>
      <c r="F54" s="552"/>
      <c r="G54" s="694"/>
      <c r="H54" s="739"/>
      <c r="I54" s="692"/>
      <c r="J54" s="692"/>
      <c r="K54" s="692"/>
      <c r="L54" s="692"/>
      <c r="M54" s="692"/>
      <c r="N54" s="692"/>
      <c r="O54" s="735"/>
      <c r="P54" s="584"/>
    </row>
    <row r="55" spans="1:18" ht="11.15" customHeight="1">
      <c r="A55" s="529" t="s">
        <v>318</v>
      </c>
      <c r="B55" s="859" t="str">
        <f>'C3LPG Balance'!C52</f>
        <v>UNO</v>
      </c>
      <c r="C55" s="859" t="str">
        <f>'C3LPG Balance'!D52</f>
        <v>PTT TANK</v>
      </c>
      <c r="D55" s="530">
        <v>0</v>
      </c>
      <c r="E55" s="530"/>
      <c r="F55" s="552"/>
      <c r="G55" s="694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8" ht="11.15" customHeight="1">
      <c r="A56" s="529" t="s">
        <v>318</v>
      </c>
      <c r="B56" s="859" t="str">
        <f>'C3LPG Balance'!C53</f>
        <v>Orchid</v>
      </c>
      <c r="C56" s="859" t="str">
        <f>'C3LPG Balance'!D53</f>
        <v>PTT TANK</v>
      </c>
      <c r="D56" s="530">
        <v>0</v>
      </c>
      <c r="E56" s="530"/>
      <c r="F56" s="552"/>
      <c r="G56" s="694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8" ht="11.15" customHeight="1">
      <c r="A57" s="529" t="s">
        <v>313</v>
      </c>
      <c r="B57" s="859" t="str">
        <f>'C3LPG Balance'!C54</f>
        <v>PTTOR</v>
      </c>
      <c r="C57" s="859" t="str">
        <f>'C3LPG Balance'!D54</f>
        <v>IRPC</v>
      </c>
      <c r="D57" s="530">
        <v>0</v>
      </c>
      <c r="E57" s="530"/>
      <c r="F57" s="788">
        <v>1</v>
      </c>
      <c r="G57" s="639"/>
      <c r="H57" s="736"/>
      <c r="I57" s="692"/>
      <c r="J57" s="692"/>
      <c r="K57" s="692"/>
      <c r="L57" s="692"/>
      <c r="M57" s="692"/>
      <c r="N57" s="692"/>
      <c r="O57" s="735"/>
      <c r="P57" s="584"/>
    </row>
    <row r="58" spans="1:18" ht="11.15" customHeight="1">
      <c r="A58" s="529" t="s">
        <v>313</v>
      </c>
      <c r="B58" s="859" t="str">
        <f>'C3LPG Balance'!C55</f>
        <v>WP</v>
      </c>
      <c r="C58" s="859" t="str">
        <f>'C3LPG Balance'!D55</f>
        <v>IRPC</v>
      </c>
      <c r="D58" s="530">
        <v>1.2</v>
      </c>
      <c r="E58" s="530"/>
      <c r="F58" s="561"/>
      <c r="G58" s="740"/>
      <c r="H58" s="736"/>
      <c r="I58" s="692"/>
      <c r="J58" s="692"/>
      <c r="K58" s="692"/>
      <c r="L58" s="692"/>
      <c r="M58" s="692"/>
      <c r="N58" s="692"/>
      <c r="O58" s="735"/>
      <c r="P58" s="584"/>
    </row>
    <row r="59" spans="1:18" ht="11.15" customHeight="1">
      <c r="A59" s="529" t="s">
        <v>313</v>
      </c>
      <c r="B59" s="859" t="str">
        <f>'C3LPG Balance'!C56</f>
        <v>Atlas</v>
      </c>
      <c r="C59" s="859" t="str">
        <f>'C3LPG Balance'!D56</f>
        <v>IRPC</v>
      </c>
      <c r="D59" s="530">
        <v>0</v>
      </c>
      <c r="E59" s="530"/>
      <c r="F59" s="561"/>
      <c r="G59" s="740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8" ht="11.15" customHeight="1">
      <c r="A60" s="529" t="s">
        <v>284</v>
      </c>
      <c r="B60" s="859" t="str">
        <f>'C3LPG Balance'!C57</f>
        <v>PTTOR</v>
      </c>
      <c r="C60" s="859" t="str">
        <f>'C3LPG Balance'!D57</f>
        <v>MT</v>
      </c>
      <c r="D60" s="530">
        <v>0</v>
      </c>
      <c r="E60" s="530"/>
      <c r="F60" s="561"/>
      <c r="G60" s="740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8" ht="11.15" customHeight="1">
      <c r="A61" s="529" t="s">
        <v>284</v>
      </c>
      <c r="B61" s="859" t="str">
        <f>'C3LPG Balance'!C58</f>
        <v>PTTOR</v>
      </c>
      <c r="C61" s="859" t="str">
        <f>'C3LPG Balance'!D58</f>
        <v>PTT TANK</v>
      </c>
      <c r="D61" s="530">
        <v>0</v>
      </c>
      <c r="E61" s="530"/>
      <c r="F61" s="561"/>
      <c r="G61" s="740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8" ht="11.15" customHeight="1">
      <c r="A62" s="529" t="s">
        <v>284</v>
      </c>
      <c r="B62" s="859" t="str">
        <f>'C3LPG Balance'!C59</f>
        <v>PTTOR</v>
      </c>
      <c r="C62" s="859" t="str">
        <f>'C3LPG Balance'!D59</f>
        <v>PTT TANK (Truck)</v>
      </c>
      <c r="D62" s="530">
        <v>0</v>
      </c>
      <c r="E62" s="530"/>
      <c r="F62" s="561"/>
      <c r="G62" s="740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8" ht="11.15" customHeight="1">
      <c r="A63" s="529" t="s">
        <v>284</v>
      </c>
      <c r="B63" s="859" t="str">
        <f>'C3LPG Balance'!C60</f>
        <v>BCP</v>
      </c>
      <c r="C63" s="859" t="str">
        <f>'C3LPG Balance'!D60</f>
        <v>MT</v>
      </c>
      <c r="D63" s="530">
        <v>0</v>
      </c>
      <c r="E63" s="530"/>
      <c r="F63" s="788">
        <v>1</v>
      </c>
      <c r="G63" s="639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8" ht="11.15" customHeight="1">
      <c r="A64" s="529" t="s">
        <v>284</v>
      </c>
      <c r="B64" s="859" t="str">
        <f>'C3LPG Balance'!C61</f>
        <v>BCP</v>
      </c>
      <c r="C64" s="859" t="str">
        <f>'C3LPG Balance'!D61</f>
        <v>PTT TANK</v>
      </c>
      <c r="D64" s="530">
        <v>0</v>
      </c>
      <c r="E64" s="530"/>
      <c r="F64" s="561"/>
      <c r="G64" s="740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1.15" customHeight="1">
      <c r="A65" s="529" t="s">
        <v>284</v>
      </c>
      <c r="B65" s="859" t="str">
        <f>'C3LPG Balance'!C62</f>
        <v>PAP</v>
      </c>
      <c r="C65" s="859" t="str">
        <f>'C3LPG Balance'!D62</f>
        <v>MT</v>
      </c>
      <c r="D65" s="786">
        <v>0</v>
      </c>
      <c r="E65" s="786"/>
      <c r="F65" s="788" t="e">
        <f>(E65-D65)/D65</f>
        <v>#DIV/0!</v>
      </c>
      <c r="G65" s="639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1.15" customHeight="1">
      <c r="A66" s="529" t="s">
        <v>284</v>
      </c>
      <c r="B66" s="859" t="str">
        <f>'C3LPG Balance'!C63</f>
        <v>PAP</v>
      </c>
      <c r="C66" s="859" t="str">
        <f>'C3LPG Balance'!D63</f>
        <v>PTT TANK</v>
      </c>
      <c r="D66" s="530">
        <v>0</v>
      </c>
      <c r="E66" s="530"/>
      <c r="F66" s="561"/>
      <c r="G66" s="740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1.15" customHeight="1">
      <c r="A67" s="529" t="s">
        <v>284</v>
      </c>
      <c r="B67" s="859" t="str">
        <f>'C3LPG Balance'!C64</f>
        <v>PAP</v>
      </c>
      <c r="C67" s="859" t="str">
        <f>'C3LPG Balance'!D64</f>
        <v>PTT TANK (Truck)</v>
      </c>
      <c r="D67" s="530">
        <v>0</v>
      </c>
      <c r="E67" s="530"/>
      <c r="F67" s="561"/>
      <c r="G67" s="740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1.15" customHeight="1">
      <c r="A68" s="529" t="s">
        <v>284</v>
      </c>
      <c r="B68" s="859" t="str">
        <f>'C3LPG Balance'!C65</f>
        <v>WP</v>
      </c>
      <c r="C68" s="859" t="str">
        <f>'C3LPG Balance'!D65</f>
        <v>MT</v>
      </c>
      <c r="D68" s="530">
        <v>0</v>
      </c>
      <c r="E68" s="530"/>
      <c r="F68" s="552"/>
      <c r="G68" s="740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1.15" customHeight="1">
      <c r="A69" s="529" t="s">
        <v>284</v>
      </c>
      <c r="B69" s="859" t="str">
        <f>'C3LPG Balance'!C66</f>
        <v>WP</v>
      </c>
      <c r="C69" s="859" t="str">
        <f>'C3LPG Balance'!D66</f>
        <v>PTT TANK</v>
      </c>
      <c r="D69" s="530">
        <v>0</v>
      </c>
      <c r="E69" s="530"/>
      <c r="F69" s="552"/>
      <c r="G69" s="740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1.15" customHeight="1">
      <c r="A70" s="529" t="s">
        <v>284</v>
      </c>
      <c r="B70" s="859" t="str">
        <f>'C3LPG Balance'!C67</f>
        <v>IRPC</v>
      </c>
      <c r="C70" s="859" t="str">
        <f>'C3LPG Balance'!D67</f>
        <v>MT</v>
      </c>
      <c r="D70" s="530">
        <v>0</v>
      </c>
      <c r="E70" s="530"/>
      <c r="F70" s="552"/>
      <c r="G70" s="740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1.15" customHeight="1">
      <c r="A71" s="529" t="s">
        <v>284</v>
      </c>
      <c r="B71" s="859" t="str">
        <f>'C3LPG Balance'!C68</f>
        <v>IRPC</v>
      </c>
      <c r="C71" s="859" t="str">
        <f>'C3LPG Balance'!D68</f>
        <v>PTT TANK</v>
      </c>
      <c r="D71" s="530">
        <v>0</v>
      </c>
      <c r="E71" s="530"/>
      <c r="F71" s="552"/>
      <c r="G71" s="740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1.15" customHeight="1">
      <c r="A72" s="529" t="s">
        <v>284</v>
      </c>
      <c r="B72" s="859" t="str">
        <f>'C3LPG Balance'!C69</f>
        <v>Atlas</v>
      </c>
      <c r="C72" s="859" t="str">
        <f>'C3LPG Balance'!D69</f>
        <v>MT</v>
      </c>
      <c r="D72" s="530">
        <v>0</v>
      </c>
      <c r="E72" s="530"/>
      <c r="F72" s="552"/>
      <c r="G72" s="740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1.15" customHeight="1">
      <c r="A73" s="529" t="s">
        <v>284</v>
      </c>
      <c r="B73" s="859" t="str">
        <f>'C3LPG Balance'!C70</f>
        <v>Atlas</v>
      </c>
      <c r="C73" s="859" t="str">
        <f>'C3LPG Balance'!D70</f>
        <v>PTT TANK</v>
      </c>
      <c r="D73" s="530">
        <v>0</v>
      </c>
      <c r="E73" s="530"/>
      <c r="F73" s="552"/>
      <c r="G73" s="740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1.15" customHeight="1">
      <c r="A74" s="529" t="s">
        <v>284</v>
      </c>
      <c r="B74" s="859" t="str">
        <f>'C3LPG Balance'!C71</f>
        <v>ESSO</v>
      </c>
      <c r="C74" s="859" t="str">
        <f>'C3LPG Balance'!D71</f>
        <v>MT</v>
      </c>
      <c r="D74" s="530">
        <v>0</v>
      </c>
      <c r="E74" s="530"/>
      <c r="F74" s="790" t="e">
        <f>(E74-D74)/D74</f>
        <v>#DIV/0!</v>
      </c>
      <c r="G74" s="694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1.15" customHeight="1">
      <c r="A75" s="529" t="s">
        <v>284</v>
      </c>
      <c r="B75" s="859" t="str">
        <f>'C3LPG Balance'!C72</f>
        <v>ESSO</v>
      </c>
      <c r="C75" s="859" t="str">
        <f>'C3LPG Balance'!D72</f>
        <v>PTT TANK</v>
      </c>
      <c r="D75" s="530">
        <v>0</v>
      </c>
      <c r="E75" s="530"/>
      <c r="F75" s="552"/>
      <c r="G75" s="740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1.15" customHeight="1">
      <c r="A76" s="529" t="s">
        <v>284</v>
      </c>
      <c r="B76" s="859" t="str">
        <f>'C3LPG Balance'!C73</f>
        <v>Orchid</v>
      </c>
      <c r="C76" s="859" t="str">
        <f>'C3LPG Balance'!D73</f>
        <v>PTT TANK</v>
      </c>
      <c r="D76" s="530">
        <v>0</v>
      </c>
      <c r="E76" s="530"/>
      <c r="F76" s="789" t="e">
        <f>(E76-D76)/D76</f>
        <v>#DIV/0!</v>
      </c>
      <c r="G76" s="639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1.15" customHeight="1">
      <c r="A77" s="529" t="s">
        <v>314</v>
      </c>
      <c r="B77" s="859" t="str">
        <f>'C3LPG Balance'!C74</f>
        <v>PTTOR</v>
      </c>
      <c r="C77" s="859" t="str">
        <f>'C3LPG Balance'!D74</f>
        <v>MT</v>
      </c>
      <c r="D77" s="530">
        <v>0</v>
      </c>
      <c r="E77" s="530"/>
      <c r="F77" s="552"/>
      <c r="G77" s="639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1.15" customHeight="1">
      <c r="A78" s="529" t="s">
        <v>314</v>
      </c>
      <c r="B78" s="859" t="str">
        <f>'C3LPG Balance'!C75</f>
        <v>PTTOR</v>
      </c>
      <c r="C78" s="859" t="str">
        <f>'C3LPG Balance'!D75</f>
        <v xml:space="preserve">SPRC </v>
      </c>
      <c r="D78" s="530">
        <v>2.0000000000000004</v>
      </c>
      <c r="E78" s="530"/>
      <c r="F78" s="790">
        <f>(E78-D78)/D78</f>
        <v>-1</v>
      </c>
      <c r="G78" s="639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1.15" customHeight="1">
      <c r="A79" s="529" t="s">
        <v>314</v>
      </c>
      <c r="B79" s="859" t="str">
        <f>'C3LPG Balance'!C76</f>
        <v>PAP</v>
      </c>
      <c r="C79" s="859" t="str">
        <f>'C3LPG Balance'!D76</f>
        <v xml:space="preserve">SPRC </v>
      </c>
      <c r="D79" s="530">
        <v>0</v>
      </c>
      <c r="E79" s="530"/>
      <c r="F79" s="787"/>
      <c r="G79" s="639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1.15" customHeight="1">
      <c r="A80" s="529" t="s">
        <v>314</v>
      </c>
      <c r="B80" s="859" t="str">
        <f>'C3LPG Balance'!C77</f>
        <v>WP</v>
      </c>
      <c r="C80" s="859" t="str">
        <f>'C3LPG Balance'!D77</f>
        <v xml:space="preserve">SPRC </v>
      </c>
      <c r="D80" s="530">
        <v>3.78</v>
      </c>
      <c r="E80" s="530"/>
      <c r="F80" s="787"/>
      <c r="G80" s="639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1.15" customHeight="1">
      <c r="A81" s="529" t="s">
        <v>314</v>
      </c>
      <c r="B81" s="859" t="str">
        <f>'C3LPG Balance'!C78</f>
        <v>Atlas</v>
      </c>
      <c r="C81" s="859" t="str">
        <f>'C3LPG Balance'!D78</f>
        <v xml:space="preserve">SPRC </v>
      </c>
      <c r="D81" s="530">
        <v>0</v>
      </c>
      <c r="E81" s="530"/>
      <c r="F81" s="787"/>
      <c r="G81" s="639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1.15" customHeight="1">
      <c r="A82" s="529" t="s">
        <v>315</v>
      </c>
      <c r="B82" s="859" t="str">
        <f>'C3LPG Balance'!C79</f>
        <v>PTTOR</v>
      </c>
      <c r="C82" s="859" t="str">
        <f>'C3LPG Balance'!D79</f>
        <v>PTTEP/LKB (Truck)</v>
      </c>
      <c r="D82" s="530">
        <v>5.7350000000000003</v>
      </c>
      <c r="E82" s="530"/>
      <c r="F82" s="789">
        <f>(E82-D82)/D82</f>
        <v>-1</v>
      </c>
      <c r="G82" s="639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1.15" customHeight="1">
      <c r="A83" s="529" t="s">
        <v>316</v>
      </c>
      <c r="B83" s="859" t="str">
        <f>'C3LPG Balance'!C80</f>
        <v>PTTOR</v>
      </c>
      <c r="C83" s="859" t="str">
        <f>'C3LPG Balance'!D80</f>
        <v>GSP KHM</v>
      </c>
      <c r="D83" s="515">
        <v>15.5</v>
      </c>
      <c r="E83" s="515"/>
      <c r="F83" s="789"/>
      <c r="G83" s="639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1.15" customHeight="1">
      <c r="A84" s="964" t="s">
        <v>16</v>
      </c>
      <c r="B84" s="962"/>
      <c r="C84" s="963"/>
      <c r="D84" s="563">
        <f>SUM(D27:D82)</f>
        <v>192.17366386999998</v>
      </c>
      <c r="E84" s="563">
        <f>SUM(E27:E83)</f>
        <v>0</v>
      </c>
      <c r="F84" s="544"/>
      <c r="G84" s="693"/>
      <c r="H84" s="741"/>
      <c r="I84" s="741"/>
      <c r="J84" s="741"/>
      <c r="K84" s="741"/>
      <c r="L84" s="741"/>
      <c r="M84" s="741"/>
      <c r="N84" s="741"/>
      <c r="O84" s="742"/>
    </row>
    <row r="85" spans="1:16" ht="11.15" customHeight="1">
      <c r="A85" s="964" t="s">
        <v>342</v>
      </c>
      <c r="B85" s="962"/>
      <c r="C85" s="963"/>
      <c r="D85" s="519">
        <f>SUM(D60:D76)</f>
        <v>0</v>
      </c>
      <c r="E85" s="519">
        <f>SUM(E60:E76)</f>
        <v>0</v>
      </c>
      <c r="F85" s="544"/>
      <c r="G85" s="653"/>
      <c r="H85" s="570"/>
      <c r="I85" s="570"/>
      <c r="J85" s="570"/>
      <c r="K85" s="570"/>
      <c r="L85" s="570"/>
      <c r="M85" s="570"/>
      <c r="N85" s="570"/>
      <c r="O85" s="571"/>
    </row>
    <row r="86" spans="1:16" ht="11.15" customHeight="1">
      <c r="A86" s="965" t="s">
        <v>322</v>
      </c>
      <c r="B86" s="966"/>
      <c r="C86" s="966"/>
      <c r="D86" s="583"/>
      <c r="E86" s="583"/>
      <c r="F86" s="647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1.15" customHeight="1">
      <c r="A87" s="944" t="s">
        <v>108</v>
      </c>
      <c r="B87" s="945"/>
      <c r="C87" s="946"/>
      <c r="D87" s="524" t="s">
        <v>419</v>
      </c>
      <c r="E87" s="650" t="s">
        <v>57</v>
      </c>
      <c r="F87" s="650" t="s">
        <v>136</v>
      </c>
      <c r="G87" s="978" t="s">
        <v>133</v>
      </c>
      <c r="H87" s="954"/>
      <c r="I87" s="954"/>
      <c r="J87" s="954"/>
      <c r="K87" s="954"/>
      <c r="L87" s="954"/>
      <c r="M87" s="954"/>
      <c r="N87" s="954"/>
      <c r="O87" s="955"/>
    </row>
    <row r="88" spans="1:16" ht="11.15" customHeight="1">
      <c r="A88" s="539" t="s">
        <v>241</v>
      </c>
      <c r="B88" s="540"/>
      <c r="C88" s="540"/>
      <c r="D88" s="512">
        <v>42.438271604938272</v>
      </c>
      <c r="E88" s="512"/>
      <c r="F88" s="776">
        <f>(E88-D88)/D88</f>
        <v>-1</v>
      </c>
      <c r="G88" s="748"/>
      <c r="H88" s="559"/>
      <c r="I88" s="559"/>
      <c r="J88" s="559"/>
      <c r="K88" s="559"/>
      <c r="L88" s="559"/>
      <c r="M88" s="559"/>
      <c r="N88" s="559"/>
      <c r="O88" s="560"/>
    </row>
    <row r="89" spans="1:16" ht="11.15" customHeight="1">
      <c r="A89" s="971" t="s">
        <v>339</v>
      </c>
      <c r="B89" s="972"/>
      <c r="C89" s="542"/>
      <c r="D89" s="530">
        <v>43.629629629629626</v>
      </c>
      <c r="E89" s="551"/>
      <c r="F89" s="731">
        <f>(E89-D89)/D89</f>
        <v>-1</v>
      </c>
      <c r="G89" s="695"/>
      <c r="H89" s="561"/>
      <c r="I89" s="561"/>
      <c r="J89" s="561"/>
      <c r="K89" s="561"/>
      <c r="L89" s="561"/>
      <c r="M89" s="561"/>
      <c r="N89" s="561"/>
      <c r="O89" s="562"/>
    </row>
    <row r="90" spans="1:16" ht="11.15" customHeight="1">
      <c r="A90" s="541" t="s">
        <v>192</v>
      </c>
      <c r="B90" s="542"/>
      <c r="C90" s="542"/>
      <c r="D90" s="530">
        <v>0</v>
      </c>
      <c r="E90" s="551"/>
      <c r="F90" s="778">
        <v>1</v>
      </c>
      <c r="G90" s="639"/>
      <c r="H90" s="561"/>
      <c r="I90" s="561"/>
      <c r="J90" s="561"/>
      <c r="K90" s="561"/>
      <c r="L90" s="561"/>
      <c r="M90" s="561"/>
      <c r="N90" s="561"/>
      <c r="O90" s="562"/>
    </row>
    <row r="91" spans="1:16" ht="11.15" customHeight="1">
      <c r="A91" s="541" t="s">
        <v>320</v>
      </c>
      <c r="B91" s="542"/>
      <c r="C91" s="542"/>
      <c r="D91" s="530">
        <v>0</v>
      </c>
      <c r="E91" s="551"/>
      <c r="F91" s="779" t="e">
        <f>(E91-D91)/D91</f>
        <v>#DIV/0!</v>
      </c>
      <c r="G91" s="695"/>
      <c r="H91" s="561"/>
      <c r="I91" s="561"/>
      <c r="J91" s="561"/>
      <c r="K91" s="561"/>
      <c r="L91" s="561"/>
      <c r="M91" s="561"/>
      <c r="N91" s="561"/>
      <c r="O91" s="562"/>
    </row>
    <row r="92" spans="1:16" ht="11.15" customHeight="1">
      <c r="A92" s="539" t="s">
        <v>125</v>
      </c>
      <c r="B92" s="473"/>
      <c r="C92" s="473"/>
      <c r="D92" s="573">
        <v>1.9</v>
      </c>
      <c r="E92" s="573"/>
      <c r="F92" s="691">
        <f>(E92-D92)/D92</f>
        <v>-1</v>
      </c>
      <c r="G92" s="638"/>
      <c r="H92" s="559"/>
      <c r="I92" s="559"/>
      <c r="J92" s="559"/>
      <c r="K92" s="559"/>
      <c r="L92" s="559"/>
      <c r="M92" s="559"/>
      <c r="N92" s="559"/>
      <c r="O92" s="560"/>
    </row>
    <row r="93" spans="1:16" ht="11.15" customHeight="1">
      <c r="A93" s="556" t="s">
        <v>433</v>
      </c>
      <c r="B93" s="499"/>
      <c r="C93" s="499"/>
      <c r="D93" s="574">
        <v>3.8</v>
      </c>
      <c r="E93" s="574"/>
      <c r="F93" s="691">
        <f>(E93-D93)/D93</f>
        <v>-1</v>
      </c>
      <c r="G93" s="639"/>
      <c r="H93" s="561"/>
      <c r="I93" s="561"/>
      <c r="J93" s="561"/>
      <c r="K93" s="561"/>
      <c r="L93" s="561"/>
      <c r="M93" s="561"/>
      <c r="N93" s="561"/>
      <c r="O93" s="562"/>
    </row>
    <row r="94" spans="1:16" ht="11.15" customHeight="1">
      <c r="A94" s="964" t="s">
        <v>16</v>
      </c>
      <c r="B94" s="962"/>
      <c r="C94" s="963"/>
      <c r="D94" s="544">
        <f>SUM(D88:D93)</f>
        <v>91.767901234567901</v>
      </c>
      <c r="E94" s="544">
        <f>SUM(E88:E93)</f>
        <v>0</v>
      </c>
      <c r="F94" s="544"/>
      <c r="G94" s="697"/>
      <c r="H94" s="570"/>
      <c r="I94" s="570"/>
      <c r="J94" s="570"/>
      <c r="K94" s="570"/>
      <c r="L94" s="570"/>
      <c r="M94" s="570"/>
      <c r="N94" s="570"/>
      <c r="O94" s="571"/>
    </row>
    <row r="95" spans="1:16" ht="11.15" customHeight="1">
      <c r="A95" s="973" t="s">
        <v>255</v>
      </c>
      <c r="B95" s="974"/>
      <c r="C95" s="974"/>
      <c r="D95" s="484"/>
      <c r="E95" s="484"/>
      <c r="F95" s="648"/>
      <c r="G95" s="698"/>
      <c r="H95" s="484"/>
      <c r="I95" s="484"/>
      <c r="J95" s="484"/>
      <c r="K95" s="501"/>
      <c r="L95" s="501"/>
      <c r="M95" s="501"/>
      <c r="N95" s="501"/>
      <c r="O95" s="572"/>
    </row>
    <row r="96" spans="1:16" ht="11.15" customHeight="1">
      <c r="A96" s="944" t="s">
        <v>108</v>
      </c>
      <c r="B96" s="945"/>
      <c r="C96" s="946"/>
      <c r="D96" s="524" t="s">
        <v>419</v>
      </c>
      <c r="E96" s="651" t="s">
        <v>57</v>
      </c>
      <c r="F96" s="650" t="s">
        <v>136</v>
      </c>
      <c r="G96" s="978" t="s">
        <v>133</v>
      </c>
      <c r="H96" s="954"/>
      <c r="I96" s="954"/>
      <c r="J96" s="954"/>
      <c r="K96" s="954"/>
      <c r="L96" s="954"/>
      <c r="M96" s="954"/>
      <c r="N96" s="954"/>
      <c r="O96" s="955"/>
    </row>
    <row r="97" spans="1:15" ht="11.15" customHeight="1">
      <c r="A97" s="539" t="s">
        <v>88</v>
      </c>
      <c r="B97" s="540"/>
      <c r="C97" s="540"/>
      <c r="D97" s="509">
        <v>4.4640000000000004</v>
      </c>
      <c r="E97" s="512"/>
      <c r="F97" s="691">
        <f>(E97-D97)/D97</f>
        <v>-1</v>
      </c>
      <c r="G97" s="596"/>
      <c r="H97" s="559"/>
      <c r="I97" s="559"/>
      <c r="J97" s="559"/>
      <c r="K97" s="559"/>
      <c r="L97" s="559"/>
      <c r="M97" s="559"/>
      <c r="N97" s="559"/>
      <c r="O97" s="560"/>
    </row>
    <row r="98" spans="1:15" ht="11.15" customHeight="1">
      <c r="A98" s="964" t="s">
        <v>16</v>
      </c>
      <c r="B98" s="962"/>
      <c r="C98" s="963"/>
      <c r="D98" s="544">
        <f>D97</f>
        <v>4.4640000000000004</v>
      </c>
      <c r="E98" s="544">
        <f>E97</f>
        <v>0</v>
      </c>
      <c r="F98" s="544"/>
      <c r="G98" s="598"/>
      <c r="H98" s="570"/>
      <c r="I98" s="570"/>
      <c r="J98" s="570"/>
      <c r="K98" s="570"/>
      <c r="L98" s="570"/>
      <c r="M98" s="570"/>
      <c r="N98" s="570"/>
      <c r="O98" s="571"/>
    </row>
    <row r="99" spans="1:15" ht="11.15" customHeight="1">
      <c r="A99" s="547" t="s">
        <v>328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D7:I7"/>
    <mergeCell ref="J7:O7"/>
    <mergeCell ref="D1:I1"/>
    <mergeCell ref="D2:I2"/>
    <mergeCell ref="D3:I3"/>
    <mergeCell ref="D6:I6"/>
    <mergeCell ref="J6:O6"/>
    <mergeCell ref="A84:C84"/>
    <mergeCell ref="A9:C9"/>
    <mergeCell ref="G9:O9"/>
    <mergeCell ref="B10:C10"/>
    <mergeCell ref="B11:C11"/>
    <mergeCell ref="B12:C12"/>
    <mergeCell ref="A13:C13"/>
    <mergeCell ref="A15:C15"/>
    <mergeCell ref="G15:O15"/>
    <mergeCell ref="A25:C25"/>
    <mergeCell ref="A26:C26"/>
    <mergeCell ref="G26:O26"/>
    <mergeCell ref="A95:C95"/>
    <mergeCell ref="A96:C96"/>
    <mergeCell ref="G96:O96"/>
    <mergeCell ref="A98:C98"/>
    <mergeCell ref="A85:C85"/>
    <mergeCell ref="A86:C86"/>
    <mergeCell ref="A87:C87"/>
    <mergeCell ref="G87:O87"/>
    <mergeCell ref="A89:B89"/>
    <mergeCell ref="A94:C94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54"/>
  <sheetViews>
    <sheetView topLeftCell="A55" zoomScale="80" zoomScaleNormal="80" workbookViewId="0">
      <selection activeCell="R87" sqref="R87"/>
    </sheetView>
  </sheetViews>
  <sheetFormatPr defaultRowHeight="14"/>
  <cols>
    <col min="1" max="1" width="6.6640625" customWidth="1"/>
    <col min="2" max="2" width="16.08203125" style="549" customWidth="1"/>
    <col min="3" max="3" width="18.4140625" style="549" bestFit="1" customWidth="1"/>
    <col min="4" max="4" width="16.33203125" style="549" bestFit="1" customWidth="1"/>
    <col min="5" max="16" width="12.25" customWidth="1"/>
  </cols>
  <sheetData>
    <row r="1" spans="2:16">
      <c r="B1" s="472"/>
      <c r="C1" s="473"/>
      <c r="D1" s="474"/>
    </row>
    <row r="2" spans="2:16">
      <c r="B2" s="481"/>
      <c r="C2" s="482"/>
      <c r="D2" s="483"/>
    </row>
    <row r="3" spans="2:16">
      <c r="B3" s="493"/>
      <c r="C3" s="482"/>
      <c r="D3" s="483"/>
    </row>
    <row r="4" spans="2:16">
      <c r="B4" s="493"/>
      <c r="C4" s="482"/>
      <c r="D4" s="483"/>
    </row>
    <row r="5" spans="2:16">
      <c r="B5" s="493"/>
      <c r="C5" s="482"/>
      <c r="D5" s="483"/>
    </row>
    <row r="6" spans="2:16">
      <c r="B6" s="493"/>
      <c r="C6" s="482"/>
      <c r="D6" s="483"/>
    </row>
    <row r="7" spans="2:16">
      <c r="B7" s="498"/>
      <c r="C7" s="499"/>
      <c r="D7" s="500"/>
      <c r="E7" s="808">
        <v>44197</v>
      </c>
      <c r="F7" s="808">
        <v>44228</v>
      </c>
      <c r="G7" s="808">
        <v>44256</v>
      </c>
      <c r="H7" s="808">
        <v>44287</v>
      </c>
      <c r="I7" s="808">
        <v>44317</v>
      </c>
      <c r="J7" s="808">
        <v>44348</v>
      </c>
      <c r="K7" s="808">
        <v>44378</v>
      </c>
      <c r="L7" s="808">
        <v>44409</v>
      </c>
      <c r="M7" s="808">
        <v>44440</v>
      </c>
      <c r="N7" s="808">
        <v>44470</v>
      </c>
      <c r="O7" s="808">
        <v>44501</v>
      </c>
      <c r="P7" s="808">
        <v>44531</v>
      </c>
    </row>
    <row r="8" spans="2:16">
      <c r="B8" s="487" t="s">
        <v>253</v>
      </c>
      <c r="C8" s="499"/>
      <c r="D8" s="499"/>
    </row>
    <row r="9" spans="2:16">
      <c r="B9" s="959" t="s">
        <v>108</v>
      </c>
      <c r="C9" s="960"/>
      <c r="D9" s="970"/>
    </row>
    <row r="10" spans="2:16">
      <c r="B10" s="507" t="s">
        <v>54</v>
      </c>
      <c r="C10" s="947" t="s">
        <v>302</v>
      </c>
      <c r="D10" s="948"/>
      <c r="E10" s="815">
        <f>([1]Delivery!E37-[1]Delivery!E27-[1]Delivery!E30)/1000</f>
        <v>154.11831799999999</v>
      </c>
      <c r="F10" s="815">
        <f>([1]Delivery!F37-[1]Delivery!F27-[1]Delivery!F30)/1000</f>
        <v>140.47941400000002</v>
      </c>
      <c r="G10" s="815">
        <f>([1]Delivery!G37-[1]Delivery!G27-[1]Delivery!G30)/1000</f>
        <v>159.19412299999999</v>
      </c>
      <c r="H10" s="815">
        <f>([1]Delivery!H37-[1]Delivery!H27-[1]Delivery!H30)/1000</f>
        <v>131.81918999999999</v>
      </c>
      <c r="I10" s="815">
        <f>([1]Delivery!I37-[1]Delivery!I27-[1]Delivery!I30)/1000</f>
        <v>159.68716261743526</v>
      </c>
      <c r="J10" s="815">
        <f>([1]Delivery!J37-[1]Delivery!J27-[1]Delivery!J30)/1000</f>
        <v>153.13516261743521</v>
      </c>
      <c r="K10" s="815">
        <f>([1]Delivery!K37-[1]Delivery!K27-[1]Delivery!K30)/1000</f>
        <v>107.27345352652614</v>
      </c>
      <c r="L10" s="815">
        <f>([1]Delivery!L37-[1]Delivery!L27-[1]Delivery!L30)/1000</f>
        <v>159.68716261743521</v>
      </c>
      <c r="M10" s="815">
        <f>([1]Delivery!M37-[1]Delivery!M27-[1]Delivery!M30)/1000</f>
        <v>141.30316261743522</v>
      </c>
      <c r="N10" s="815">
        <f>([1]Delivery!N37-[1]Delivery!N27-[1]Delivery!N30)/1000</f>
        <v>116.09275009863917</v>
      </c>
      <c r="O10" s="815">
        <f>([1]Delivery!O37-[1]Delivery!O27-[1]Delivery!O30)/1000</f>
        <v>154.4074670749626</v>
      </c>
      <c r="P10" s="815">
        <f>([1]Delivery!P37-[1]Delivery!P27-[1]Delivery!P30)/1000</f>
        <v>158.02493861967804</v>
      </c>
    </row>
    <row r="11" spans="2:16">
      <c r="B11" s="510" t="s">
        <v>53</v>
      </c>
      <c r="C11" s="979" t="s">
        <v>302</v>
      </c>
      <c r="D11" s="980"/>
      <c r="E11" s="815">
        <f>([1]Delivery!E27+[1]Delivery!E30)/1000</f>
        <v>45.542534999999994</v>
      </c>
      <c r="F11" s="815">
        <f>([1]Delivery!F27+[1]Delivery!F30)/1000</f>
        <v>41.980500999999997</v>
      </c>
      <c r="G11" s="815">
        <f>([1]Delivery!G27+[1]Delivery!G30)/1000</f>
        <v>40.925654000000002</v>
      </c>
      <c r="H11" s="815">
        <f>([1]Delivery!H27+[1]Delivery!H30)/1000</f>
        <v>37.687314000000001</v>
      </c>
      <c r="I11" s="815">
        <f>([1]Delivery!I27+[1]Delivery!I30)/1000</f>
        <v>43.424837382564782</v>
      </c>
      <c r="J11" s="815">
        <f>([1]Delivery!J27+[1]Delivery!J30)/1000</f>
        <v>43.424837382564782</v>
      </c>
      <c r="K11" s="815">
        <f>([1]Delivery!K27+[1]Delivery!K30)/1000</f>
        <v>43.424837382564782</v>
      </c>
      <c r="L11" s="815">
        <f>([1]Delivery!L27+[1]Delivery!L30)/1000</f>
        <v>43.424837382564782</v>
      </c>
      <c r="M11" s="815">
        <f>([1]Delivery!M27+[1]Delivery!M30)/1000</f>
        <v>43.424837382564782</v>
      </c>
      <c r="N11" s="815">
        <f>([1]Delivery!N27+[1]Delivery!N30)/1000</f>
        <v>43.424837382564782</v>
      </c>
      <c r="O11" s="815">
        <f>([1]Delivery!O27+[1]Delivery!O30)/1000</f>
        <v>43.424837382564782</v>
      </c>
      <c r="P11" s="815">
        <f>([1]Delivery!P27+[1]Delivery!P30)/1000</f>
        <v>43.424837382564782</v>
      </c>
    </row>
    <row r="12" spans="2:16">
      <c r="B12" s="513" t="s">
        <v>53</v>
      </c>
      <c r="C12" s="981" t="s">
        <v>338</v>
      </c>
      <c r="D12" s="952"/>
      <c r="E12" s="815">
        <f>([1]Delivery!E32)/1000</f>
        <v>0</v>
      </c>
      <c r="F12" s="815">
        <f>([1]Delivery!F32)/1000</f>
        <v>0</v>
      </c>
      <c r="G12" s="815">
        <f>([1]Delivery!G32)/1000</f>
        <v>5.8363940000000003</v>
      </c>
      <c r="H12" s="815">
        <f>([1]Delivery!H32)/1000</f>
        <v>5.6943049999999999</v>
      </c>
      <c r="I12" s="815">
        <f>([1]Delivery!I32)/1000</f>
        <v>11.160000000000002</v>
      </c>
      <c r="J12" s="815">
        <f>([1]Delivery!J32)/1000</f>
        <v>10.800000000000002</v>
      </c>
      <c r="K12" s="815">
        <f>([1]Delivery!K32)/1000</f>
        <v>7.0847999999999995</v>
      </c>
      <c r="L12" s="815">
        <f>([1]Delivery!L32)/1000</f>
        <v>11.160000000000002</v>
      </c>
      <c r="M12" s="815">
        <f>([1]Delivery!M32)/1000</f>
        <v>10.076072727272727</v>
      </c>
      <c r="N12" s="815">
        <f>([1]Delivery!N32)/1000</f>
        <v>8.7009593171565793</v>
      </c>
      <c r="O12" s="815">
        <f>([1]Delivery!O32)/1000</f>
        <v>10.790852970410581</v>
      </c>
      <c r="P12" s="815">
        <f>([1]Delivery!P32)/1000</f>
        <v>10.988169600122337</v>
      </c>
    </row>
    <row r="13" spans="2:16">
      <c r="B13" s="953" t="s">
        <v>16</v>
      </c>
      <c r="C13" s="982"/>
      <c r="D13" s="983"/>
      <c r="E13" s="124"/>
      <c r="F13" s="124"/>
      <c r="G13" s="124"/>
      <c r="H13" s="124"/>
      <c r="I13" s="152"/>
      <c r="J13" s="152"/>
      <c r="K13" s="152"/>
      <c r="L13" s="152"/>
      <c r="M13" s="152"/>
      <c r="N13" s="152"/>
      <c r="O13" s="152"/>
      <c r="P13" s="152"/>
    </row>
    <row r="14" spans="2:16">
      <c r="B14" s="472" t="s">
        <v>254</v>
      </c>
      <c r="C14" s="473"/>
      <c r="D14" s="473"/>
      <c r="E14" s="124"/>
      <c r="F14" s="124"/>
      <c r="G14" s="124"/>
      <c r="H14" s="124"/>
      <c r="I14" s="152"/>
      <c r="J14" s="152"/>
      <c r="K14" s="152"/>
      <c r="L14" s="152"/>
      <c r="M14" s="152"/>
      <c r="N14" s="152"/>
      <c r="O14" s="152"/>
      <c r="P14" s="152"/>
    </row>
    <row r="15" spans="2:16">
      <c r="B15" s="959" t="s">
        <v>108</v>
      </c>
      <c r="C15" s="960"/>
      <c r="D15" s="946"/>
      <c r="E15" s="124"/>
      <c r="F15" s="124"/>
      <c r="G15" s="124"/>
      <c r="H15" s="124"/>
      <c r="I15" s="152"/>
      <c r="J15" s="152"/>
      <c r="K15" s="152"/>
      <c r="L15" s="152"/>
      <c r="M15" s="152"/>
      <c r="N15" s="152"/>
      <c r="O15" s="152"/>
      <c r="P15" s="152"/>
    </row>
    <row r="16" spans="2:16">
      <c r="B16" s="510" t="s">
        <v>317</v>
      </c>
      <c r="C16" s="852" t="s">
        <v>302</v>
      </c>
      <c r="D16" s="852" t="s">
        <v>286</v>
      </c>
      <c r="E16" s="815">
        <f>([1]Delivery!E38+[1]Delivery!E39)/1000</f>
        <v>22.014824000000001</v>
      </c>
      <c r="F16" s="815">
        <f>([1]Delivery!F38+[1]Delivery!F39)/1000</f>
        <v>19.178168000000003</v>
      </c>
      <c r="G16" s="815">
        <f>([1]Delivery!G38+[1]Delivery!G39)/1000</f>
        <v>18.728127000000001</v>
      </c>
      <c r="H16" s="815">
        <f>([1]Delivery!H38+[1]Delivery!H39)/1000</f>
        <v>11.924915</v>
      </c>
      <c r="I16" s="815">
        <f>([1]Delivery!I38+[1]Delivery!I39)/1000</f>
        <v>24.5</v>
      </c>
      <c r="J16" s="815">
        <f>([1]Delivery!J38+[1]Delivery!J39)/1000</f>
        <v>21.6</v>
      </c>
      <c r="K16" s="815">
        <f>([1]Delivery!K38+[1]Delivery!K39)/1000</f>
        <v>22.32</v>
      </c>
      <c r="L16" s="815">
        <f>([1]Delivery!L38+[1]Delivery!L39)/1000</f>
        <v>22.32</v>
      </c>
      <c r="M16" s="815">
        <f>([1]Delivery!M38+[1]Delivery!M39)/1000</f>
        <v>20.736000000000001</v>
      </c>
      <c r="N16" s="815">
        <f>([1]Delivery!N38+[1]Delivery!N39)/1000</f>
        <v>22.32</v>
      </c>
      <c r="O16" s="815">
        <f>([1]Delivery!O38+[1]Delivery!O39)/1000</f>
        <v>21.6</v>
      </c>
      <c r="P16" s="815">
        <f>([1]Delivery!P38+[1]Delivery!P39)/1000</f>
        <v>22.32</v>
      </c>
    </row>
    <row r="17" spans="2:16">
      <c r="B17" s="529" t="s">
        <v>318</v>
      </c>
      <c r="C17" s="854" t="s">
        <v>302</v>
      </c>
      <c r="D17" s="854" t="s">
        <v>286</v>
      </c>
      <c r="E17" s="815">
        <f>([1]Delivery!E53+[1]Delivery!E54+[1]Delivery!E56+[1]Delivery!E57)/1000</f>
        <v>32.630183000000002</v>
      </c>
      <c r="F17" s="815">
        <f>([1]Delivery!F53+[1]Delivery!F54+[1]Delivery!F56+[1]Delivery!F57)/1000</f>
        <v>20.511184</v>
      </c>
      <c r="G17" s="815">
        <f>([1]Delivery!G53+[1]Delivery!G54+[1]Delivery!G56+[1]Delivery!G57)/1000</f>
        <v>31.669214</v>
      </c>
      <c r="H17" s="815">
        <f>([1]Delivery!H53+[1]Delivery!H54+[1]Delivery!H56+[1]Delivery!H57)/1000</f>
        <v>21.227508999999998</v>
      </c>
      <c r="I17" s="815">
        <f>([1]Delivery!I53+[1]Delivery!I54+[1]Delivery!I56+[1]Delivery!I57)/1000</f>
        <v>42.4</v>
      </c>
      <c r="J17" s="815">
        <f>([1]Delivery!J53+[1]Delivery!J54+[1]Delivery!J56+[1]Delivery!J57)/1000</f>
        <v>33.031999999999996</v>
      </c>
      <c r="K17" s="815">
        <f>([1]Delivery!K53+[1]Delivery!K54+[1]Delivery!K56+[1]Delivery!K57)/1000</f>
        <v>66.116</v>
      </c>
      <c r="L17" s="815">
        <f>([1]Delivery!L53+[1]Delivery!L54+[1]Delivery!L56+[1]Delivery!L57)/1000</f>
        <v>33.82</v>
      </c>
      <c r="M17" s="815">
        <f>([1]Delivery!M53+[1]Delivery!M54+[1]Delivery!M56+[1]Delivery!M57)/1000</f>
        <v>33.378999999999998</v>
      </c>
      <c r="N17" s="815">
        <f>([1]Delivery!N53+[1]Delivery!N54+[1]Delivery!N56+[1]Delivery!N57)/1000</f>
        <v>33.776000000000003</v>
      </c>
      <c r="O17" s="815">
        <f>([1]Delivery!O53+[1]Delivery!O54+[1]Delivery!O56+[1]Delivery!O57)/1000</f>
        <v>33</v>
      </c>
      <c r="P17" s="815">
        <f>([1]Delivery!P53+[1]Delivery!P54+[1]Delivery!P56+[1]Delivery!P57)/1000</f>
        <v>34.1</v>
      </c>
    </row>
    <row r="18" spans="2:16">
      <c r="B18" s="529" t="s">
        <v>317</v>
      </c>
      <c r="C18" s="854" t="s">
        <v>312</v>
      </c>
      <c r="D18" s="854" t="s">
        <v>286</v>
      </c>
      <c r="E18" s="815">
        <f>([1]Delivery!E45)/1000</f>
        <v>0</v>
      </c>
      <c r="F18" s="815">
        <f>([1]Delivery!F45)/1000</f>
        <v>9.3549640000000007</v>
      </c>
      <c r="G18" s="815">
        <f>([1]Delivery!G45)/1000</f>
        <v>10.635588</v>
      </c>
      <c r="H18" s="815">
        <f>([1]Delivery!H45)/1000</f>
        <v>10.563176</v>
      </c>
      <c r="I18" s="815">
        <f>([1]Delivery!I45)/1000</f>
        <v>10.5</v>
      </c>
      <c r="J18" s="815">
        <f>([1]Delivery!J45)/1000</f>
        <v>11</v>
      </c>
      <c r="K18" s="815">
        <f>([1]Delivery!K45)/1000</f>
        <v>0</v>
      </c>
      <c r="L18" s="815">
        <f>([1]Delivery!L45)/1000</f>
        <v>5</v>
      </c>
      <c r="M18" s="815">
        <f>([1]Delivery!M45)/1000</f>
        <v>5.8689999999999998</v>
      </c>
      <c r="N18" s="815">
        <f>([1]Delivery!N45)/1000</f>
        <v>10.069000000000001</v>
      </c>
      <c r="O18" s="815">
        <f>([1]Delivery!O45)/1000</f>
        <v>5.069</v>
      </c>
      <c r="P18" s="815">
        <f>([1]Delivery!P45)/1000</f>
        <v>5.8490000000000002</v>
      </c>
    </row>
    <row r="19" spans="2:16">
      <c r="B19" s="529" t="s">
        <v>435</v>
      </c>
      <c r="C19" s="854" t="s">
        <v>312</v>
      </c>
      <c r="D19" s="854" t="s">
        <v>312</v>
      </c>
      <c r="E19" s="815">
        <f>([1]Delivery!E46)/1000</f>
        <v>0</v>
      </c>
      <c r="F19" s="815">
        <f>([1]Delivery!F46)/1000</f>
        <v>0</v>
      </c>
      <c r="G19" s="815">
        <f>([1]Delivery!G46)/1000</f>
        <v>12.099761000000001</v>
      </c>
      <c r="H19" s="815">
        <f>([1]Delivery!H46)/1000</f>
        <v>0</v>
      </c>
      <c r="I19" s="815">
        <f>([1]Delivery!I46)/1000</f>
        <v>0</v>
      </c>
      <c r="J19" s="815">
        <f>([1]Delivery!J46)/1000</f>
        <v>18.2</v>
      </c>
      <c r="K19" s="815">
        <f>([1]Delivery!K46)/1000</f>
        <v>23.734000000000002</v>
      </c>
      <c r="L19" s="815">
        <f>([1]Delivery!L46)/1000</f>
        <v>0</v>
      </c>
      <c r="M19" s="815">
        <f>([1]Delivery!M46)/1000</f>
        <v>0</v>
      </c>
      <c r="N19" s="815">
        <f>([1]Delivery!N46)/1000</f>
        <v>0</v>
      </c>
      <c r="O19" s="815">
        <f>([1]Delivery!O46)/1000</f>
        <v>0</v>
      </c>
      <c r="P19" s="815">
        <f>([1]Delivery!P46)/1000</f>
        <v>6.9909999999999997</v>
      </c>
    </row>
    <row r="20" spans="2:16">
      <c r="B20" s="529" t="s">
        <v>434</v>
      </c>
      <c r="C20" s="854" t="s">
        <v>432</v>
      </c>
      <c r="D20" s="854" t="s">
        <v>286</v>
      </c>
      <c r="E20" s="815"/>
      <c r="F20" s="815"/>
      <c r="G20" s="815"/>
      <c r="H20" s="815"/>
      <c r="I20" s="815"/>
      <c r="J20" s="815"/>
      <c r="K20" s="815"/>
      <c r="L20" s="815"/>
      <c r="M20" s="815"/>
      <c r="N20" s="815"/>
      <c r="O20" s="815"/>
      <c r="P20" s="815"/>
    </row>
    <row r="21" spans="2:16">
      <c r="B21" s="529" t="s">
        <v>318</v>
      </c>
      <c r="C21" s="854" t="s">
        <v>339</v>
      </c>
      <c r="D21" s="854" t="s">
        <v>286</v>
      </c>
      <c r="E21" s="815">
        <f>([1]Delivery!E59+[1]Delivery!E60+[1]Delivery!E61+[1]Delivery!E62+[1]Delivery!E63+[1]Delivery!E64+[1]Delivery!E65+[1]Delivery!E66)/1000</f>
        <v>0</v>
      </c>
      <c r="F21" s="815">
        <f>([1]Delivery!F59+[1]Delivery!F60+[1]Delivery!F61+[1]Delivery!F62+[1]Delivery!F63+[1]Delivery!F64+[1]Delivery!F65+[1]Delivery!F66)/1000</f>
        <v>17.897321000000002</v>
      </c>
      <c r="G21" s="815">
        <f>([1]Delivery!G59+[1]Delivery!G60+[1]Delivery!G61+[1]Delivery!G62+[1]Delivery!G63+[1]Delivery!G64+[1]Delivery!G65+[1]Delivery!G66)/1000</f>
        <v>4.45885</v>
      </c>
      <c r="H21" s="815">
        <f>([1]Delivery!H59+[1]Delivery!H60+[1]Delivery!H61+[1]Delivery!H62+[1]Delivery!H63+[1]Delivery!H64+[1]Delivery!H65+[1]Delivery!H66)/1000</f>
        <v>29.283060000000003</v>
      </c>
      <c r="I21" s="815">
        <f>([1]Delivery!I59+[1]Delivery!I60+[1]Delivery!I61+[1]Delivery!I62+[1]Delivery!I63+[1]Delivery!I64+[1]Delivery!I65+[1]Delivery!I66)/1000</f>
        <v>28</v>
      </c>
      <c r="J21" s="815">
        <f>([1]Delivery!J59+[1]Delivery!J60+[1]Delivery!J61+[1]Delivery!J62+[1]Delivery!J63+[1]Delivery!J64+[1]Delivery!J65+[1]Delivery!J66)/1000</f>
        <v>17</v>
      </c>
      <c r="K21" s="815">
        <f>([1]Delivery!K59+[1]Delivery!K60+[1]Delivery!K61+[1]Delivery!K62+[1]Delivery!K63+[1]Delivery!K64+[1]Delivery!K65+[1]Delivery!K66)/1000</f>
        <v>3</v>
      </c>
      <c r="L21" s="815">
        <f>([1]Delivery!L59+[1]Delivery!L60+[1]Delivery!L61+[1]Delivery!L62+[1]Delivery!L63+[1]Delivery!L64+[1]Delivery!L65+[1]Delivery!L66)/1000</f>
        <v>3</v>
      </c>
      <c r="M21" s="815">
        <f>([1]Delivery!M59+[1]Delivery!M60+[1]Delivery!M61+[1]Delivery!M62+[1]Delivery!M63+[1]Delivery!M64+[1]Delivery!M65+[1]Delivery!M66)/1000</f>
        <v>3</v>
      </c>
      <c r="N21" s="815">
        <f>([1]Delivery!N59+[1]Delivery!N60+[1]Delivery!N61+[1]Delivery!N62+[1]Delivery!N63+[1]Delivery!N64+[1]Delivery!N65+[1]Delivery!N66)/1000</f>
        <v>3</v>
      </c>
      <c r="O21" s="815">
        <f>([1]Delivery!O59+[1]Delivery!O60+[1]Delivery!O61+[1]Delivery!O62+[1]Delivery!O63+[1]Delivery!O64+[1]Delivery!O65+[1]Delivery!O66)/1000</f>
        <v>3</v>
      </c>
      <c r="P21" s="815">
        <f>([1]Delivery!P59+[1]Delivery!P60+[1]Delivery!P61+[1]Delivery!P62+[1]Delivery!P63+[1]Delivery!P64+[1]Delivery!P65+[1]Delivery!P66)/1000</f>
        <v>3</v>
      </c>
    </row>
    <row r="22" spans="2:16">
      <c r="B22" s="529" t="s">
        <v>317</v>
      </c>
      <c r="C22" s="854" t="s">
        <v>121</v>
      </c>
      <c r="D22" s="854" t="s">
        <v>286</v>
      </c>
      <c r="E22" s="815">
        <f>([1]Delivery!E41)/1000</f>
        <v>32.359538000000001</v>
      </c>
      <c r="F22" s="815">
        <f>([1]Delivery!F41)/1000</f>
        <v>28.515847000000001</v>
      </c>
      <c r="G22" s="815">
        <f>([1]Delivery!G41)/1000</f>
        <v>32.456747999999997</v>
      </c>
      <c r="H22" s="815">
        <f>([1]Delivery!H41)/1000</f>
        <v>24.576889999999999</v>
      </c>
      <c r="I22" s="815">
        <f>([1]Delivery!I41)/1000</f>
        <v>32.24</v>
      </c>
      <c r="J22" s="815">
        <f>([1]Delivery!J41)/1000</f>
        <v>31.2</v>
      </c>
      <c r="K22" s="815">
        <f>([1]Delivery!K41)/1000</f>
        <v>24.5</v>
      </c>
      <c r="L22" s="815">
        <f>([1]Delivery!L41)/1000</f>
        <v>32.24</v>
      </c>
      <c r="M22" s="815">
        <f>([1]Delivery!M41)/1000</f>
        <v>22.7</v>
      </c>
      <c r="N22" s="815">
        <f>([1]Delivery!N41)/1000</f>
        <v>0</v>
      </c>
      <c r="O22" s="815">
        <f>([1]Delivery!O41)/1000</f>
        <v>31.2</v>
      </c>
      <c r="P22" s="815">
        <f>([1]Delivery!P41)/1000</f>
        <v>32.24</v>
      </c>
    </row>
    <row r="23" spans="2:16">
      <c r="B23" s="529" t="s">
        <v>317</v>
      </c>
      <c r="C23" s="854" t="s">
        <v>122</v>
      </c>
      <c r="D23" s="854" t="s">
        <v>286</v>
      </c>
      <c r="E23" s="816">
        <f>([1]Delivery!E43)/1000</f>
        <v>26.282391000000001</v>
      </c>
      <c r="F23" s="816">
        <f>([1]Delivery!F43)/1000</f>
        <v>21.276</v>
      </c>
      <c r="G23" s="816">
        <f>([1]Delivery!G43)/1000</f>
        <v>23.556000000000001</v>
      </c>
      <c r="H23" s="816">
        <f>([1]Delivery!H43)/1000</f>
        <v>15.042813000000001</v>
      </c>
      <c r="I23" s="816">
        <f>([1]Delivery!I43)/1000</f>
        <v>20.771999999999998</v>
      </c>
      <c r="J23" s="816">
        <f>([1]Delivery!J43)/1000</f>
        <v>22.036000000000001</v>
      </c>
      <c r="K23" s="816">
        <f>([1]Delivery!K43)/1000</f>
        <v>0.88100000000000001</v>
      </c>
      <c r="L23" s="816">
        <f>([1]Delivery!L43)/1000</f>
        <v>21.276</v>
      </c>
      <c r="M23" s="816">
        <f>([1]Delivery!M43)/1000</f>
        <v>21.884</v>
      </c>
      <c r="N23" s="816">
        <f>([1]Delivery!N43)/1000</f>
        <v>20.257999999999999</v>
      </c>
      <c r="O23" s="816">
        <f>([1]Delivery!O43)/1000</f>
        <v>22.658999999999999</v>
      </c>
      <c r="P23" s="816">
        <f>([1]Delivery!P43)/1000</f>
        <v>23.556000000000001</v>
      </c>
    </row>
    <row r="24" spans="2:16">
      <c r="B24" s="513" t="s">
        <v>317</v>
      </c>
      <c r="C24" s="855" t="s">
        <v>457</v>
      </c>
      <c r="D24" s="856" t="s">
        <v>286</v>
      </c>
      <c r="E24" s="817">
        <f>([1]Delivery!E44)/1000</f>
        <v>0</v>
      </c>
      <c r="F24" s="817">
        <f>([1]Delivery!F44)/1000</f>
        <v>4.6541679999999994</v>
      </c>
      <c r="G24" s="817">
        <f>([1]Delivery!G44)/1000</f>
        <v>7.5588709999999999</v>
      </c>
      <c r="H24" s="817">
        <f>([1]Delivery!H44)/1000</f>
        <v>4.750362</v>
      </c>
      <c r="I24" s="817">
        <f>([1]Delivery!I44)/1000</f>
        <v>2</v>
      </c>
      <c r="J24" s="817">
        <f>([1]Delivery!J44)/1000</f>
        <v>5.6739999999999995</v>
      </c>
      <c r="K24" s="817">
        <f>([1]Delivery!K44)/1000</f>
        <v>0</v>
      </c>
      <c r="L24" s="817">
        <f>([1]Delivery!L44)/1000</f>
        <v>0</v>
      </c>
      <c r="M24" s="817">
        <f>([1]Delivery!M44)/1000</f>
        <v>4</v>
      </c>
      <c r="N24" s="817">
        <f>([1]Delivery!N44)/1000</f>
        <v>4</v>
      </c>
      <c r="O24" s="817">
        <f>([1]Delivery!O44)/1000</f>
        <v>4</v>
      </c>
      <c r="P24" s="817">
        <f>([1]Delivery!P44)/1000</f>
        <v>4</v>
      </c>
    </row>
    <row r="25" spans="2:16">
      <c r="B25" s="961" t="s">
        <v>16</v>
      </c>
      <c r="C25" s="984"/>
      <c r="D25" s="963"/>
      <c r="E25" s="124"/>
      <c r="F25" s="124"/>
      <c r="G25" s="124"/>
      <c r="H25" s="124"/>
      <c r="I25" s="152"/>
      <c r="J25" s="152"/>
      <c r="K25" s="152"/>
      <c r="L25" s="152"/>
      <c r="M25" s="152"/>
      <c r="N25" s="152"/>
      <c r="O25" s="152"/>
      <c r="P25" s="152"/>
    </row>
    <row r="26" spans="2:16">
      <c r="B26" s="944" t="s">
        <v>108</v>
      </c>
      <c r="C26" s="945"/>
      <c r="D26" s="946"/>
      <c r="E26" s="124"/>
      <c r="F26" s="124"/>
      <c r="G26" s="124"/>
      <c r="H26" s="124"/>
      <c r="I26" s="152"/>
      <c r="J26" s="152"/>
      <c r="K26" s="152"/>
      <c r="L26" s="152"/>
      <c r="M26" s="152"/>
      <c r="N26" s="152"/>
      <c r="O26" s="152"/>
      <c r="P26" s="152"/>
    </row>
    <row r="27" spans="2:16">
      <c r="B27" s="529" t="s">
        <v>317</v>
      </c>
      <c r="C27" s="853" t="str">
        <f>'[2]C3LPG Balance'!C23</f>
        <v>PTTOR (C3)</v>
      </c>
      <c r="D27" s="853" t="str">
        <f>'[2]C3LPG Balance'!D23</f>
        <v>GSP RY</v>
      </c>
      <c r="E27" s="815">
        <f>[1]Delivery!E49/1000</f>
        <v>0.54725999999999997</v>
      </c>
      <c r="F27" s="815">
        <f>[1]Delivery!F49/1000</f>
        <v>0.59272000000000002</v>
      </c>
      <c r="G27" s="815">
        <f>[1]Delivery!G49/1000</f>
        <v>0.68203000000000003</v>
      </c>
      <c r="H27" s="815">
        <f>[1]Delivery!H49/1000</f>
        <v>0.50358000000000003</v>
      </c>
      <c r="I27" s="815">
        <f>[1]Delivery!I49/1000</f>
        <v>0.6</v>
      </c>
      <c r="J27" s="815">
        <f>[1]Delivery!J49/1000</f>
        <v>0.6</v>
      </c>
      <c r="K27" s="815">
        <f>[1]Delivery!K49/1000</f>
        <v>0.6</v>
      </c>
      <c r="L27" s="815">
        <f>[1]Delivery!L49/1000</f>
        <v>0.6</v>
      </c>
      <c r="M27" s="815">
        <f>[1]Delivery!M49/1000</f>
        <v>0.6</v>
      </c>
      <c r="N27" s="815">
        <f>[1]Delivery!N49/1000</f>
        <v>0.6</v>
      </c>
      <c r="O27" s="815">
        <f>[1]Delivery!O49/1000</f>
        <v>0.6</v>
      </c>
      <c r="P27" s="815">
        <f>[1]Delivery!P49/1000</f>
        <v>0.6</v>
      </c>
    </row>
    <row r="28" spans="2:16">
      <c r="B28" s="529" t="s">
        <v>318</v>
      </c>
      <c r="C28" s="853" t="str">
        <f>'[2]C3LPG Balance'!C24</f>
        <v>PTTOR (LPG ไม่มีกลิ่น)</v>
      </c>
      <c r="D28" s="853" t="str">
        <f>'[2]C3LPG Balance'!D24</f>
        <v>GSP RY</v>
      </c>
      <c r="E28" s="815">
        <f>[1]Delivery!E70/1000</f>
        <v>0.40482000000000001</v>
      </c>
      <c r="F28" s="815">
        <f>[1]Delivery!F70/1000</f>
        <v>0.38661000000000001</v>
      </c>
      <c r="G28" s="815">
        <f>[1]Delivery!G70/1000</f>
        <v>0.46482000000000001</v>
      </c>
      <c r="H28" s="815">
        <f>[1]Delivery!H70/1000</f>
        <v>0.34301999999999999</v>
      </c>
      <c r="I28" s="815">
        <f>[1]Delivery!I70/1000</f>
        <v>0.65</v>
      </c>
      <c r="J28" s="815">
        <f>[1]Delivery!J70/1000</f>
        <v>0.6</v>
      </c>
      <c r="K28" s="815">
        <f>[1]Delivery!K70/1000</f>
        <v>0.8</v>
      </c>
      <c r="L28" s="815">
        <f>[1]Delivery!L70/1000</f>
        <v>0.9</v>
      </c>
      <c r="M28" s="815">
        <f>[1]Delivery!M70/1000</f>
        <v>0.8</v>
      </c>
      <c r="N28" s="815">
        <f>[1]Delivery!N70/1000</f>
        <v>0.8</v>
      </c>
      <c r="O28" s="815">
        <f>[1]Delivery!O70/1000</f>
        <v>0.7</v>
      </c>
      <c r="P28" s="815">
        <f>[1]Delivery!P70/1000</f>
        <v>0.65</v>
      </c>
    </row>
    <row r="29" spans="2:16">
      <c r="B29" s="529" t="s">
        <v>319</v>
      </c>
      <c r="C29" s="853" t="str">
        <f>'[2]C3LPG Balance'!C25</f>
        <v>PTTOR</v>
      </c>
      <c r="D29" s="853" t="str">
        <f>'[2]C3LPG Balance'!D25</f>
        <v>MT</v>
      </c>
      <c r="E29" s="819">
        <f>[1]Delivery!E118/1000</f>
        <v>5.9493989999999997</v>
      </c>
      <c r="F29" s="819">
        <f>[1]Delivery!F118/1000</f>
        <v>34.167374000000002</v>
      </c>
      <c r="G29" s="819">
        <f>[1]Delivery!G118/1000</f>
        <v>36.943953999999998</v>
      </c>
      <c r="H29" s="819">
        <f>[1]Delivery!H118/1000</f>
        <v>31.803552</v>
      </c>
      <c r="I29" s="819">
        <f>[1]Delivery!I118/1000</f>
        <v>40.591826039967202</v>
      </c>
      <c r="J29" s="819">
        <f>[1]Delivery!J118/1000</f>
        <v>48.960057889942732</v>
      </c>
      <c r="K29" s="819">
        <f>[1]Delivery!K118/1000</f>
        <v>69.13756250850048</v>
      </c>
      <c r="L29" s="819">
        <f>[1]Delivery!L118/1000</f>
        <v>32.305728152398956</v>
      </c>
      <c r="M29" s="819">
        <f>[1]Delivery!M118/1000</f>
        <v>65.876998751449321</v>
      </c>
      <c r="N29" s="819">
        <f>[1]Delivery!N118/1000</f>
        <v>67.323711224260705</v>
      </c>
      <c r="O29" s="819">
        <f>[1]Delivery!O118/1000</f>
        <v>22.107445384608582</v>
      </c>
      <c r="P29" s="819">
        <f>[1]Delivery!P118/1000</f>
        <v>44.800346324887471</v>
      </c>
    </row>
    <row r="30" spans="2:16">
      <c r="B30" s="529" t="s">
        <v>319</v>
      </c>
      <c r="C30" s="853" t="str">
        <f>'[2]C3LPG Balance'!C26</f>
        <v>SGP</v>
      </c>
      <c r="D30" s="814" t="str">
        <f>'[2]C3LPG Balance'!D26</f>
        <v>MT</v>
      </c>
      <c r="E30" s="819"/>
      <c r="F30" s="819"/>
      <c r="G30" s="819"/>
      <c r="H30" s="819"/>
      <c r="I30" s="819"/>
      <c r="J30" s="819"/>
      <c r="K30" s="819"/>
      <c r="L30" s="819"/>
      <c r="M30" s="819"/>
      <c r="N30" s="819"/>
      <c r="O30" s="819"/>
      <c r="P30" s="819"/>
    </row>
    <row r="31" spans="2:16">
      <c r="B31" s="529" t="s">
        <v>319</v>
      </c>
      <c r="C31" s="853" t="str">
        <f>'[2]C3LPG Balance'!C27</f>
        <v>UGP</v>
      </c>
      <c r="D31" s="814" t="str">
        <f>'[2]C3LPG Balance'!D27</f>
        <v>MT</v>
      </c>
      <c r="E31" s="819"/>
      <c r="F31" s="819"/>
      <c r="G31" s="819"/>
      <c r="H31" s="819"/>
      <c r="I31" s="819"/>
      <c r="J31" s="819"/>
      <c r="K31" s="819"/>
      <c r="L31" s="819"/>
      <c r="M31" s="819"/>
      <c r="N31" s="819"/>
      <c r="O31" s="819"/>
      <c r="P31" s="819"/>
    </row>
    <row r="32" spans="2:16">
      <c r="B32" s="529" t="s">
        <v>318</v>
      </c>
      <c r="C32" s="853" t="str">
        <f>'[2]C3LPG Balance'!C28</f>
        <v>PTTOR</v>
      </c>
      <c r="D32" s="853" t="str">
        <f>'[2]C3LPG Balance'!D28</f>
        <v>MT</v>
      </c>
      <c r="E32" s="815">
        <f>([1]Delivery!E71)/1000</f>
        <v>47.453061999999996</v>
      </c>
      <c r="F32" s="815">
        <f>([1]Delivery!F71)/1000</f>
        <v>17.649971000000001</v>
      </c>
      <c r="G32" s="815">
        <f>([1]Delivery!G71)/1000</f>
        <v>19.842663999999999</v>
      </c>
      <c r="H32" s="815">
        <f>([1]Delivery!H71)/1000</f>
        <v>15.380053</v>
      </c>
      <c r="I32" s="815">
        <f>([1]Delivery!I71)/1000</f>
        <v>15.550396230000004</v>
      </c>
      <c r="J32" s="815">
        <f>([1]Delivery!J71)/1000</f>
        <v>11.137324719999995</v>
      </c>
      <c r="K32" s="815">
        <f>([1]Delivery!K71)/1000</f>
        <v>0</v>
      </c>
      <c r="L32" s="815">
        <f>([1]Delivery!L71)/1000</f>
        <v>32.377712349999996</v>
      </c>
      <c r="M32" s="815">
        <f>([1]Delivery!M71)/1000</f>
        <v>18.606191559999999</v>
      </c>
      <c r="N32" s="815">
        <f>([1]Delivery!N71)/1000</f>
        <v>19.078135450000005</v>
      </c>
      <c r="O32" s="815">
        <f>([1]Delivery!O71)/1000</f>
        <v>17.041927360000003</v>
      </c>
      <c r="P32" s="815">
        <f>([1]Delivery!P71)/1000</f>
        <v>24.396640840000003</v>
      </c>
    </row>
    <row r="33" spans="2:16">
      <c r="B33" s="529" t="s">
        <v>318</v>
      </c>
      <c r="C33" s="853" t="str">
        <f>'[2]C3LPG Balance'!C29</f>
        <v>PTTOR</v>
      </c>
      <c r="D33" s="853" t="str">
        <f>'[2]C3LPG Balance'!D29</f>
        <v xml:space="preserve">BRP </v>
      </c>
      <c r="E33" s="815">
        <f>([1]Delivery!E73)/1000</f>
        <v>60.578483999999996</v>
      </c>
      <c r="F33" s="815">
        <f>([1]Delivery!F73)/1000</f>
        <v>55.915620000000004</v>
      </c>
      <c r="G33" s="815">
        <f>([1]Delivery!G73)/1000</f>
        <v>61.981756000000004</v>
      </c>
      <c r="H33" s="815">
        <f>([1]Delivery!H73)/1000</f>
        <v>53.300525</v>
      </c>
      <c r="I33" s="815">
        <f>([1]Delivery!I73)/1000</f>
        <v>60.018267639999998</v>
      </c>
      <c r="J33" s="815">
        <f>([1]Delivery!J73)/1000</f>
        <v>58.166029330000001</v>
      </c>
      <c r="K33" s="815">
        <f>([1]Delivery!K73)/1000</f>
        <v>60.369780310000003</v>
      </c>
      <c r="L33" s="815">
        <f>([1]Delivery!L73)/1000</f>
        <v>61.214932699999999</v>
      </c>
      <c r="M33" s="815">
        <f>([1]Delivery!M73)/1000</f>
        <v>59.591262979999989</v>
      </c>
      <c r="N33" s="815">
        <f>([1]Delivery!N73)/1000</f>
        <v>60.629036280000001</v>
      </c>
      <c r="O33" s="815">
        <f>([1]Delivery!O73)/1000</f>
        <v>59.921856810000001</v>
      </c>
      <c r="P33" s="815">
        <f>([1]Delivery!P73)/1000</f>
        <v>61.616146459999989</v>
      </c>
    </row>
    <row r="34" spans="2:16">
      <c r="B34" s="529" t="s">
        <v>318</v>
      </c>
      <c r="C34" s="853" t="str">
        <f>'[2]C3LPG Balance'!C30</f>
        <v>PTTOR</v>
      </c>
      <c r="D34" s="853" t="str">
        <f>'[2]C3LPG Balance'!D30</f>
        <v>PTT TANK</v>
      </c>
      <c r="E34" s="815">
        <f>([1]Delivery!E76)/1000</f>
        <v>3.689829</v>
      </c>
      <c r="F34" s="815">
        <f>([1]Delivery!F76)/1000</f>
        <v>12.331826999999999</v>
      </c>
      <c r="G34" s="815">
        <f>([1]Delivery!G76)/1000</f>
        <v>19.618433</v>
      </c>
      <c r="H34" s="815">
        <f>([1]Delivery!H76)/1000</f>
        <v>16.91966</v>
      </c>
      <c r="I34" s="815">
        <f>([1]Delivery!I76)/1000</f>
        <v>15</v>
      </c>
      <c r="J34" s="815">
        <f>([1]Delivery!J76)/1000</f>
        <v>15</v>
      </c>
      <c r="K34" s="815">
        <f>([1]Delivery!K76)/1000</f>
        <v>15</v>
      </c>
      <c r="L34" s="815">
        <f>([1]Delivery!L76)/1000</f>
        <v>15</v>
      </c>
      <c r="M34" s="815">
        <f>([1]Delivery!M76)/1000</f>
        <v>15</v>
      </c>
      <c r="N34" s="815">
        <f>([1]Delivery!N76)/1000</f>
        <v>15</v>
      </c>
      <c r="O34" s="815">
        <f>([1]Delivery!O76)/1000</f>
        <v>15</v>
      </c>
      <c r="P34" s="815">
        <f>([1]Delivery!P76)/1000</f>
        <v>15</v>
      </c>
    </row>
    <row r="35" spans="2:16">
      <c r="B35" s="529" t="s">
        <v>318</v>
      </c>
      <c r="C35" s="853" t="str">
        <f>'[2]C3LPG Balance'!C31</f>
        <v>PTTOR</v>
      </c>
      <c r="D35" s="853" t="str">
        <f>'[2]C3LPG Balance'!D31</f>
        <v>PTT TANK (Truck)</v>
      </c>
      <c r="E35" s="815">
        <f>([1]Delivery!E75)/1000</f>
        <v>0.25279000000000001</v>
      </c>
      <c r="F35" s="815">
        <f>([1]Delivery!F75)/1000</f>
        <v>0.37867000000000001</v>
      </c>
      <c r="G35" s="815">
        <f>([1]Delivery!G75)/1000</f>
        <v>0.49877999999999995</v>
      </c>
      <c r="H35" s="815">
        <f>([1]Delivery!H75)/1000</f>
        <v>0.49929000000000001</v>
      </c>
      <c r="I35" s="815">
        <f>([1]Delivery!I75)/1000</f>
        <v>0.6</v>
      </c>
      <c r="J35" s="815">
        <f>([1]Delivery!J75)/1000</f>
        <v>0.5</v>
      </c>
      <c r="K35" s="815">
        <f>([1]Delivery!K75)/1000</f>
        <v>0.5</v>
      </c>
      <c r="L35" s="815">
        <f>([1]Delivery!L75)/1000</f>
        <v>0.5</v>
      </c>
      <c r="M35" s="815">
        <f>([1]Delivery!M75)/1000</f>
        <v>0.5</v>
      </c>
      <c r="N35" s="815">
        <f>([1]Delivery!N75)/1000</f>
        <v>0.5</v>
      </c>
      <c r="O35" s="815">
        <f>([1]Delivery!O75)/1000</f>
        <v>0.5</v>
      </c>
      <c r="P35" s="815">
        <f>([1]Delivery!P75)/1000</f>
        <v>0.5</v>
      </c>
    </row>
    <row r="36" spans="2:16">
      <c r="B36" s="529" t="s">
        <v>318</v>
      </c>
      <c r="C36" s="853" t="str">
        <f>'[2]C3LPG Balance'!C32</f>
        <v>SGP</v>
      </c>
      <c r="D36" s="814" t="str">
        <f>'[2]C3LPG Balance'!D32</f>
        <v>MT</v>
      </c>
      <c r="E36" s="815">
        <f>[1]Delivery!E77/1000</f>
        <v>25.189798</v>
      </c>
      <c r="F36" s="815">
        <f>[1]Delivery!F77/1000</f>
        <v>24.790367999999997</v>
      </c>
      <c r="G36" s="815">
        <f>[1]Delivery!G77/1000</f>
        <v>25.222252000000001</v>
      </c>
      <c r="H36" s="815">
        <f>[1]Delivery!H77/1000</f>
        <v>23.484435000000001</v>
      </c>
      <c r="I36" s="815">
        <f>[1]Delivery!I77/1000</f>
        <v>0</v>
      </c>
      <c r="J36" s="815">
        <f>[1]Delivery!J77/1000</f>
        <v>0</v>
      </c>
      <c r="K36" s="815">
        <f>[1]Delivery!K77/1000</f>
        <v>27</v>
      </c>
      <c r="L36" s="815">
        <f>[1]Delivery!L77/1000</f>
        <v>0</v>
      </c>
      <c r="M36" s="815">
        <f>[1]Delivery!M77/1000</f>
        <v>0</v>
      </c>
      <c r="N36" s="815">
        <f>[1]Delivery!N77/1000</f>
        <v>0</v>
      </c>
      <c r="O36" s="815">
        <f>[1]Delivery!O77/1000</f>
        <v>0</v>
      </c>
      <c r="P36" s="815">
        <f>[1]Delivery!P77/1000</f>
        <v>0</v>
      </c>
    </row>
    <row r="37" spans="2:16">
      <c r="B37" s="529" t="s">
        <v>318</v>
      </c>
      <c r="C37" s="853" t="str">
        <f>'[2]C3LPG Balance'!C33</f>
        <v>UGP</v>
      </c>
      <c r="D37" s="814" t="str">
        <f>'[2]C3LPG Balance'!D33</f>
        <v>MT</v>
      </c>
      <c r="E37" s="815">
        <f>[1]Delivery!E91/1000</f>
        <v>15.092941000000001</v>
      </c>
      <c r="F37" s="815">
        <f>[1]Delivery!F91/1000</f>
        <v>14.616909</v>
      </c>
      <c r="G37" s="815">
        <f>[1]Delivery!G91/1000</f>
        <v>16.650072999999999</v>
      </c>
      <c r="H37" s="815">
        <f>[1]Delivery!H91/1000</f>
        <v>12.840678</v>
      </c>
      <c r="I37" s="815">
        <f>[1]Delivery!I91/1000</f>
        <v>0</v>
      </c>
      <c r="J37" s="815">
        <f>[1]Delivery!J91/1000</f>
        <v>0</v>
      </c>
      <c r="K37" s="815">
        <f>[1]Delivery!K91/1000</f>
        <v>7.6331829100000022</v>
      </c>
      <c r="L37" s="815">
        <f>[1]Delivery!L91/1000</f>
        <v>0</v>
      </c>
      <c r="M37" s="815">
        <f>[1]Delivery!M91/1000</f>
        <v>0</v>
      </c>
      <c r="N37" s="815">
        <f>[1]Delivery!N91/1000</f>
        <v>0</v>
      </c>
      <c r="O37" s="815">
        <f>[1]Delivery!O91/1000</f>
        <v>0</v>
      </c>
      <c r="P37" s="815">
        <f>[1]Delivery!P91/1000</f>
        <v>0</v>
      </c>
    </row>
    <row r="38" spans="2:16">
      <c r="B38" s="529" t="s">
        <v>318</v>
      </c>
      <c r="C38" s="853" t="str">
        <f>'[2]C3LPG Balance'!C34</f>
        <v>BCP</v>
      </c>
      <c r="D38" s="853" t="str">
        <f>'[2]C3LPG Balance'!D34</f>
        <v>MT</v>
      </c>
      <c r="E38" s="815">
        <f>[1]Delivery!E85/1000</f>
        <v>0</v>
      </c>
      <c r="F38" s="815">
        <f>[1]Delivery!F85/1000</f>
        <v>0</v>
      </c>
      <c r="G38" s="815">
        <f>[1]Delivery!G85/1000</f>
        <v>0</v>
      </c>
      <c r="H38" s="815">
        <f>[1]Delivery!H85/1000</f>
        <v>0</v>
      </c>
      <c r="I38" s="815">
        <f>[1]Delivery!I85/1000</f>
        <v>0</v>
      </c>
      <c r="J38" s="815">
        <f>[1]Delivery!J85/1000</f>
        <v>0</v>
      </c>
      <c r="K38" s="815">
        <f>[1]Delivery!K85/1000</f>
        <v>0</v>
      </c>
      <c r="L38" s="815">
        <f>[1]Delivery!L85/1000</f>
        <v>0</v>
      </c>
      <c r="M38" s="815">
        <f>[1]Delivery!M85/1000</f>
        <v>0</v>
      </c>
      <c r="N38" s="815">
        <f>[1]Delivery!N85/1000</f>
        <v>0</v>
      </c>
      <c r="O38" s="815">
        <f>[1]Delivery!O85/1000</f>
        <v>0</v>
      </c>
      <c r="P38" s="815">
        <f>[1]Delivery!P85/1000</f>
        <v>0</v>
      </c>
    </row>
    <row r="39" spans="2:16">
      <c r="B39" s="529" t="s">
        <v>318</v>
      </c>
      <c r="C39" s="853" t="str">
        <f>'[2]C3LPG Balance'!C35</f>
        <v>BCP</v>
      </c>
      <c r="D39" s="853" t="str">
        <f>'[2]C3LPG Balance'!D35</f>
        <v>PTT TANK</v>
      </c>
      <c r="E39" s="815">
        <f>[1]Delivery!E86/1000</f>
        <v>0</v>
      </c>
      <c r="F39" s="815">
        <f>[1]Delivery!F86/1000</f>
        <v>0</v>
      </c>
      <c r="G39" s="815">
        <f>[1]Delivery!G86/1000</f>
        <v>0</v>
      </c>
      <c r="H39" s="815">
        <f>[1]Delivery!H86/1000</f>
        <v>0</v>
      </c>
      <c r="I39" s="815">
        <f>[1]Delivery!I86/1000</f>
        <v>0</v>
      </c>
      <c r="J39" s="815">
        <f>[1]Delivery!J86/1000</f>
        <v>0</v>
      </c>
      <c r="K39" s="815">
        <f>[1]Delivery!K86/1000</f>
        <v>0</v>
      </c>
      <c r="L39" s="815">
        <f>[1]Delivery!L86/1000</f>
        <v>0</v>
      </c>
      <c r="M39" s="815">
        <f>[1]Delivery!M86/1000</f>
        <v>0</v>
      </c>
      <c r="N39" s="815">
        <f>[1]Delivery!N86/1000</f>
        <v>0</v>
      </c>
      <c r="O39" s="815">
        <f>[1]Delivery!O86/1000</f>
        <v>0</v>
      </c>
      <c r="P39" s="815">
        <f>[1]Delivery!P86/1000</f>
        <v>0</v>
      </c>
    </row>
    <row r="40" spans="2:16">
      <c r="B40" s="529" t="s">
        <v>318</v>
      </c>
      <c r="C40" s="853" t="str">
        <f>'[2]C3LPG Balance'!C36</f>
        <v>Big gas</v>
      </c>
      <c r="D40" s="853" t="str">
        <f>'[2]C3LPG Balance'!D36</f>
        <v>MT</v>
      </c>
      <c r="E40" s="815"/>
      <c r="F40" s="815"/>
      <c r="G40" s="815"/>
      <c r="H40" s="815"/>
      <c r="I40" s="815"/>
      <c r="J40" s="815"/>
      <c r="K40" s="815"/>
      <c r="L40" s="815"/>
      <c r="M40" s="815"/>
      <c r="N40" s="815"/>
      <c r="O40" s="815"/>
      <c r="P40" s="815"/>
    </row>
    <row r="41" spans="2:16">
      <c r="B41" s="529" t="s">
        <v>318</v>
      </c>
      <c r="C41" s="853" t="str">
        <f>'[2]C3LPG Balance'!C37</f>
        <v>Big gas</v>
      </c>
      <c r="D41" s="853" t="str">
        <f>'[2]C3LPG Balance'!D37</f>
        <v>PTT TANK</v>
      </c>
      <c r="E41" s="815"/>
      <c r="F41" s="815"/>
      <c r="G41" s="815"/>
      <c r="H41" s="815"/>
      <c r="I41" s="815"/>
      <c r="J41" s="815"/>
      <c r="K41" s="815"/>
      <c r="L41" s="815"/>
      <c r="M41" s="815"/>
      <c r="N41" s="815"/>
      <c r="O41" s="815"/>
      <c r="P41" s="815"/>
    </row>
    <row r="42" spans="2:16">
      <c r="B42" s="529" t="s">
        <v>318</v>
      </c>
      <c r="C42" s="853" t="str">
        <f>'[2]C3LPG Balance'!C38</f>
        <v>PAP</v>
      </c>
      <c r="D42" s="853" t="str">
        <f>'[2]C3LPG Balance'!D38</f>
        <v>MT</v>
      </c>
      <c r="E42" s="815">
        <f>[1]Delivery!E82/1000</f>
        <v>0</v>
      </c>
      <c r="F42" s="815">
        <f>[1]Delivery!F82/1000</f>
        <v>0</v>
      </c>
      <c r="G42" s="815">
        <f>[1]Delivery!G82/1000</f>
        <v>0</v>
      </c>
      <c r="H42" s="815">
        <f>[1]Delivery!H82/1000</f>
        <v>0</v>
      </c>
      <c r="I42" s="815">
        <f>[1]Delivery!I82/1000</f>
        <v>0</v>
      </c>
      <c r="J42" s="815">
        <f>[1]Delivery!J82/1000</f>
        <v>0</v>
      </c>
      <c r="K42" s="815">
        <f>[1]Delivery!K82/1000</f>
        <v>0</v>
      </c>
      <c r="L42" s="815">
        <f>[1]Delivery!L82/1000</f>
        <v>0</v>
      </c>
      <c r="M42" s="815">
        <f>[1]Delivery!M82/1000</f>
        <v>0</v>
      </c>
      <c r="N42" s="815">
        <f>[1]Delivery!N82/1000</f>
        <v>0</v>
      </c>
      <c r="O42" s="815">
        <f>[1]Delivery!O82/1000</f>
        <v>0</v>
      </c>
      <c r="P42" s="815">
        <f>[1]Delivery!P82/1000</f>
        <v>0</v>
      </c>
    </row>
    <row r="43" spans="2:16">
      <c r="B43" s="529" t="s">
        <v>318</v>
      </c>
      <c r="C43" s="853" t="str">
        <f>'[2]C3LPG Balance'!C39</f>
        <v>PAP</v>
      </c>
      <c r="D43" s="853" t="str">
        <f>'[2]C3LPG Balance'!D39</f>
        <v>PTT TANK</v>
      </c>
      <c r="E43" s="815">
        <f>[1]Delivery!E83/1000</f>
        <v>0.76193100000000002</v>
      </c>
      <c r="F43" s="815">
        <f>[1]Delivery!F83/1000</f>
        <v>1.9284330000000001</v>
      </c>
      <c r="G43" s="815">
        <f>[1]Delivery!G83/1000</f>
        <v>3.0575450000000002</v>
      </c>
      <c r="H43" s="815">
        <f>[1]Delivery!H83/1000</f>
        <v>3.0555180000000002</v>
      </c>
      <c r="I43" s="815">
        <f>[1]Delivery!I83/1000</f>
        <v>3.6</v>
      </c>
      <c r="J43" s="815">
        <f>[1]Delivery!J83/1000</f>
        <v>3.6</v>
      </c>
      <c r="K43" s="815">
        <f>[1]Delivery!K83/1000</f>
        <v>3.6</v>
      </c>
      <c r="L43" s="815">
        <f>[1]Delivery!L83/1000</f>
        <v>3.6</v>
      </c>
      <c r="M43" s="815">
        <f>[1]Delivery!M83/1000</f>
        <v>3.6</v>
      </c>
      <c r="N43" s="815">
        <f>[1]Delivery!N83/1000</f>
        <v>3.6</v>
      </c>
      <c r="O43" s="815">
        <f>[1]Delivery!O83/1000</f>
        <v>3.6</v>
      </c>
      <c r="P43" s="815">
        <f>[1]Delivery!P83/1000</f>
        <v>3.6</v>
      </c>
    </row>
    <row r="44" spans="2:16">
      <c r="B44" s="529" t="s">
        <v>318</v>
      </c>
      <c r="C44" s="853" t="str">
        <f>'[2]C3LPG Balance'!C40</f>
        <v>PAP</v>
      </c>
      <c r="D44" s="853" t="str">
        <f>'[2]C3LPG Balance'!D40</f>
        <v>PTT TANK (Truck)</v>
      </c>
      <c r="E44" s="815">
        <f>[1]Delivery!E84/1000</f>
        <v>0.78247</v>
      </c>
      <c r="F44" s="815">
        <f>[1]Delivery!F84/1000</f>
        <v>0.78233000000000008</v>
      </c>
      <c r="G44" s="815">
        <f>[1]Delivery!G84/1000</f>
        <v>1.20455</v>
      </c>
      <c r="H44" s="815">
        <f>[1]Delivery!H84/1000</f>
        <v>1.2051500000000002</v>
      </c>
      <c r="I44" s="815">
        <f>[1]Delivery!I84/1000</f>
        <v>0.6</v>
      </c>
      <c r="J44" s="815">
        <f>[1]Delivery!J84/1000</f>
        <v>0.6</v>
      </c>
      <c r="K44" s="815">
        <f>[1]Delivery!K84/1000</f>
        <v>0.6</v>
      </c>
      <c r="L44" s="815">
        <f>[1]Delivery!L84/1000</f>
        <v>0.6</v>
      </c>
      <c r="M44" s="815">
        <f>[1]Delivery!M84/1000</f>
        <v>0.6</v>
      </c>
      <c r="N44" s="815">
        <f>[1]Delivery!N84/1000</f>
        <v>0.6</v>
      </c>
      <c r="O44" s="815">
        <f>[1]Delivery!O84/1000</f>
        <v>0.6</v>
      </c>
      <c r="P44" s="815">
        <f>[1]Delivery!P84/1000</f>
        <v>0.6</v>
      </c>
    </row>
    <row r="45" spans="2:16">
      <c r="B45" s="529" t="s">
        <v>318</v>
      </c>
      <c r="C45" s="853" t="str">
        <f>'[2]C3LPG Balance'!C41</f>
        <v>WP</v>
      </c>
      <c r="D45" s="853" t="str">
        <f>'[2]C3LPG Balance'!D41</f>
        <v>MT</v>
      </c>
      <c r="E45" s="815">
        <f>[1]Delivery!E79/1000</f>
        <v>0</v>
      </c>
      <c r="F45" s="815">
        <f>[1]Delivery!F79/1000</f>
        <v>0</v>
      </c>
      <c r="G45" s="815">
        <f>[1]Delivery!G79/1000</f>
        <v>0</v>
      </c>
      <c r="H45" s="815">
        <f>[1]Delivery!H79/1000</f>
        <v>0</v>
      </c>
      <c r="I45" s="815">
        <f>[1]Delivery!I79/1000</f>
        <v>0</v>
      </c>
      <c r="J45" s="815">
        <f>[1]Delivery!J79/1000</f>
        <v>0</v>
      </c>
      <c r="K45" s="815">
        <f>[1]Delivery!K79/1000</f>
        <v>0</v>
      </c>
      <c r="L45" s="815">
        <f>[1]Delivery!L79/1000</f>
        <v>0</v>
      </c>
      <c r="M45" s="815">
        <f>[1]Delivery!M79/1000</f>
        <v>0</v>
      </c>
      <c r="N45" s="815">
        <f>[1]Delivery!N79/1000</f>
        <v>0</v>
      </c>
      <c r="O45" s="815">
        <f>[1]Delivery!O79/1000</f>
        <v>0</v>
      </c>
      <c r="P45" s="815">
        <f>[1]Delivery!P79/1000</f>
        <v>0</v>
      </c>
    </row>
    <row r="46" spans="2:16">
      <c r="B46" s="529" t="s">
        <v>318</v>
      </c>
      <c r="C46" s="853" t="str">
        <f>'[2]C3LPG Balance'!C42</f>
        <v>WP</v>
      </c>
      <c r="D46" s="853" t="str">
        <f>'[2]C3LPG Balance'!D42</f>
        <v>PTT TANK</v>
      </c>
      <c r="E46" s="815">
        <f>[1]Delivery!E80/1000</f>
        <v>1.8829050000000001</v>
      </c>
      <c r="F46" s="815">
        <f>[1]Delivery!F80/1000</f>
        <v>0</v>
      </c>
      <c r="G46" s="815">
        <f>[1]Delivery!G80/1000</f>
        <v>10.282893</v>
      </c>
      <c r="H46" s="815">
        <f>[1]Delivery!H80/1000</f>
        <v>6.1208729999999996</v>
      </c>
      <c r="I46" s="815">
        <f>[1]Delivery!I80/1000</f>
        <v>11.22</v>
      </c>
      <c r="J46" s="815">
        <f>[1]Delivery!J80/1000</f>
        <v>11.1</v>
      </c>
      <c r="K46" s="815">
        <f>[1]Delivery!K80/1000</f>
        <v>10.88</v>
      </c>
      <c r="L46" s="815">
        <f>[1]Delivery!L80/1000</f>
        <v>10.88</v>
      </c>
      <c r="M46" s="815">
        <f>[1]Delivery!M80/1000</f>
        <v>10.88</v>
      </c>
      <c r="N46" s="815">
        <f>[1]Delivery!N80/1000</f>
        <v>10.88</v>
      </c>
      <c r="O46" s="815">
        <f>[1]Delivery!O80/1000</f>
        <v>10.88</v>
      </c>
      <c r="P46" s="815">
        <f>[1]Delivery!P80/1000</f>
        <v>10.88</v>
      </c>
    </row>
    <row r="47" spans="2:16">
      <c r="B47" s="529" t="s">
        <v>318</v>
      </c>
      <c r="C47" s="853" t="str">
        <f>'[2]C3LPG Balance'!C43</f>
        <v>Chevron</v>
      </c>
      <c r="D47" s="853" t="str">
        <f>'[2]C3LPG Balance'!D43</f>
        <v>PTT TANK</v>
      </c>
      <c r="E47" s="815"/>
      <c r="F47" s="815"/>
      <c r="G47" s="815"/>
      <c r="H47" s="815"/>
      <c r="I47" s="815"/>
      <c r="J47" s="815"/>
      <c r="K47" s="815"/>
      <c r="L47" s="815"/>
      <c r="M47" s="815"/>
      <c r="N47" s="815"/>
      <c r="O47" s="815"/>
      <c r="P47" s="815"/>
    </row>
    <row r="48" spans="2:16">
      <c r="B48" s="529" t="s">
        <v>318</v>
      </c>
      <c r="C48" s="853" t="str">
        <f>'[2]C3LPG Balance'!C44</f>
        <v>IRPC</v>
      </c>
      <c r="D48" s="853" t="str">
        <f>'[2]C3LPG Balance'!D44</f>
        <v>MT</v>
      </c>
      <c r="E48" s="815">
        <f>[1]Delivery!E89/1000</f>
        <v>0</v>
      </c>
      <c r="F48" s="815">
        <f>[1]Delivery!F89/1000</f>
        <v>0</v>
      </c>
      <c r="G48" s="815">
        <f>[1]Delivery!G89/1000</f>
        <v>0</v>
      </c>
      <c r="H48" s="815">
        <f>[1]Delivery!H89/1000</f>
        <v>0</v>
      </c>
      <c r="I48" s="815">
        <f>[1]Delivery!I89/1000</f>
        <v>0</v>
      </c>
      <c r="J48" s="815">
        <f>[1]Delivery!J89/1000</f>
        <v>0</v>
      </c>
      <c r="K48" s="815">
        <f>[1]Delivery!K89/1000</f>
        <v>0</v>
      </c>
      <c r="L48" s="815">
        <f>[1]Delivery!L89/1000</f>
        <v>0</v>
      </c>
      <c r="M48" s="815">
        <f>[1]Delivery!M89/1000</f>
        <v>0</v>
      </c>
      <c r="N48" s="815">
        <f>[1]Delivery!N89/1000</f>
        <v>0</v>
      </c>
      <c r="O48" s="815">
        <f>[1]Delivery!O89/1000</f>
        <v>0</v>
      </c>
      <c r="P48" s="815">
        <f>[1]Delivery!P89/1000</f>
        <v>0</v>
      </c>
    </row>
    <row r="49" spans="2:16">
      <c r="B49" s="529" t="s">
        <v>318</v>
      </c>
      <c r="C49" s="853" t="str">
        <f>'[2]C3LPG Balance'!C45</f>
        <v>IRPC</v>
      </c>
      <c r="D49" s="853" t="str">
        <f>'[2]C3LPG Balance'!D45</f>
        <v>PTT TANK</v>
      </c>
      <c r="E49" s="815">
        <f>[1]Delivery!E90/1000</f>
        <v>0</v>
      </c>
      <c r="F49" s="815">
        <f>[1]Delivery!F90/1000</f>
        <v>0</v>
      </c>
      <c r="G49" s="815">
        <f>[1]Delivery!G90/1000</f>
        <v>0</v>
      </c>
      <c r="H49" s="815">
        <f>[1]Delivery!H90/1000</f>
        <v>0</v>
      </c>
      <c r="I49" s="815">
        <f>[1]Delivery!I90/1000</f>
        <v>0</v>
      </c>
      <c r="J49" s="815">
        <f>[1]Delivery!J90/1000</f>
        <v>0</v>
      </c>
      <c r="K49" s="815">
        <f>[1]Delivery!K90/1000</f>
        <v>0</v>
      </c>
      <c r="L49" s="815">
        <f>[1]Delivery!L90/1000</f>
        <v>0</v>
      </c>
      <c r="M49" s="815">
        <f>[1]Delivery!M90/1000</f>
        <v>0</v>
      </c>
      <c r="N49" s="815">
        <f>[1]Delivery!N90/1000</f>
        <v>0</v>
      </c>
      <c r="O49" s="815">
        <f>[1]Delivery!O90/1000</f>
        <v>0</v>
      </c>
      <c r="P49" s="815">
        <f>[1]Delivery!P90/1000</f>
        <v>0</v>
      </c>
    </row>
    <row r="50" spans="2:16">
      <c r="B50" s="529" t="s">
        <v>318</v>
      </c>
      <c r="C50" s="853" t="str">
        <f>'[2]C3LPG Balance'!C46</f>
        <v>Atlas</v>
      </c>
      <c r="D50" s="853" t="str">
        <f>'[2]C3LPG Balance'!D46</f>
        <v>MT</v>
      </c>
      <c r="E50" s="815"/>
      <c r="F50" s="815"/>
      <c r="G50" s="815"/>
      <c r="H50" s="815"/>
      <c r="I50" s="815"/>
      <c r="J50" s="815"/>
      <c r="K50" s="815"/>
      <c r="L50" s="815"/>
      <c r="M50" s="815"/>
      <c r="N50" s="815"/>
      <c r="O50" s="815"/>
      <c r="P50" s="815"/>
    </row>
    <row r="51" spans="2:16">
      <c r="B51" s="529" t="s">
        <v>318</v>
      </c>
      <c r="C51" s="853" t="str">
        <f>'[2]C3LPG Balance'!C47</f>
        <v>Atlas</v>
      </c>
      <c r="D51" s="853" t="str">
        <f>'[2]C3LPG Balance'!D47</f>
        <v>PTT TANK</v>
      </c>
      <c r="E51" s="815"/>
      <c r="F51" s="815"/>
      <c r="G51" s="815"/>
      <c r="H51" s="815"/>
      <c r="I51" s="815"/>
      <c r="J51" s="815"/>
      <c r="K51" s="815"/>
      <c r="L51" s="815"/>
      <c r="M51" s="815"/>
      <c r="N51" s="815"/>
      <c r="O51" s="815"/>
      <c r="P51" s="815"/>
    </row>
    <row r="52" spans="2:16">
      <c r="B52" s="529" t="s">
        <v>318</v>
      </c>
      <c r="C52" s="853" t="str">
        <f>'[2]C3LPG Balance'!C48</f>
        <v>ESSO</v>
      </c>
      <c r="D52" s="853" t="str">
        <f>'[2]C3LPG Balance'!D48</f>
        <v>MT</v>
      </c>
      <c r="E52" s="815">
        <f>[1]Delivery!E87/1000</f>
        <v>0</v>
      </c>
      <c r="F52" s="815">
        <f>[1]Delivery!F87/1000</f>
        <v>0</v>
      </c>
      <c r="G52" s="815">
        <f>[1]Delivery!G87/1000</f>
        <v>0</v>
      </c>
      <c r="H52" s="815">
        <f>[1]Delivery!H87/1000</f>
        <v>0</v>
      </c>
      <c r="I52" s="815">
        <f>[1]Delivery!I87/1000</f>
        <v>0</v>
      </c>
      <c r="J52" s="815">
        <f>[1]Delivery!J87/1000</f>
        <v>0</v>
      </c>
      <c r="K52" s="815">
        <f>[1]Delivery!K87/1000</f>
        <v>0</v>
      </c>
      <c r="L52" s="815">
        <f>[1]Delivery!L87/1000</f>
        <v>0</v>
      </c>
      <c r="M52" s="815">
        <f>[1]Delivery!M87/1000</f>
        <v>0</v>
      </c>
      <c r="N52" s="815">
        <f>[1]Delivery!N87/1000</f>
        <v>0</v>
      </c>
      <c r="O52" s="815">
        <f>[1]Delivery!O87/1000</f>
        <v>0</v>
      </c>
      <c r="P52" s="815">
        <f>[1]Delivery!P87/1000</f>
        <v>0</v>
      </c>
    </row>
    <row r="53" spans="2:16">
      <c r="B53" s="529" t="s">
        <v>318</v>
      </c>
      <c r="C53" s="853" t="str">
        <f>'[2]C3LPG Balance'!C49</f>
        <v>ESSO</v>
      </c>
      <c r="D53" s="853" t="str">
        <f>'[2]C3LPG Balance'!D49</f>
        <v xml:space="preserve">BRP </v>
      </c>
      <c r="E53" s="815"/>
      <c r="F53" s="815"/>
      <c r="G53" s="815"/>
      <c r="H53" s="815"/>
      <c r="I53" s="815"/>
      <c r="J53" s="815"/>
      <c r="K53" s="815"/>
      <c r="L53" s="815"/>
      <c r="M53" s="815"/>
      <c r="N53" s="815"/>
      <c r="O53" s="815"/>
      <c r="P53" s="815"/>
    </row>
    <row r="54" spans="2:16">
      <c r="B54" s="529" t="s">
        <v>318</v>
      </c>
      <c r="C54" s="853" t="str">
        <f>'[2]C3LPG Balance'!C50</f>
        <v>ESSO</v>
      </c>
      <c r="D54" s="853" t="str">
        <f>'[2]C3LPG Balance'!D50</f>
        <v>PTT TANK</v>
      </c>
      <c r="E54" s="815">
        <f>[1]Delivery!E88/1000</f>
        <v>0</v>
      </c>
      <c r="F54" s="815">
        <f>[1]Delivery!F88/1000</f>
        <v>0</v>
      </c>
      <c r="G54" s="815">
        <f>[1]Delivery!G88/1000</f>
        <v>0</v>
      </c>
      <c r="H54" s="815">
        <f>[1]Delivery!H88/1000</f>
        <v>0</v>
      </c>
      <c r="I54" s="815">
        <f>[1]Delivery!I88/1000</f>
        <v>0</v>
      </c>
      <c r="J54" s="815">
        <f>[1]Delivery!J88/1000</f>
        <v>0</v>
      </c>
      <c r="K54" s="815">
        <f>[1]Delivery!K88/1000</f>
        <v>0</v>
      </c>
      <c r="L54" s="815">
        <f>[1]Delivery!L88/1000</f>
        <v>0</v>
      </c>
      <c r="M54" s="815">
        <f>[1]Delivery!M88/1000</f>
        <v>0</v>
      </c>
      <c r="N54" s="815">
        <f>[1]Delivery!N88/1000</f>
        <v>0</v>
      </c>
      <c r="O54" s="815">
        <f>[1]Delivery!O88/1000</f>
        <v>0</v>
      </c>
      <c r="P54" s="815">
        <f>[1]Delivery!P88/1000</f>
        <v>0</v>
      </c>
    </row>
    <row r="55" spans="2:16">
      <c r="B55" s="529" t="s">
        <v>318</v>
      </c>
      <c r="C55" s="853" t="str">
        <f>'[2]C3LPG Balance'!C51</f>
        <v>UNO</v>
      </c>
      <c r="D55" s="853" t="str">
        <f>'[2]C3LPG Balance'!D51</f>
        <v>PTT TANK</v>
      </c>
      <c r="E55" s="815"/>
      <c r="F55" s="815"/>
      <c r="G55" s="815"/>
      <c r="H55" s="815"/>
      <c r="I55" s="815"/>
      <c r="J55" s="815"/>
      <c r="K55" s="815"/>
      <c r="L55" s="815"/>
      <c r="M55" s="815"/>
      <c r="N55" s="815"/>
      <c r="O55" s="815"/>
      <c r="P55" s="815"/>
    </row>
    <row r="56" spans="2:16">
      <c r="B56" s="529" t="s">
        <v>318</v>
      </c>
      <c r="C56" s="853" t="str">
        <f>'[2]C3LPG Balance'!C52</f>
        <v>Orchid</v>
      </c>
      <c r="D56" s="853" t="str">
        <f>'[2]C3LPG Balance'!D52</f>
        <v>PTT TANK</v>
      </c>
      <c r="E56" s="815"/>
      <c r="F56" s="815"/>
      <c r="G56" s="815"/>
      <c r="H56" s="815"/>
      <c r="I56" s="815"/>
      <c r="J56" s="815"/>
      <c r="K56" s="815"/>
      <c r="L56" s="815"/>
      <c r="M56" s="815"/>
      <c r="N56" s="815"/>
      <c r="O56" s="815"/>
      <c r="P56" s="815"/>
    </row>
    <row r="57" spans="2:16">
      <c r="B57" s="529" t="s">
        <v>313</v>
      </c>
      <c r="C57" s="853" t="str">
        <f>'[2]C3LPG Balance'!C53</f>
        <v>PTTOR</v>
      </c>
      <c r="D57" s="853" t="str">
        <f>'[2]C3LPG Balance'!D53</f>
        <v>IRPC</v>
      </c>
      <c r="E57" s="815">
        <f>[1]Delivery!E102/1000</f>
        <v>0</v>
      </c>
      <c r="F57" s="815">
        <f>[1]Delivery!F102/1000</f>
        <v>0</v>
      </c>
      <c r="G57" s="815">
        <f>[1]Delivery!G102/1000</f>
        <v>0</v>
      </c>
      <c r="H57" s="815">
        <f>[1]Delivery!H102/1000</f>
        <v>0</v>
      </c>
      <c r="I57" s="815">
        <f>[1]Delivery!I102/1000</f>
        <v>1.2</v>
      </c>
      <c r="J57" s="815">
        <f>[1]Delivery!J102/1000</f>
        <v>1.2</v>
      </c>
      <c r="K57" s="815">
        <f>[1]Delivery!K102/1000</f>
        <v>1.2</v>
      </c>
      <c r="L57" s="815">
        <f>[1]Delivery!L102/1000</f>
        <v>1.2</v>
      </c>
      <c r="M57" s="815">
        <f>[1]Delivery!M102/1000</f>
        <v>1.2</v>
      </c>
      <c r="N57" s="815">
        <f>[1]Delivery!N102/1000</f>
        <v>1.2</v>
      </c>
      <c r="O57" s="815">
        <f>[1]Delivery!O102/1000</f>
        <v>1.2</v>
      </c>
      <c r="P57" s="815">
        <f>[1]Delivery!P102/1000</f>
        <v>1.2</v>
      </c>
    </row>
    <row r="58" spans="2:16">
      <c r="B58" s="529" t="s">
        <v>313</v>
      </c>
      <c r="C58" s="853" t="str">
        <f>'[2]C3LPG Balance'!C54</f>
        <v>WP</v>
      </c>
      <c r="D58" s="853" t="str">
        <f>'[2]C3LPG Balance'!D54</f>
        <v>IRPC</v>
      </c>
      <c r="E58" s="815">
        <f>[1]Delivery!E107/1000</f>
        <v>0</v>
      </c>
      <c r="F58" s="815">
        <f>[1]Delivery!F107/1000</f>
        <v>2.4363040000000002</v>
      </c>
      <c r="G58" s="815">
        <f>[1]Delivery!G107/1000</f>
        <v>1.219754</v>
      </c>
      <c r="H58" s="815">
        <f>[1]Delivery!H107/1000</f>
        <v>1.221641</v>
      </c>
      <c r="I58" s="815">
        <f>[1]Delivery!I107/1000</f>
        <v>0</v>
      </c>
      <c r="J58" s="815">
        <f>[1]Delivery!J107/1000</f>
        <v>0</v>
      </c>
      <c r="K58" s="815">
        <f>[1]Delivery!K107/1000</f>
        <v>0</v>
      </c>
      <c r="L58" s="815">
        <f>[1]Delivery!L107/1000</f>
        <v>0</v>
      </c>
      <c r="M58" s="815">
        <f>[1]Delivery!M107/1000</f>
        <v>0</v>
      </c>
      <c r="N58" s="815">
        <f>[1]Delivery!N107/1000</f>
        <v>0</v>
      </c>
      <c r="O58" s="815">
        <f>[1]Delivery!O107/1000</f>
        <v>0</v>
      </c>
      <c r="P58" s="815">
        <f>[1]Delivery!P107/1000</f>
        <v>0</v>
      </c>
    </row>
    <row r="59" spans="2:16">
      <c r="B59" s="529" t="s">
        <v>313</v>
      </c>
      <c r="C59" s="853" t="str">
        <f>'[2]C3LPG Balance'!C55</f>
        <v>Atlas</v>
      </c>
      <c r="D59" s="853" t="str">
        <f>'[2]C3LPG Balance'!D55</f>
        <v>IRPC</v>
      </c>
      <c r="E59" s="815"/>
      <c r="F59" s="815"/>
      <c r="G59" s="815"/>
      <c r="H59" s="815"/>
      <c r="I59" s="815"/>
      <c r="J59" s="815"/>
      <c r="K59" s="815"/>
      <c r="L59" s="815"/>
      <c r="M59" s="815"/>
      <c r="N59" s="815"/>
      <c r="O59" s="815"/>
      <c r="P59" s="815"/>
    </row>
    <row r="60" spans="2:16">
      <c r="B60" s="529" t="s">
        <v>284</v>
      </c>
      <c r="C60" s="853" t="str">
        <f>'[2]C3LPG Balance'!C56</f>
        <v>PTTOR</v>
      </c>
      <c r="D60" s="853" t="str">
        <f>'[2]C3LPG Balance'!D56</f>
        <v>MT</v>
      </c>
      <c r="E60" s="815">
        <f>([1]Delivery!E97)/1000</f>
        <v>0</v>
      </c>
      <c r="F60" s="815">
        <f>([1]Delivery!F97)/1000</f>
        <v>0</v>
      </c>
      <c r="G60" s="815">
        <f>([1]Delivery!G97)/1000</f>
        <v>0</v>
      </c>
      <c r="H60" s="815">
        <f>([1]Delivery!H97)/1000</f>
        <v>0</v>
      </c>
      <c r="I60" s="815">
        <f>([1]Delivery!I97)/1000</f>
        <v>0</v>
      </c>
      <c r="J60" s="815">
        <f>([1]Delivery!J97)/1000</f>
        <v>0</v>
      </c>
      <c r="K60" s="815">
        <f>([1]Delivery!K97)/1000</f>
        <v>0</v>
      </c>
      <c r="L60" s="815">
        <f>([1]Delivery!L97)/1000</f>
        <v>0</v>
      </c>
      <c r="M60" s="815">
        <f>([1]Delivery!M97)/1000</f>
        <v>0</v>
      </c>
      <c r="N60" s="815">
        <f>([1]Delivery!N97)/1000</f>
        <v>0</v>
      </c>
      <c r="O60" s="815">
        <f>([1]Delivery!O97)/1000</f>
        <v>0</v>
      </c>
      <c r="P60" s="815">
        <f>([1]Delivery!P97)/1000</f>
        <v>0</v>
      </c>
    </row>
    <row r="61" spans="2:16">
      <c r="B61" s="529" t="s">
        <v>284</v>
      </c>
      <c r="C61" s="853" t="str">
        <f>'[2]C3LPG Balance'!C57</f>
        <v>PTTOR</v>
      </c>
      <c r="D61" s="853" t="str">
        <f>'[2]C3LPG Balance'!D57</f>
        <v>PTT TANK</v>
      </c>
      <c r="E61" s="815">
        <f>([1]Delivery!E99)/1000</f>
        <v>11.967162</v>
      </c>
      <c r="F61" s="815">
        <f>([1]Delivery!F99)/1000</f>
        <v>9.1707199999999993</v>
      </c>
      <c r="G61" s="815">
        <f>([1]Delivery!G99)/1000</f>
        <v>0</v>
      </c>
      <c r="H61" s="815">
        <f>([1]Delivery!H99)/1000</f>
        <v>1.890811</v>
      </c>
      <c r="I61" s="815">
        <f>([1]Delivery!I99)/1000</f>
        <v>0</v>
      </c>
      <c r="J61" s="815">
        <f>([1]Delivery!J99)/1000</f>
        <v>0</v>
      </c>
      <c r="K61" s="815">
        <f>([1]Delivery!K99)/1000</f>
        <v>0</v>
      </c>
      <c r="L61" s="815">
        <f>([1]Delivery!L99)/1000</f>
        <v>0</v>
      </c>
      <c r="M61" s="815">
        <f>([1]Delivery!M99)/1000</f>
        <v>0</v>
      </c>
      <c r="N61" s="815">
        <f>([1]Delivery!N99)/1000</f>
        <v>0</v>
      </c>
      <c r="O61" s="815">
        <f>([1]Delivery!O99)/1000</f>
        <v>0</v>
      </c>
      <c r="P61" s="815">
        <f>([1]Delivery!P99)/1000</f>
        <v>0</v>
      </c>
    </row>
    <row r="62" spans="2:16">
      <c r="B62" s="529" t="s">
        <v>284</v>
      </c>
      <c r="C62" s="853" t="str">
        <f>'[2]C3LPG Balance'!C58</f>
        <v>PTTOR</v>
      </c>
      <c r="D62" s="853" t="str">
        <f>'[2]C3LPG Balance'!D58</f>
        <v>PTT TANK (Truck)</v>
      </c>
      <c r="E62" s="815"/>
      <c r="F62" s="815"/>
      <c r="G62" s="815"/>
      <c r="H62" s="815"/>
      <c r="I62" s="815"/>
      <c r="J62" s="815"/>
      <c r="K62" s="815"/>
      <c r="L62" s="815"/>
      <c r="M62" s="815"/>
      <c r="N62" s="815"/>
      <c r="O62" s="815"/>
      <c r="P62" s="815"/>
    </row>
    <row r="63" spans="2:16">
      <c r="B63" s="529" t="s">
        <v>284</v>
      </c>
      <c r="C63" s="853" t="str">
        <f>'[2]C3LPG Balance'!C59</f>
        <v>BCP</v>
      </c>
      <c r="D63" s="853" t="str">
        <f>'[2]C3LPG Balance'!D59</f>
        <v>MT</v>
      </c>
      <c r="E63" s="815"/>
      <c r="F63" s="815"/>
      <c r="G63" s="815"/>
      <c r="H63" s="815"/>
      <c r="I63" s="815"/>
      <c r="J63" s="815"/>
      <c r="K63" s="815"/>
      <c r="L63" s="815"/>
      <c r="M63" s="815"/>
      <c r="N63" s="815"/>
      <c r="O63" s="815"/>
      <c r="P63" s="815"/>
    </row>
    <row r="64" spans="2:16">
      <c r="B64" s="529" t="s">
        <v>284</v>
      </c>
      <c r="C64" s="853" t="str">
        <f>'[2]C3LPG Balance'!C60</f>
        <v>BCP</v>
      </c>
      <c r="D64" s="853" t="str">
        <f>'[2]C3LPG Balance'!D60</f>
        <v>PTT TANK</v>
      </c>
      <c r="E64" s="815">
        <f>[1]Delivery!E110/1000</f>
        <v>0</v>
      </c>
      <c r="F64" s="815">
        <f>[1]Delivery!F110/1000</f>
        <v>0</v>
      </c>
      <c r="G64" s="815">
        <f>[1]Delivery!G110/1000</f>
        <v>0</v>
      </c>
      <c r="H64" s="815">
        <f>[1]Delivery!H110/1000</f>
        <v>0</v>
      </c>
      <c r="I64" s="815">
        <f>[1]Delivery!I110/1000</f>
        <v>0</v>
      </c>
      <c r="J64" s="815">
        <f>[1]Delivery!J110/1000</f>
        <v>0</v>
      </c>
      <c r="K64" s="815">
        <f>[1]Delivery!K110/1000</f>
        <v>0</v>
      </c>
      <c r="L64" s="815">
        <f>[1]Delivery!L110/1000</f>
        <v>0</v>
      </c>
      <c r="M64" s="815">
        <f>[1]Delivery!M110/1000</f>
        <v>0</v>
      </c>
      <c r="N64" s="815">
        <f>[1]Delivery!N110/1000</f>
        <v>0</v>
      </c>
      <c r="O64" s="815">
        <f>[1]Delivery!O110/1000</f>
        <v>0</v>
      </c>
      <c r="P64" s="815">
        <f>[1]Delivery!P110/1000</f>
        <v>0</v>
      </c>
    </row>
    <row r="65" spans="2:16">
      <c r="B65" s="529" t="s">
        <v>284</v>
      </c>
      <c r="C65" s="853" t="str">
        <f>'[2]C3LPG Balance'!C61</f>
        <v>PAP</v>
      </c>
      <c r="D65" s="853" t="str">
        <f>'[2]C3LPG Balance'!D61</f>
        <v>MT</v>
      </c>
      <c r="E65" s="815"/>
      <c r="F65" s="815"/>
      <c r="G65" s="815"/>
      <c r="H65" s="815"/>
      <c r="I65" s="815"/>
      <c r="J65" s="815"/>
      <c r="K65" s="815"/>
      <c r="L65" s="815"/>
      <c r="M65" s="815"/>
      <c r="N65" s="815"/>
      <c r="O65" s="815"/>
      <c r="P65" s="815"/>
    </row>
    <row r="66" spans="2:16">
      <c r="B66" s="529" t="s">
        <v>284</v>
      </c>
      <c r="C66" s="853" t="str">
        <f>'[2]C3LPG Balance'!C62</f>
        <v>PAP</v>
      </c>
      <c r="D66" s="853" t="str">
        <f>'[2]C3LPG Balance'!D62</f>
        <v>PTT TANK</v>
      </c>
      <c r="E66" s="815">
        <f>[1]Delivery!E109/1000</f>
        <v>2.913764</v>
      </c>
      <c r="F66" s="815">
        <f>[1]Delivery!F109/1000</f>
        <v>2.2459169999999999</v>
      </c>
      <c r="G66" s="815">
        <f>[1]Delivery!G109/1000</f>
        <v>0</v>
      </c>
      <c r="H66" s="815">
        <f>[1]Delivery!H109/1000</f>
        <v>0</v>
      </c>
      <c r="I66" s="815">
        <f>[1]Delivery!I109/1000</f>
        <v>0</v>
      </c>
      <c r="J66" s="815">
        <f>[1]Delivery!J109/1000</f>
        <v>0</v>
      </c>
      <c r="K66" s="815">
        <f>[1]Delivery!K109/1000</f>
        <v>0</v>
      </c>
      <c r="L66" s="815">
        <f>[1]Delivery!L109/1000</f>
        <v>0</v>
      </c>
      <c r="M66" s="815">
        <f>[1]Delivery!M109/1000</f>
        <v>0</v>
      </c>
      <c r="N66" s="815">
        <f>[1]Delivery!N109/1000</f>
        <v>0</v>
      </c>
      <c r="O66" s="815">
        <f>[1]Delivery!O109/1000</f>
        <v>0</v>
      </c>
      <c r="P66" s="815">
        <f>[1]Delivery!P109/1000</f>
        <v>0</v>
      </c>
    </row>
    <row r="67" spans="2:16">
      <c r="B67" s="529" t="s">
        <v>284</v>
      </c>
      <c r="C67" s="853" t="str">
        <f>'[2]C3LPG Balance'!C63</f>
        <v>PAP</v>
      </c>
      <c r="D67" s="853" t="str">
        <f>'[2]C3LPG Balance'!D63</f>
        <v>PTT TANK (Truck)</v>
      </c>
      <c r="E67" s="815"/>
      <c r="F67" s="815"/>
      <c r="G67" s="815"/>
      <c r="H67" s="815"/>
      <c r="I67" s="815"/>
      <c r="J67" s="815"/>
      <c r="K67" s="815"/>
      <c r="L67" s="815"/>
      <c r="M67" s="815"/>
      <c r="N67" s="815"/>
      <c r="O67" s="815"/>
      <c r="P67" s="815"/>
    </row>
    <row r="68" spans="2:16">
      <c r="B68" s="529" t="s">
        <v>284</v>
      </c>
      <c r="C68" s="853" t="str">
        <f>'[2]C3LPG Balance'!C64</f>
        <v>WP</v>
      </c>
      <c r="D68" s="853" t="str">
        <f>'[2]C3LPG Balance'!D64</f>
        <v>MT</v>
      </c>
      <c r="E68" s="815"/>
      <c r="F68" s="815"/>
      <c r="G68" s="815"/>
      <c r="H68" s="815"/>
      <c r="I68" s="815"/>
      <c r="J68" s="815"/>
      <c r="K68" s="815"/>
      <c r="L68" s="815"/>
      <c r="M68" s="815"/>
      <c r="N68" s="815"/>
      <c r="O68" s="815"/>
      <c r="P68" s="815"/>
    </row>
    <row r="69" spans="2:16">
      <c r="B69" s="529" t="s">
        <v>284</v>
      </c>
      <c r="C69" s="853" t="str">
        <f>'[2]C3LPG Balance'!C65</f>
        <v>WP</v>
      </c>
      <c r="D69" s="853" t="str">
        <f>'[2]C3LPG Balance'!D65</f>
        <v>PTT TANK</v>
      </c>
      <c r="E69" s="815">
        <f>[1]Delivery!E105/1000</f>
        <v>4.5594239999999999</v>
      </c>
      <c r="F69" s="815">
        <f>[1]Delivery!F105/1000</f>
        <v>3.2065199999999998</v>
      </c>
      <c r="G69" s="815">
        <f>[1]Delivery!G105/1000</f>
        <v>0</v>
      </c>
      <c r="H69" s="815">
        <f>[1]Delivery!H105/1000</f>
        <v>0</v>
      </c>
      <c r="I69" s="815">
        <f>[1]Delivery!I105/1000</f>
        <v>0</v>
      </c>
      <c r="J69" s="815">
        <f>[1]Delivery!J105/1000</f>
        <v>0</v>
      </c>
      <c r="K69" s="815">
        <f>[1]Delivery!K105/1000</f>
        <v>0</v>
      </c>
      <c r="L69" s="815">
        <f>[1]Delivery!L105/1000</f>
        <v>0</v>
      </c>
      <c r="M69" s="815">
        <f>[1]Delivery!M105/1000</f>
        <v>0</v>
      </c>
      <c r="N69" s="815">
        <f>[1]Delivery!N105/1000</f>
        <v>0</v>
      </c>
      <c r="O69" s="815">
        <f>[1]Delivery!O105/1000</f>
        <v>0</v>
      </c>
      <c r="P69" s="815">
        <f>[1]Delivery!P105/1000</f>
        <v>0</v>
      </c>
    </row>
    <row r="70" spans="2:16">
      <c r="B70" s="529" t="s">
        <v>284</v>
      </c>
      <c r="C70" s="853" t="str">
        <f>'[2]C3LPG Balance'!C66</f>
        <v>IRPC</v>
      </c>
      <c r="D70" s="853" t="str">
        <f>'[2]C3LPG Balance'!D66</f>
        <v>MT</v>
      </c>
      <c r="E70" s="815"/>
      <c r="F70" s="815"/>
      <c r="G70" s="815"/>
      <c r="H70" s="815"/>
      <c r="I70" s="815"/>
      <c r="J70" s="815"/>
      <c r="K70" s="815"/>
      <c r="L70" s="815"/>
      <c r="M70" s="815"/>
      <c r="N70" s="815"/>
      <c r="O70" s="815"/>
      <c r="P70" s="815"/>
    </row>
    <row r="71" spans="2:16">
      <c r="B71" s="529" t="s">
        <v>284</v>
      </c>
      <c r="C71" s="853" t="str">
        <f>'[2]C3LPG Balance'!C67</f>
        <v>IRPC</v>
      </c>
      <c r="D71" s="853" t="str">
        <f>'[2]C3LPG Balance'!D67</f>
        <v>PTT TANK</v>
      </c>
      <c r="E71" s="815">
        <f>[1]Delivery!E112/1000</f>
        <v>0</v>
      </c>
      <c r="F71" s="815">
        <f>[1]Delivery!F112/1000</f>
        <v>0</v>
      </c>
      <c r="G71" s="815">
        <f>[1]Delivery!G112/1000</f>
        <v>0</v>
      </c>
      <c r="H71" s="815">
        <f>[1]Delivery!H112/1000</f>
        <v>0</v>
      </c>
      <c r="I71" s="815">
        <f>[1]Delivery!I112/1000</f>
        <v>0</v>
      </c>
      <c r="J71" s="815">
        <f>[1]Delivery!J112/1000</f>
        <v>0</v>
      </c>
      <c r="K71" s="815">
        <f>[1]Delivery!K112/1000</f>
        <v>0</v>
      </c>
      <c r="L71" s="815">
        <f>[1]Delivery!L112/1000</f>
        <v>0</v>
      </c>
      <c r="M71" s="815">
        <f>[1]Delivery!M112/1000</f>
        <v>0</v>
      </c>
      <c r="N71" s="815">
        <f>[1]Delivery!N112/1000</f>
        <v>0</v>
      </c>
      <c r="O71" s="815">
        <f>[1]Delivery!O112/1000</f>
        <v>0</v>
      </c>
      <c r="P71" s="815">
        <f>[1]Delivery!P112/1000</f>
        <v>0</v>
      </c>
    </row>
    <row r="72" spans="2:16">
      <c r="B72" s="529" t="s">
        <v>284</v>
      </c>
      <c r="C72" s="853" t="str">
        <f>'[2]C3LPG Balance'!C68</f>
        <v>Atlas</v>
      </c>
      <c r="D72" s="853" t="str">
        <f>'[2]C3LPG Balance'!D68</f>
        <v>MT</v>
      </c>
      <c r="E72" s="815"/>
      <c r="F72" s="815"/>
      <c r="G72" s="815"/>
      <c r="H72" s="815"/>
      <c r="I72" s="815"/>
      <c r="J72" s="815"/>
      <c r="K72" s="815"/>
      <c r="L72" s="815"/>
      <c r="M72" s="815"/>
      <c r="N72" s="815"/>
      <c r="O72" s="815"/>
      <c r="P72" s="815"/>
    </row>
    <row r="73" spans="2:16">
      <c r="B73" s="529" t="s">
        <v>284</v>
      </c>
      <c r="C73" s="853" t="str">
        <f>'[2]C3LPG Balance'!C69</f>
        <v>Atlas</v>
      </c>
      <c r="D73" s="853" t="str">
        <f>'[2]C3LPG Balance'!D69</f>
        <v>PTT TANK</v>
      </c>
      <c r="E73" s="815"/>
      <c r="F73" s="815"/>
      <c r="G73" s="815"/>
      <c r="H73" s="815"/>
      <c r="I73" s="815"/>
      <c r="J73" s="815"/>
      <c r="K73" s="815"/>
      <c r="L73" s="815"/>
      <c r="M73" s="815"/>
      <c r="N73" s="815"/>
      <c r="O73" s="815"/>
      <c r="P73" s="815"/>
    </row>
    <row r="74" spans="2:16">
      <c r="B74" s="529" t="s">
        <v>284</v>
      </c>
      <c r="C74" s="853" t="str">
        <f>'[2]C3LPG Balance'!C70</f>
        <v>ESSO</v>
      </c>
      <c r="D74" s="853" t="str">
        <f>'[2]C3LPG Balance'!D70</f>
        <v>MT</v>
      </c>
      <c r="E74" s="815"/>
      <c r="F74" s="815"/>
      <c r="G74" s="815"/>
      <c r="H74" s="815"/>
      <c r="I74" s="815"/>
      <c r="J74" s="815"/>
      <c r="K74" s="815"/>
      <c r="L74" s="815"/>
      <c r="M74" s="815"/>
      <c r="N74" s="815"/>
      <c r="O74" s="815"/>
      <c r="P74" s="815"/>
    </row>
    <row r="75" spans="2:16">
      <c r="B75" s="529" t="s">
        <v>284</v>
      </c>
      <c r="C75" s="853" t="str">
        <f>'[2]C3LPG Balance'!C71</f>
        <v>ESSO</v>
      </c>
      <c r="D75" s="853" t="str">
        <f>'[2]C3LPG Balance'!D71</f>
        <v>PTT TANK</v>
      </c>
      <c r="E75" s="815">
        <f>[1]Delivery!E111/1000</f>
        <v>0</v>
      </c>
      <c r="F75" s="815">
        <f>[1]Delivery!F111/1000</f>
        <v>0</v>
      </c>
      <c r="G75" s="815">
        <f>[1]Delivery!G111/1000</f>
        <v>0</v>
      </c>
      <c r="H75" s="815">
        <f>[1]Delivery!H111/1000</f>
        <v>0</v>
      </c>
      <c r="I75" s="815">
        <f>[1]Delivery!I111/1000</f>
        <v>0</v>
      </c>
      <c r="J75" s="815">
        <f>[1]Delivery!J111/1000</f>
        <v>0</v>
      </c>
      <c r="K75" s="815">
        <f>[1]Delivery!K111/1000</f>
        <v>0</v>
      </c>
      <c r="L75" s="815">
        <f>[1]Delivery!L111/1000</f>
        <v>0</v>
      </c>
      <c r="M75" s="815">
        <f>[1]Delivery!M111/1000</f>
        <v>0</v>
      </c>
      <c r="N75" s="815">
        <f>[1]Delivery!N111/1000</f>
        <v>0</v>
      </c>
      <c r="O75" s="815">
        <f>[1]Delivery!O111/1000</f>
        <v>0</v>
      </c>
      <c r="P75" s="815">
        <f>[1]Delivery!P111/1000</f>
        <v>0</v>
      </c>
    </row>
    <row r="76" spans="2:16">
      <c r="B76" s="529" t="s">
        <v>284</v>
      </c>
      <c r="C76" s="853" t="str">
        <f>'[2]C3LPG Balance'!C72</f>
        <v>Orchid</v>
      </c>
      <c r="D76" s="853" t="str">
        <f>'[2]C3LPG Balance'!D72</f>
        <v>PTT TANK</v>
      </c>
      <c r="E76" s="815"/>
      <c r="F76" s="815"/>
      <c r="G76" s="815"/>
      <c r="H76" s="815"/>
      <c r="I76" s="815"/>
      <c r="J76" s="815"/>
      <c r="K76" s="815"/>
      <c r="L76" s="815"/>
      <c r="M76" s="815"/>
      <c r="N76" s="815"/>
      <c r="O76" s="815"/>
      <c r="P76" s="815"/>
    </row>
    <row r="77" spans="2:16">
      <c r="B77" s="529" t="s">
        <v>314</v>
      </c>
      <c r="C77" s="853" t="str">
        <f>'[2]C3LPG Balance'!C73</f>
        <v>PTTOR</v>
      </c>
      <c r="D77" s="853" t="str">
        <f>'[2]C3LPG Balance'!D73</f>
        <v>MT</v>
      </c>
      <c r="E77" s="815"/>
      <c r="F77" s="815"/>
      <c r="G77" s="815"/>
      <c r="H77" s="815"/>
      <c r="I77" s="815"/>
      <c r="J77" s="815"/>
      <c r="K77" s="815"/>
      <c r="L77" s="815"/>
      <c r="M77" s="815"/>
      <c r="N77" s="815"/>
      <c r="O77" s="815"/>
      <c r="P77" s="815"/>
    </row>
    <row r="78" spans="2:16">
      <c r="B78" s="529" t="s">
        <v>314</v>
      </c>
      <c r="C78" s="853" t="str">
        <f>'[2]C3LPG Balance'!C74</f>
        <v>PTTOR</v>
      </c>
      <c r="D78" s="853" t="str">
        <f>'[2]C3LPG Balance'!D74</f>
        <v xml:space="preserve">SPRC </v>
      </c>
      <c r="E78" s="815">
        <f>[1]Delivery!E100/1000</f>
        <v>3.460207</v>
      </c>
      <c r="F78" s="815">
        <f>[1]Delivery!F100/1000</f>
        <v>2.0789119999999999</v>
      </c>
      <c r="G78" s="815">
        <f>[1]Delivery!G100/1000</f>
        <v>2.0662310000000002</v>
      </c>
      <c r="H78" s="815">
        <f>[1]Delivery!H100/1000</f>
        <v>1.3532280000000001</v>
      </c>
      <c r="I78" s="815">
        <f>[1]Delivery!I100/1000</f>
        <v>0</v>
      </c>
      <c r="J78" s="815">
        <f>[1]Delivery!J100/1000</f>
        <v>0</v>
      </c>
      <c r="K78" s="815">
        <f>[1]Delivery!K100/1000</f>
        <v>0</v>
      </c>
      <c r="L78" s="815">
        <f>[1]Delivery!L100/1000</f>
        <v>0</v>
      </c>
      <c r="M78" s="815">
        <f>[1]Delivery!M100/1000</f>
        <v>0</v>
      </c>
      <c r="N78" s="815">
        <f>[1]Delivery!N100/1000</f>
        <v>0</v>
      </c>
      <c r="O78" s="815">
        <f>[1]Delivery!O100/1000</f>
        <v>0</v>
      </c>
      <c r="P78" s="815">
        <f>[1]Delivery!P100/1000</f>
        <v>0</v>
      </c>
    </row>
    <row r="79" spans="2:16">
      <c r="B79" s="529" t="s">
        <v>314</v>
      </c>
      <c r="C79" s="853" t="str">
        <f>'[2]C3LPG Balance'!C75</f>
        <v>PAP</v>
      </c>
      <c r="D79" s="853" t="str">
        <f>'[2]C3LPG Balance'!D75</f>
        <v xml:space="preserve">SPRC </v>
      </c>
      <c r="E79" s="815"/>
      <c r="F79" s="815"/>
      <c r="G79" s="815"/>
      <c r="H79" s="815"/>
      <c r="I79" s="815"/>
      <c r="J79" s="815"/>
      <c r="K79" s="815"/>
      <c r="L79" s="815"/>
      <c r="M79" s="815"/>
      <c r="N79" s="815"/>
      <c r="O79" s="815"/>
      <c r="P79" s="815"/>
    </row>
    <row r="80" spans="2:16">
      <c r="B80" s="529" t="s">
        <v>314</v>
      </c>
      <c r="C80" s="853" t="str">
        <f>'[2]C3LPG Balance'!C76</f>
        <v>WP</v>
      </c>
      <c r="D80" s="853" t="str">
        <f>'[2]C3LPG Balance'!D76</f>
        <v xml:space="preserve">SPRC </v>
      </c>
      <c r="E80" s="815">
        <f>[1]Delivery!E106/1000</f>
        <v>4.4118379999999995</v>
      </c>
      <c r="F80" s="815">
        <f>[1]Delivery!F106/1000</f>
        <v>5.0460600000000007</v>
      </c>
      <c r="G80" s="815">
        <f>[1]Delivery!G106/1000</f>
        <v>4.6666490000000005</v>
      </c>
      <c r="H80" s="815">
        <f>[1]Delivery!H106/1000</f>
        <v>4.2842739999999999</v>
      </c>
      <c r="I80" s="815">
        <f>[1]Delivery!I106/1000</f>
        <v>0</v>
      </c>
      <c r="J80" s="815">
        <f>[1]Delivery!J106/1000</f>
        <v>0</v>
      </c>
      <c r="K80" s="815">
        <f>[1]Delivery!K106/1000</f>
        <v>0</v>
      </c>
      <c r="L80" s="815">
        <f>[1]Delivery!L106/1000</f>
        <v>0</v>
      </c>
      <c r="M80" s="815">
        <f>[1]Delivery!M106/1000</f>
        <v>0</v>
      </c>
      <c r="N80" s="815">
        <f>[1]Delivery!N106/1000</f>
        <v>0</v>
      </c>
      <c r="O80" s="815">
        <f>[1]Delivery!O106/1000</f>
        <v>0</v>
      </c>
      <c r="P80" s="815">
        <f>[1]Delivery!P106/1000</f>
        <v>0</v>
      </c>
    </row>
    <row r="81" spans="2:16">
      <c r="B81" s="529" t="s">
        <v>314</v>
      </c>
      <c r="C81" s="853" t="str">
        <f>'[2]C3LPG Balance'!C77</f>
        <v>Atlas</v>
      </c>
      <c r="D81" s="853" t="str">
        <f>'[2]C3LPG Balance'!D77</f>
        <v xml:space="preserve">SPRC </v>
      </c>
      <c r="E81" s="815"/>
      <c r="F81" s="815"/>
      <c r="G81" s="815"/>
      <c r="H81" s="815"/>
      <c r="I81" s="815"/>
      <c r="J81" s="815"/>
      <c r="K81" s="815"/>
      <c r="L81" s="815"/>
      <c r="M81" s="815"/>
      <c r="N81" s="815"/>
      <c r="O81" s="815"/>
      <c r="P81" s="815"/>
    </row>
    <row r="82" spans="2:16">
      <c r="B82" s="529" t="s">
        <v>315</v>
      </c>
      <c r="C82" s="853" t="str">
        <f>'[2]C3LPG Balance'!C78</f>
        <v>PTTOR</v>
      </c>
      <c r="D82" s="853" t="str">
        <f>'[2]C3LPG Balance'!D78</f>
        <v>PTTEP/LKB (Truck)</v>
      </c>
      <c r="E82" s="815">
        <f>[1]Delivery!E96/1000</f>
        <v>5.5105500000000003</v>
      </c>
      <c r="F82" s="815">
        <f>[1]Delivery!F96/1000</f>
        <v>5.2194599999999998</v>
      </c>
      <c r="G82" s="815">
        <f>[1]Delivery!G96/1000</f>
        <v>5.9047200000000002</v>
      </c>
      <c r="H82" s="815">
        <f>[1]Delivery!H96/1000</f>
        <v>5.8191699999999997</v>
      </c>
      <c r="I82" s="815">
        <f>[1]Delivery!I96/1000</f>
        <v>5.7350000000000003</v>
      </c>
      <c r="J82" s="815">
        <f>[1]Delivery!J96/1000</f>
        <v>5.55</v>
      </c>
      <c r="K82" s="815">
        <f>[1]Delivery!K96/1000</f>
        <v>5.8259999999999996</v>
      </c>
      <c r="L82" s="815">
        <f>[1]Delivery!L96/1000</f>
        <v>5.8259999999999996</v>
      </c>
      <c r="M82" s="815">
        <f>[1]Delivery!M96/1000</f>
        <v>5.8259999999999996</v>
      </c>
      <c r="N82" s="815">
        <f>[1]Delivery!N96/1000</f>
        <v>5.8259999999999996</v>
      </c>
      <c r="O82" s="815">
        <f>[1]Delivery!O96/1000</f>
        <v>5.8259999999999996</v>
      </c>
      <c r="P82" s="815">
        <f>[1]Delivery!P96/1000</f>
        <v>5.8259999999999996</v>
      </c>
    </row>
    <row r="83" spans="2:16">
      <c r="B83" s="529" t="s">
        <v>316</v>
      </c>
      <c r="C83" s="853" t="str">
        <f>'[2]C3LPG Balance'!C79</f>
        <v>PTTOR</v>
      </c>
      <c r="D83" s="853" t="str">
        <f>'[2]C3LPG Balance'!D79</f>
        <v>GSP KHM</v>
      </c>
      <c r="E83" s="815">
        <f>[1]Delivery!E74/1000</f>
        <v>11.072573</v>
      </c>
      <c r="F83" s="815">
        <f>[1]Delivery!F74/1000</f>
        <v>6.7996889999999999</v>
      </c>
      <c r="G83" s="815">
        <f>[1]Delivery!G74/1000</f>
        <v>13.433809</v>
      </c>
      <c r="H83" s="815">
        <f>[1]Delivery!H74/1000</f>
        <v>14.837337</v>
      </c>
      <c r="I83" s="815">
        <f>[1]Delivery!I74/1000</f>
        <v>15.5</v>
      </c>
      <c r="J83" s="815">
        <f>[1]Delivery!J74/1000</f>
        <v>15</v>
      </c>
      <c r="K83" s="815">
        <f>[1]Delivery!K74/1000</f>
        <v>9.41</v>
      </c>
      <c r="L83" s="815">
        <f>[1]Delivery!L74/1000</f>
        <v>13.19</v>
      </c>
      <c r="M83" s="815">
        <f>[1]Delivery!M74/1000</f>
        <v>15</v>
      </c>
      <c r="N83" s="815">
        <f>[1]Delivery!N74/1000</f>
        <v>15.5</v>
      </c>
      <c r="O83" s="815">
        <f>[1]Delivery!O74/1000</f>
        <v>15</v>
      </c>
      <c r="P83" s="815">
        <f>[1]Delivery!P74/1000</f>
        <v>15.08</v>
      </c>
    </row>
    <row r="84" spans="2:16">
      <c r="B84" s="964" t="s">
        <v>16</v>
      </c>
      <c r="C84" s="962"/>
      <c r="D84" s="963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</row>
    <row r="85" spans="2:16">
      <c r="B85" s="964" t="s">
        <v>342</v>
      </c>
      <c r="C85" s="962"/>
      <c r="D85" s="963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</row>
    <row r="86" spans="2:16">
      <c r="B86" s="965" t="s">
        <v>322</v>
      </c>
      <c r="C86" s="966"/>
      <c r="D86" s="966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</row>
    <row r="87" spans="2:16">
      <c r="B87" s="944" t="s">
        <v>108</v>
      </c>
      <c r="C87" s="945"/>
      <c r="D87" s="946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</row>
    <row r="88" spans="2:16">
      <c r="B88" s="539" t="s">
        <v>241</v>
      </c>
      <c r="C88" s="540"/>
      <c r="D88" s="540"/>
      <c r="E88" s="815">
        <f>[1]Delivery!E125/1000</f>
        <v>38.002339999999997</v>
      </c>
      <c r="F88" s="815">
        <f>[1]Delivery!F125/1000</f>
        <v>38.158199999999994</v>
      </c>
      <c r="G88" s="815">
        <f>[1]Delivery!G125/1000</f>
        <v>40.670569999999998</v>
      </c>
      <c r="H88" s="815">
        <f>[1]Delivery!H125/1000</f>
        <v>29.595410000000001</v>
      </c>
      <c r="I88" s="815">
        <f>[1]Delivery!I125/1000</f>
        <v>0</v>
      </c>
      <c r="J88" s="815">
        <f>[1]Delivery!J125/1000</f>
        <v>0</v>
      </c>
      <c r="K88" s="815">
        <f>[1]Delivery!K125/1000</f>
        <v>0</v>
      </c>
      <c r="L88" s="815">
        <f>[1]Delivery!L125/1000</f>
        <v>0</v>
      </c>
      <c r="M88" s="815">
        <f>[1]Delivery!M125/1000</f>
        <v>0</v>
      </c>
      <c r="N88" s="815">
        <f>[1]Delivery!N125/1000</f>
        <v>0</v>
      </c>
      <c r="O88" s="815">
        <f>[1]Delivery!O125/1000</f>
        <v>0</v>
      </c>
      <c r="P88" s="815">
        <f>[1]Delivery!P125/1000</f>
        <v>0</v>
      </c>
    </row>
    <row r="89" spans="2:16">
      <c r="B89" s="971" t="s">
        <v>339</v>
      </c>
      <c r="C89" s="972"/>
      <c r="D89" s="542"/>
      <c r="E89" s="815">
        <f>[1]Delivery!E126+[1]Delivery!E127/1000</f>
        <v>45.899934999999999</v>
      </c>
      <c r="F89" s="815">
        <f>[1]Delivery!F126+[1]Delivery!F127/1000</f>
        <v>40.114453000000005</v>
      </c>
      <c r="G89" s="815">
        <f>[1]Delivery!G126+[1]Delivery!G127/1000</f>
        <v>43.492561000000002</v>
      </c>
      <c r="H89" s="815">
        <f>[1]Delivery!H126+[1]Delivery!H127/1000</f>
        <v>43.897807</v>
      </c>
      <c r="I89" s="815">
        <f>[1]Delivery!I126+[1]Delivery!I127/1000</f>
        <v>0</v>
      </c>
      <c r="J89" s="815">
        <f>[1]Delivery!J126+[1]Delivery!J127/1000</f>
        <v>0</v>
      </c>
      <c r="K89" s="815">
        <f>[1]Delivery!K126+[1]Delivery!K127/1000</f>
        <v>0</v>
      </c>
      <c r="L89" s="815">
        <f>[1]Delivery!L126+[1]Delivery!L127/1000</f>
        <v>0</v>
      </c>
      <c r="M89" s="815">
        <f>[1]Delivery!M126+[1]Delivery!M127/1000</f>
        <v>0</v>
      </c>
      <c r="N89" s="815">
        <f>[1]Delivery!N126+[1]Delivery!N127/1000</f>
        <v>0</v>
      </c>
      <c r="O89" s="815">
        <f>[1]Delivery!O126+[1]Delivery!O127/1000</f>
        <v>0</v>
      </c>
      <c r="P89" s="815">
        <f>[1]Delivery!P126+[1]Delivery!P127/1000</f>
        <v>0</v>
      </c>
    </row>
    <row r="90" spans="2:16">
      <c r="B90" s="857" t="s">
        <v>124</v>
      </c>
      <c r="C90" s="542"/>
      <c r="D90" s="542"/>
      <c r="E90" s="815"/>
      <c r="F90" s="815"/>
      <c r="G90" s="815"/>
      <c r="H90" s="815"/>
      <c r="I90" s="815"/>
      <c r="J90" s="815"/>
      <c r="K90" s="815"/>
      <c r="L90" s="815"/>
      <c r="M90" s="815"/>
      <c r="N90" s="815"/>
      <c r="O90" s="815"/>
      <c r="P90" s="815"/>
    </row>
    <row r="91" spans="2:16">
      <c r="B91" s="541" t="s">
        <v>192</v>
      </c>
      <c r="C91" s="542"/>
      <c r="D91" s="542"/>
      <c r="E91" s="815">
        <f>[1]Delivery!E128/1000</f>
        <v>0</v>
      </c>
      <c r="F91" s="815">
        <f>[1]Delivery!F128/1000</f>
        <v>1.8970909999999999</v>
      </c>
      <c r="G91" s="815">
        <f>[1]Delivery!G128/1000</f>
        <v>0</v>
      </c>
      <c r="H91" s="815">
        <f>[1]Delivery!H128/1000</f>
        <v>0</v>
      </c>
      <c r="I91" s="815">
        <f>[1]Delivery!I128/1000</f>
        <v>0</v>
      </c>
      <c r="J91" s="815">
        <f>[1]Delivery!J128/1000</f>
        <v>0</v>
      </c>
      <c r="K91" s="815">
        <f>[1]Delivery!K128/1000</f>
        <v>0</v>
      </c>
      <c r="L91" s="815">
        <f>[1]Delivery!L128/1000</f>
        <v>0</v>
      </c>
      <c r="M91" s="815">
        <f>[1]Delivery!M128/1000</f>
        <v>0</v>
      </c>
      <c r="N91" s="815">
        <f>[1]Delivery!N128/1000</f>
        <v>0</v>
      </c>
      <c r="O91" s="815">
        <f>[1]Delivery!O128/1000</f>
        <v>0</v>
      </c>
      <c r="P91" s="815">
        <f>[1]Delivery!P128/1000</f>
        <v>0</v>
      </c>
    </row>
    <row r="92" spans="2:16">
      <c r="B92" s="541" t="s">
        <v>320</v>
      </c>
      <c r="C92" s="542"/>
      <c r="D92" s="542"/>
      <c r="E92" s="815">
        <f>[1]Delivery!E129/1000</f>
        <v>0</v>
      </c>
      <c r="F92" s="815">
        <f>[1]Delivery!F129/1000</f>
        <v>0</v>
      </c>
      <c r="G92" s="815">
        <f>[1]Delivery!G129/1000</f>
        <v>0</v>
      </c>
      <c r="H92" s="815">
        <f>[1]Delivery!H129/1000</f>
        <v>0</v>
      </c>
      <c r="I92" s="815">
        <f>[1]Delivery!I129/1000</f>
        <v>0</v>
      </c>
      <c r="J92" s="815">
        <f>[1]Delivery!J129/1000</f>
        <v>0</v>
      </c>
      <c r="K92" s="815">
        <f>[1]Delivery!K129/1000</f>
        <v>0</v>
      </c>
      <c r="L92" s="815">
        <f>[1]Delivery!L129/1000</f>
        <v>0</v>
      </c>
      <c r="M92" s="815">
        <f>[1]Delivery!M129/1000</f>
        <v>0</v>
      </c>
      <c r="N92" s="815">
        <f>[1]Delivery!N129/1000</f>
        <v>0</v>
      </c>
      <c r="O92" s="815">
        <f>[1]Delivery!O129/1000</f>
        <v>0</v>
      </c>
      <c r="P92" s="815">
        <f>[1]Delivery!P129/1000</f>
        <v>0</v>
      </c>
    </row>
    <row r="93" spans="2:16">
      <c r="B93" s="539" t="s">
        <v>125</v>
      </c>
      <c r="C93" s="473"/>
      <c r="D93" s="473"/>
      <c r="E93" s="815">
        <f>[1]Delivery!E130/1000</f>
        <v>1.838352</v>
      </c>
      <c r="F93" s="815">
        <f>[1]Delivery!F130/1000</f>
        <v>0</v>
      </c>
      <c r="G93" s="815">
        <f>[1]Delivery!G130/1000</f>
        <v>1.836519</v>
      </c>
      <c r="H93" s="815">
        <f>[1]Delivery!H130/1000</f>
        <v>1.839896</v>
      </c>
      <c r="I93" s="815">
        <f>[1]Delivery!I130/1000</f>
        <v>0</v>
      </c>
      <c r="J93" s="815">
        <f>[1]Delivery!J130/1000</f>
        <v>0</v>
      </c>
      <c r="K93" s="815">
        <f>[1]Delivery!K130/1000</f>
        <v>0</v>
      </c>
      <c r="L93" s="815">
        <f>[1]Delivery!L130/1000</f>
        <v>0</v>
      </c>
      <c r="M93" s="815">
        <f>[1]Delivery!M130/1000</f>
        <v>0</v>
      </c>
      <c r="N93" s="815">
        <f>[1]Delivery!N130/1000</f>
        <v>0</v>
      </c>
      <c r="O93" s="815">
        <f>[1]Delivery!O130/1000</f>
        <v>0</v>
      </c>
      <c r="P93" s="815">
        <f>[1]Delivery!P130/1000</f>
        <v>0</v>
      </c>
    </row>
    <row r="94" spans="2:16">
      <c r="B94" s="556" t="s">
        <v>433</v>
      </c>
      <c r="C94" s="499"/>
      <c r="D94" s="499"/>
      <c r="E94" s="815">
        <f>[1]Delivery!E131/1000</f>
        <v>1.8401500000000002</v>
      </c>
      <c r="F94" s="815">
        <f>[1]Delivery!F131/1000</f>
        <v>1.8400509999999999</v>
      </c>
      <c r="G94" s="815">
        <f>[1]Delivery!G131/1000</f>
        <v>3.6770259999999997</v>
      </c>
      <c r="H94" s="815">
        <f>[1]Delivery!H131/1000</f>
        <v>1.839666</v>
      </c>
      <c r="I94" s="815">
        <f>[1]Delivery!I131/1000</f>
        <v>0</v>
      </c>
      <c r="J94" s="815">
        <f>[1]Delivery!J131/1000</f>
        <v>0</v>
      </c>
      <c r="K94" s="815">
        <f>[1]Delivery!K131/1000</f>
        <v>0</v>
      </c>
      <c r="L94" s="815">
        <f>[1]Delivery!L131/1000</f>
        <v>0</v>
      </c>
      <c r="M94" s="815">
        <f>[1]Delivery!M131/1000</f>
        <v>0</v>
      </c>
      <c r="N94" s="815">
        <f>[1]Delivery!N131/1000</f>
        <v>0</v>
      </c>
      <c r="O94" s="815">
        <f>[1]Delivery!O131/1000</f>
        <v>0</v>
      </c>
      <c r="P94" s="815">
        <f>[1]Delivery!P131/1000</f>
        <v>0</v>
      </c>
    </row>
    <row r="95" spans="2:16">
      <c r="B95" s="964" t="s">
        <v>16</v>
      </c>
      <c r="C95" s="962"/>
      <c r="D95" s="963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</row>
    <row r="96" spans="2:16">
      <c r="B96" s="973" t="s">
        <v>255</v>
      </c>
      <c r="C96" s="974"/>
      <c r="D96" s="974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</row>
    <row r="97" spans="2:16">
      <c r="B97" s="944" t="s">
        <v>108</v>
      </c>
      <c r="C97" s="945"/>
      <c r="D97" s="946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</row>
    <row r="98" spans="2:16">
      <c r="B98" s="539" t="s">
        <v>88</v>
      </c>
      <c r="C98" s="540"/>
      <c r="D98" s="540"/>
      <c r="E98" s="815">
        <f>([1]Delivery!E145+[1]Delivery!E146+[1]Delivery!E147)/1000</f>
        <v>2.2324760000000001</v>
      </c>
      <c r="F98" s="815">
        <f>([1]Delivery!F145+[1]Delivery!F146+[1]Delivery!F147)/1000</f>
        <v>4.0377299999999998</v>
      </c>
      <c r="G98" s="815">
        <f>([1]Delivery!G145+[1]Delivery!G146+[1]Delivery!G147)/1000</f>
        <v>4.488321</v>
      </c>
      <c r="H98" s="815">
        <f>([1]Delivery!H145+[1]Delivery!H146+[1]Delivery!H147)/1000</f>
        <v>4.1620110000000006</v>
      </c>
      <c r="I98" s="815">
        <f>([1]Delivery!I145+[1]Delivery!I146+[1]Delivery!I147)/1000</f>
        <v>4.4640000000000004</v>
      </c>
      <c r="J98" s="815">
        <f>([1]Delivery!J145+[1]Delivery!J146+[1]Delivery!J147)/1000</f>
        <v>4.32</v>
      </c>
      <c r="K98" s="815">
        <f>([1]Delivery!K145+[1]Delivery!K146+[1]Delivery!K147)/1000</f>
        <v>4.4640000000000004</v>
      </c>
      <c r="L98" s="815">
        <f>([1]Delivery!L145+[1]Delivery!L146+[1]Delivery!L147)/1000</f>
        <v>4.4640000000000004</v>
      </c>
      <c r="M98" s="815">
        <f>([1]Delivery!M145+[1]Delivery!M146+[1]Delivery!M147)/1000</f>
        <v>4.32</v>
      </c>
      <c r="N98" s="815">
        <f>([1]Delivery!N145+[1]Delivery!N146+[1]Delivery!N147)/1000</f>
        <v>4.4640000000000004</v>
      </c>
      <c r="O98" s="815">
        <f>([1]Delivery!O145+[1]Delivery!O146+[1]Delivery!O147)/1000</f>
        <v>4.32</v>
      </c>
      <c r="P98" s="815">
        <f>([1]Delivery!P145+[1]Delivery!P146+[1]Delivery!P147)/1000</f>
        <v>4.4640000000000004</v>
      </c>
    </row>
    <row r="99" spans="2:16">
      <c r="B99" s="964" t="s">
        <v>16</v>
      </c>
      <c r="C99" s="962"/>
      <c r="D99" s="963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</row>
    <row r="100" spans="2:16">
      <c r="B100" s="547"/>
      <c r="C100" s="547"/>
      <c r="D100" s="547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</row>
    <row r="101" spans="2:16"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</row>
    <row r="102" spans="2:16"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</row>
    <row r="103" spans="2:16"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</row>
    <row r="104" spans="2:16"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</row>
    <row r="105" spans="2:16"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</row>
    <row r="106" spans="2:16"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</row>
    <row r="107" spans="2:16"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</row>
    <row r="108" spans="2:16"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</row>
    <row r="109" spans="2:16"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</row>
    <row r="110" spans="2:16"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</row>
    <row r="111" spans="2:16"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</row>
    <row r="112" spans="2:16"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</row>
    <row r="113" spans="5:16"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</row>
    <row r="114" spans="5:16"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</row>
    <row r="115" spans="5:16"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</row>
    <row r="116" spans="5:16"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</row>
    <row r="117" spans="5:16"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</row>
    <row r="118" spans="5:16"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</row>
    <row r="119" spans="5:16"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</row>
    <row r="120" spans="5:16"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</row>
    <row r="121" spans="5:16"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</row>
    <row r="122" spans="5:16"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</row>
    <row r="123" spans="5:16"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</row>
    <row r="124" spans="5:16"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</row>
    <row r="125" spans="5:16"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</row>
    <row r="126" spans="5:16"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</row>
    <row r="127" spans="5:16"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</row>
    <row r="128" spans="5:16"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</row>
    <row r="129" spans="5:16"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</row>
    <row r="130" spans="5:16"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</row>
    <row r="131" spans="5:16"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</row>
    <row r="132" spans="5:16"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</row>
    <row r="133" spans="5:16"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</row>
    <row r="134" spans="5:16"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</row>
    <row r="135" spans="5:16"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</row>
    <row r="136" spans="5:16"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</row>
    <row r="137" spans="5:16"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</row>
    <row r="138" spans="5:16"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</row>
    <row r="139" spans="5:16"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</row>
    <row r="140" spans="5:16"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</row>
    <row r="141" spans="5:16"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</row>
    <row r="142" spans="5:16"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</row>
    <row r="143" spans="5:16"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</row>
    <row r="144" spans="5:16"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</row>
    <row r="145" spans="5:16"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</row>
    <row r="146" spans="5:16"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</row>
    <row r="147" spans="5:16"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</row>
    <row r="148" spans="5:16"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</row>
    <row r="149" spans="5:16"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</row>
    <row r="150" spans="5:16"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</row>
    <row r="151" spans="5:16"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</row>
    <row r="152" spans="5:16"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</row>
    <row r="153" spans="5:16"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</row>
    <row r="154" spans="5:16"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</row>
  </sheetData>
  <mergeCells count="17">
    <mergeCell ref="B87:D87"/>
    <mergeCell ref="B9:D9"/>
    <mergeCell ref="C10:D10"/>
    <mergeCell ref="C11:D11"/>
    <mergeCell ref="C12:D12"/>
    <mergeCell ref="B13:D13"/>
    <mergeCell ref="B15:D15"/>
    <mergeCell ref="B25:D25"/>
    <mergeCell ref="B26:D26"/>
    <mergeCell ref="B84:D84"/>
    <mergeCell ref="B85:D85"/>
    <mergeCell ref="B86:D86"/>
    <mergeCell ref="B89:C89"/>
    <mergeCell ref="B95:D95"/>
    <mergeCell ref="B96:D96"/>
    <mergeCell ref="B97:D97"/>
    <mergeCell ref="B99:D9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J91"/>
  <sheetViews>
    <sheetView topLeftCell="A52" zoomScale="85" zoomScaleNormal="85" zoomScalePageLayoutView="40" workbookViewId="0">
      <selection activeCell="Q81" sqref="Q81"/>
    </sheetView>
  </sheetViews>
  <sheetFormatPr defaultColWidth="8.9140625" defaultRowHeight="12"/>
  <cols>
    <col min="1" max="1" width="14.08203125" style="549" customWidth="1"/>
    <col min="2" max="2" width="17.4140625" style="549" customWidth="1"/>
    <col min="3" max="3" width="15.4140625" style="549" customWidth="1"/>
    <col min="4" max="9" width="6.08203125" style="550" hidden="1" customWidth="1"/>
    <col min="10" max="10" width="3.08203125" style="550" hidden="1" customWidth="1"/>
    <col min="11" max="21" width="6.08203125" style="550" hidden="1" customWidth="1"/>
    <col min="22" max="22" width="1.4140625" style="550" hidden="1" customWidth="1"/>
    <col min="23" max="36" width="6.08203125" style="550" hidden="1" customWidth="1"/>
    <col min="37" max="48" width="6.4140625" style="550" customWidth="1"/>
    <col min="49" max="49" width="9.08203125" style="480" bestFit="1" customWidth="1"/>
    <col min="50" max="16384" width="8.9140625" style="480"/>
  </cols>
  <sheetData>
    <row r="1" spans="1:50">
      <c r="A1" s="472" t="s">
        <v>100</v>
      </c>
      <c r="B1" s="473"/>
      <c r="C1" s="474"/>
      <c r="D1" s="475"/>
      <c r="E1" s="476"/>
      <c r="F1" s="476"/>
      <c r="G1" s="476"/>
      <c r="H1" s="476"/>
      <c r="I1" s="472"/>
      <c r="J1" s="476"/>
      <c r="K1" s="476"/>
      <c r="L1" s="476"/>
      <c r="M1" s="472"/>
      <c r="N1" s="472"/>
      <c r="O1" s="476"/>
      <c r="P1" s="475"/>
      <c r="Q1" s="475"/>
      <c r="R1" s="475"/>
      <c r="S1" s="472"/>
      <c r="T1" s="921" t="s">
        <v>327</v>
      </c>
      <c r="U1" s="922"/>
      <c r="V1" s="922"/>
      <c r="W1" s="922"/>
      <c r="X1" s="922"/>
      <c r="Y1" s="922"/>
      <c r="Z1" s="922"/>
      <c r="AA1" s="922"/>
      <c r="AB1" s="922"/>
      <c r="AC1" s="922"/>
      <c r="AD1" s="922"/>
      <c r="AE1" s="922"/>
      <c r="AF1" s="922"/>
      <c r="AG1" s="922"/>
      <c r="AH1" s="922"/>
      <c r="AI1" s="922"/>
      <c r="AJ1" s="922"/>
      <c r="AK1" s="922"/>
      <c r="AL1" s="922"/>
      <c r="AM1" s="922"/>
      <c r="AN1" s="922"/>
      <c r="AO1" s="922"/>
      <c r="AP1" s="923"/>
      <c r="AQ1" s="477" t="s">
        <v>101</v>
      </c>
      <c r="AR1" s="477" t="s">
        <v>325</v>
      </c>
      <c r="AS1" s="477"/>
      <c r="AT1" s="478"/>
      <c r="AU1" s="478"/>
      <c r="AV1" s="479"/>
    </row>
    <row r="2" spans="1:50">
      <c r="A2" s="481" t="s">
        <v>102</v>
      </c>
      <c r="B2" s="482"/>
      <c r="C2" s="483"/>
      <c r="D2" s="484"/>
      <c r="E2" s="485"/>
      <c r="F2" s="485"/>
      <c r="G2" s="485"/>
      <c r="H2" s="485"/>
      <c r="I2" s="481"/>
      <c r="J2" s="485"/>
      <c r="K2" s="486"/>
      <c r="L2" s="486"/>
      <c r="M2" s="487"/>
      <c r="N2" s="487"/>
      <c r="O2" s="486"/>
      <c r="P2" s="488"/>
      <c r="Q2" s="488"/>
      <c r="R2" s="488"/>
      <c r="S2" s="487"/>
      <c r="T2" s="924" t="s">
        <v>330</v>
      </c>
      <c r="U2" s="925"/>
      <c r="V2" s="925"/>
      <c r="W2" s="925"/>
      <c r="X2" s="925"/>
      <c r="Y2" s="925"/>
      <c r="Z2" s="925"/>
      <c r="AA2" s="925"/>
      <c r="AB2" s="925"/>
      <c r="AC2" s="925"/>
      <c r="AD2" s="925"/>
      <c r="AE2" s="925"/>
      <c r="AF2" s="925"/>
      <c r="AG2" s="925"/>
      <c r="AH2" s="925"/>
      <c r="AI2" s="925"/>
      <c r="AJ2" s="925"/>
      <c r="AK2" s="925"/>
      <c r="AL2" s="925"/>
      <c r="AM2" s="925"/>
      <c r="AN2" s="925"/>
      <c r="AO2" s="925"/>
      <c r="AP2" s="926"/>
      <c r="AQ2" s="489" t="s">
        <v>103</v>
      </c>
      <c r="AR2" s="490" t="s">
        <v>324</v>
      </c>
      <c r="AS2" s="491"/>
      <c r="AT2" s="491"/>
      <c r="AU2" s="491"/>
      <c r="AV2" s="492"/>
    </row>
    <row r="3" spans="1:50">
      <c r="A3" s="493"/>
      <c r="B3" s="482"/>
      <c r="C3" s="483"/>
      <c r="D3" s="482"/>
      <c r="E3" s="494"/>
      <c r="F3" s="494"/>
      <c r="G3" s="494"/>
      <c r="H3" s="494"/>
      <c r="I3" s="494"/>
      <c r="J3" s="485"/>
      <c r="K3" s="485"/>
      <c r="L3" s="493"/>
      <c r="M3" s="493"/>
      <c r="N3" s="493"/>
      <c r="O3" s="485"/>
      <c r="P3" s="482"/>
      <c r="Q3" s="482"/>
      <c r="R3" s="482"/>
      <c r="S3" s="493"/>
      <c r="T3" s="493"/>
      <c r="U3" s="482"/>
      <c r="V3" s="482"/>
      <c r="W3" s="482"/>
      <c r="X3" s="482"/>
      <c r="Y3" s="482"/>
      <c r="Z3" s="482"/>
      <c r="AA3" s="482"/>
      <c r="AB3" s="482"/>
      <c r="AC3" s="482"/>
      <c r="AD3" s="482"/>
      <c r="AE3" s="482"/>
      <c r="AF3" s="482"/>
      <c r="AG3" s="482"/>
      <c r="AH3" s="482"/>
      <c r="AI3" s="482"/>
      <c r="AJ3" s="482"/>
      <c r="AK3" s="482"/>
      <c r="AL3" s="482"/>
      <c r="AM3" s="482"/>
      <c r="AN3" s="482"/>
      <c r="AO3" s="482"/>
      <c r="AP3" s="483"/>
      <c r="AQ3" s="482" t="s">
        <v>104</v>
      </c>
      <c r="AR3" s="482"/>
      <c r="AS3" s="482"/>
      <c r="AT3" s="482"/>
      <c r="AU3" s="482"/>
      <c r="AV3" s="483"/>
    </row>
    <row r="4" spans="1:50" ht="11.15" customHeight="1">
      <c r="A4" s="493"/>
      <c r="B4" s="482"/>
      <c r="C4" s="483"/>
      <c r="D4" s="482"/>
      <c r="E4" s="493"/>
      <c r="F4" s="493"/>
      <c r="G4" s="493"/>
      <c r="H4" s="493"/>
      <c r="I4" s="493"/>
      <c r="J4" s="485"/>
      <c r="K4" s="485"/>
      <c r="L4" s="493"/>
      <c r="M4" s="493"/>
      <c r="N4" s="493"/>
      <c r="O4" s="485"/>
      <c r="P4" s="482"/>
      <c r="Q4" s="482"/>
      <c r="R4" s="482"/>
      <c r="S4" s="493"/>
      <c r="T4" s="493"/>
      <c r="U4" s="482"/>
      <c r="V4" s="482"/>
      <c r="W4" s="495"/>
      <c r="X4" s="495"/>
      <c r="Y4" s="495"/>
      <c r="Z4" s="495"/>
      <c r="AA4" s="495"/>
      <c r="AB4" s="495"/>
      <c r="AC4" s="495"/>
      <c r="AD4" s="495"/>
      <c r="AE4" s="495"/>
      <c r="AF4" s="495"/>
      <c r="AG4" s="495"/>
      <c r="AH4" s="495"/>
      <c r="AI4" s="495"/>
      <c r="AJ4" s="495"/>
      <c r="AK4" s="495"/>
      <c r="AL4" s="495"/>
      <c r="AM4" s="495"/>
      <c r="AN4" s="495"/>
      <c r="AO4" s="495"/>
      <c r="AP4" s="496"/>
      <c r="AQ4" s="495"/>
      <c r="AR4" s="495"/>
      <c r="AS4" s="495"/>
      <c r="AT4" s="495"/>
      <c r="AU4" s="495"/>
      <c r="AV4" s="496"/>
    </row>
    <row r="5" spans="1:50" ht="8.4" customHeight="1">
      <c r="A5" s="493"/>
      <c r="B5" s="482"/>
      <c r="C5" s="483"/>
      <c r="D5" s="482"/>
      <c r="E5" s="493"/>
      <c r="F5" s="493"/>
      <c r="G5" s="493"/>
      <c r="H5" s="493"/>
      <c r="I5" s="493"/>
      <c r="J5" s="485"/>
      <c r="K5" s="485"/>
      <c r="L5" s="493"/>
      <c r="M5" s="493"/>
      <c r="N5" s="493"/>
      <c r="O5" s="485"/>
      <c r="P5" s="482"/>
      <c r="Q5" s="482"/>
      <c r="R5" s="482"/>
      <c r="S5" s="493"/>
      <c r="T5" s="493"/>
      <c r="U5" s="482"/>
      <c r="V5" s="482"/>
      <c r="W5" s="495"/>
      <c r="X5" s="495"/>
      <c r="Y5" s="495"/>
      <c r="Z5" s="495"/>
      <c r="AA5" s="495"/>
      <c r="AB5" s="495"/>
      <c r="AC5" s="495"/>
      <c r="AD5" s="495"/>
      <c r="AE5" s="495"/>
      <c r="AF5" s="495"/>
      <c r="AG5" s="495"/>
      <c r="AH5" s="495"/>
      <c r="AI5" s="495"/>
      <c r="AJ5" s="495"/>
      <c r="AK5" s="495"/>
      <c r="AL5" s="495"/>
      <c r="AM5" s="495"/>
      <c r="AN5" s="495"/>
      <c r="AO5" s="495"/>
      <c r="AP5" s="496"/>
      <c r="AQ5" s="495"/>
      <c r="AR5" s="495"/>
      <c r="AS5" s="495"/>
      <c r="AT5" s="495"/>
      <c r="AU5" s="495"/>
      <c r="AV5" s="496"/>
    </row>
    <row r="6" spans="1:50">
      <c r="A6" s="493"/>
      <c r="B6" s="482"/>
      <c r="C6" s="483"/>
      <c r="D6" s="484"/>
      <c r="E6" s="485"/>
      <c r="F6" s="485"/>
      <c r="G6" s="485"/>
      <c r="H6" s="485"/>
      <c r="I6" s="497"/>
      <c r="J6" s="485"/>
      <c r="K6" s="485"/>
      <c r="L6" s="485"/>
      <c r="M6" s="497"/>
      <c r="N6" s="497"/>
      <c r="O6" s="485"/>
      <c r="P6" s="484"/>
      <c r="Q6" s="484"/>
      <c r="R6" s="484"/>
      <c r="S6" s="497"/>
      <c r="T6" s="927" t="s">
        <v>329</v>
      </c>
      <c r="U6" s="928"/>
      <c r="V6" s="928"/>
      <c r="W6" s="928"/>
      <c r="X6" s="928"/>
      <c r="Y6" s="928"/>
      <c r="Z6" s="928"/>
      <c r="AA6" s="928"/>
      <c r="AB6" s="928"/>
      <c r="AC6" s="928"/>
      <c r="AD6" s="928"/>
      <c r="AE6" s="928"/>
      <c r="AF6" s="928"/>
      <c r="AG6" s="928"/>
      <c r="AH6" s="928"/>
      <c r="AI6" s="928"/>
      <c r="AJ6" s="928"/>
      <c r="AK6" s="928"/>
      <c r="AL6" s="928"/>
      <c r="AM6" s="928"/>
      <c r="AN6" s="928"/>
      <c r="AO6" s="928"/>
      <c r="AP6" s="929"/>
      <c r="AQ6" s="930" t="s">
        <v>326</v>
      </c>
      <c r="AR6" s="930"/>
      <c r="AS6" s="930"/>
      <c r="AT6" s="930"/>
      <c r="AU6" s="930"/>
      <c r="AV6" s="931"/>
    </row>
    <row r="7" spans="1:50">
      <c r="A7" s="498"/>
      <c r="B7" s="499"/>
      <c r="C7" s="500"/>
      <c r="D7" s="501"/>
      <c r="E7" s="486"/>
      <c r="F7" s="486"/>
      <c r="G7" s="486"/>
      <c r="H7" s="486"/>
      <c r="I7" s="502"/>
      <c r="J7" s="486"/>
      <c r="K7" s="486"/>
      <c r="L7" s="486"/>
      <c r="M7" s="502"/>
      <c r="N7" s="502"/>
      <c r="O7" s="486"/>
      <c r="P7" s="501"/>
      <c r="Q7" s="501"/>
      <c r="R7" s="501"/>
      <c r="S7" s="502"/>
      <c r="T7" s="932" t="s">
        <v>106</v>
      </c>
      <c r="U7" s="933"/>
      <c r="V7" s="933"/>
      <c r="W7" s="933"/>
      <c r="X7" s="933"/>
      <c r="Y7" s="933"/>
      <c r="Z7" s="933"/>
      <c r="AA7" s="933"/>
      <c r="AB7" s="933"/>
      <c r="AC7" s="933"/>
      <c r="AD7" s="933"/>
      <c r="AE7" s="933"/>
      <c r="AF7" s="933"/>
      <c r="AG7" s="933"/>
      <c r="AH7" s="933"/>
      <c r="AI7" s="933"/>
      <c r="AJ7" s="933"/>
      <c r="AK7" s="933"/>
      <c r="AL7" s="933"/>
      <c r="AM7" s="933"/>
      <c r="AN7" s="933"/>
      <c r="AO7" s="933"/>
      <c r="AP7" s="934"/>
      <c r="AQ7" s="935" t="s">
        <v>191</v>
      </c>
      <c r="AR7" s="935"/>
      <c r="AS7" s="935"/>
      <c r="AT7" s="935"/>
      <c r="AU7" s="935"/>
      <c r="AV7" s="936"/>
    </row>
    <row r="8" spans="1:50">
      <c r="A8" s="487" t="s">
        <v>253</v>
      </c>
      <c r="B8" s="499"/>
      <c r="C8" s="499"/>
      <c r="D8" s="503"/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503"/>
      <c r="T8" s="503"/>
      <c r="U8" s="503"/>
      <c r="V8" s="503"/>
      <c r="W8" s="503"/>
      <c r="X8" s="504"/>
      <c r="Y8" s="504"/>
      <c r="Z8" s="504"/>
      <c r="AA8" s="504"/>
      <c r="AB8" s="504"/>
      <c r="AC8" s="504"/>
      <c r="AD8" s="504"/>
      <c r="AE8" s="504"/>
      <c r="AF8" s="504"/>
      <c r="AG8" s="504"/>
      <c r="AH8" s="504"/>
      <c r="AI8" s="504"/>
      <c r="AJ8" s="504"/>
      <c r="AK8" s="504"/>
      <c r="AL8" s="504"/>
      <c r="AM8" s="504"/>
      <c r="AN8" s="504"/>
      <c r="AO8" s="504"/>
      <c r="AP8" s="504"/>
      <c r="AQ8" s="504"/>
      <c r="AR8" s="504"/>
      <c r="AS8" s="504"/>
      <c r="AT8" s="504"/>
      <c r="AU8" s="504"/>
      <c r="AV8" s="505"/>
    </row>
    <row r="9" spans="1:50" ht="14.4" customHeight="1">
      <c r="A9" s="937" t="s">
        <v>107</v>
      </c>
      <c r="B9" s="938"/>
      <c r="C9" s="939"/>
      <c r="D9" s="400">
        <v>2017</v>
      </c>
      <c r="E9" s="400"/>
      <c r="F9" s="940">
        <v>2017</v>
      </c>
      <c r="G9" s="941"/>
      <c r="H9" s="941"/>
      <c r="I9" s="941"/>
      <c r="J9" s="942"/>
      <c r="K9" s="401">
        <v>2018</v>
      </c>
      <c r="L9" s="401">
        <v>2018</v>
      </c>
      <c r="M9" s="401">
        <v>2018</v>
      </c>
      <c r="N9" s="400">
        <v>2018</v>
      </c>
      <c r="O9" s="400"/>
      <c r="P9" s="401">
        <v>2018</v>
      </c>
      <c r="Q9" s="943">
        <v>2018</v>
      </c>
      <c r="R9" s="943"/>
      <c r="S9" s="943"/>
      <c r="T9" s="943"/>
      <c r="U9" s="943"/>
      <c r="V9" s="943"/>
      <c r="W9" s="401">
        <v>2019</v>
      </c>
      <c r="X9" s="401">
        <v>2019</v>
      </c>
      <c r="Y9" s="400">
        <v>2019</v>
      </c>
      <c r="Z9" s="401">
        <v>2019</v>
      </c>
      <c r="AA9" s="400">
        <v>2019</v>
      </c>
      <c r="AB9" s="401">
        <v>2019</v>
      </c>
      <c r="AC9" s="400">
        <v>2019</v>
      </c>
      <c r="AD9" s="401">
        <v>2019</v>
      </c>
      <c r="AE9" s="400">
        <v>2019</v>
      </c>
      <c r="AF9" s="943">
        <v>2019</v>
      </c>
      <c r="AG9" s="943"/>
      <c r="AH9" s="943"/>
      <c r="AI9" s="401">
        <v>2020</v>
      </c>
      <c r="AJ9" s="402"/>
      <c r="AK9" s="940">
        <v>2020</v>
      </c>
      <c r="AL9" s="941"/>
      <c r="AM9" s="941"/>
      <c r="AN9" s="941"/>
      <c r="AO9" s="941"/>
      <c r="AP9" s="941"/>
      <c r="AQ9" s="941"/>
      <c r="AR9" s="941"/>
      <c r="AS9" s="941"/>
      <c r="AT9" s="942"/>
      <c r="AU9" s="940">
        <v>2021</v>
      </c>
      <c r="AV9" s="942"/>
    </row>
    <row r="10" spans="1:50">
      <c r="A10" s="944" t="s">
        <v>108</v>
      </c>
      <c r="B10" s="945"/>
      <c r="C10" s="946"/>
      <c r="D10" s="506" t="s">
        <v>114</v>
      </c>
      <c r="E10" s="506" t="s">
        <v>115</v>
      </c>
      <c r="F10" s="506" t="s">
        <v>116</v>
      </c>
      <c r="G10" s="506" t="s">
        <v>117</v>
      </c>
      <c r="H10" s="506" t="s">
        <v>120</v>
      </c>
      <c r="I10" s="506" t="s">
        <v>118</v>
      </c>
      <c r="J10" s="506" t="s">
        <v>119</v>
      </c>
      <c r="K10" s="506" t="s">
        <v>109</v>
      </c>
      <c r="L10" s="506" t="s">
        <v>110</v>
      </c>
      <c r="M10" s="506" t="s">
        <v>111</v>
      </c>
      <c r="N10" s="506" t="s">
        <v>112</v>
      </c>
      <c r="O10" s="506" t="s">
        <v>113</v>
      </c>
      <c r="P10" s="506" t="s">
        <v>114</v>
      </c>
      <c r="Q10" s="506" t="s">
        <v>115</v>
      </c>
      <c r="R10" s="506" t="s">
        <v>116</v>
      </c>
      <c r="S10" s="506" t="s">
        <v>117</v>
      </c>
      <c r="T10" s="506" t="s">
        <v>120</v>
      </c>
      <c r="U10" s="506" t="s">
        <v>118</v>
      </c>
      <c r="V10" s="506" t="s">
        <v>119</v>
      </c>
      <c r="W10" s="506" t="s">
        <v>109</v>
      </c>
      <c r="X10" s="506" t="s">
        <v>110</v>
      </c>
      <c r="Y10" s="506" t="s">
        <v>111</v>
      </c>
      <c r="Z10" s="506" t="s">
        <v>112</v>
      </c>
      <c r="AA10" s="506" t="s">
        <v>113</v>
      </c>
      <c r="AB10" s="506" t="s">
        <v>114</v>
      </c>
      <c r="AC10" s="506" t="s">
        <v>115</v>
      </c>
      <c r="AD10" s="506" t="s">
        <v>116</v>
      </c>
      <c r="AE10" s="506" t="s">
        <v>117</v>
      </c>
      <c r="AF10" s="506" t="s">
        <v>120</v>
      </c>
      <c r="AG10" s="506" t="s">
        <v>118</v>
      </c>
      <c r="AH10" s="506" t="s">
        <v>119</v>
      </c>
      <c r="AI10" s="506" t="s">
        <v>109</v>
      </c>
      <c r="AJ10" s="506" t="s">
        <v>110</v>
      </c>
      <c r="AK10" s="524" t="s">
        <v>111</v>
      </c>
      <c r="AL10" s="524" t="s">
        <v>112</v>
      </c>
      <c r="AM10" s="524" t="s">
        <v>113</v>
      </c>
      <c r="AN10" s="524" t="s">
        <v>114</v>
      </c>
      <c r="AO10" s="524" t="s">
        <v>115</v>
      </c>
      <c r="AP10" s="524" t="s">
        <v>116</v>
      </c>
      <c r="AQ10" s="524" t="s">
        <v>117</v>
      </c>
      <c r="AR10" s="524" t="s">
        <v>120</v>
      </c>
      <c r="AS10" s="524" t="s">
        <v>118</v>
      </c>
      <c r="AT10" s="524" t="s">
        <v>119</v>
      </c>
      <c r="AU10" s="524" t="s">
        <v>109</v>
      </c>
      <c r="AV10" s="524" t="s">
        <v>110</v>
      </c>
    </row>
    <row r="11" spans="1:50">
      <c r="A11" s="507" t="s">
        <v>54</v>
      </c>
      <c r="B11" s="947" t="s">
        <v>302</v>
      </c>
      <c r="C11" s="948"/>
      <c r="D11" s="508">
        <f>'Ethane Balance'!F14</f>
        <v>152.01968293272216</v>
      </c>
      <c r="E11" s="508">
        <f>'Ethane Balance'!I14</f>
        <v>155.16749300968581</v>
      </c>
      <c r="F11" s="508">
        <f>'Ethane Balance'!J14</f>
        <v>164.44251175495833</v>
      </c>
      <c r="G11" s="508">
        <f>'Ethane Balance'!K14</f>
        <v>136.38708394381035</v>
      </c>
      <c r="H11" s="508">
        <f>'Ethane Balance'!L14</f>
        <v>164.14603170703106</v>
      </c>
      <c r="I11" s="508">
        <f>'Ethane Balance'!M14</f>
        <v>158.85099842615907</v>
      </c>
      <c r="J11" s="508">
        <f>'Ethane Balance'!N14</f>
        <v>149.37512462224595</v>
      </c>
      <c r="K11" s="508">
        <f>'Ethane Balance'!O14</f>
        <v>156.36161707288471</v>
      </c>
      <c r="L11" s="508">
        <f>'Ethane Balance'!P14</f>
        <v>144.72733186441513</v>
      </c>
      <c r="M11" s="508">
        <f>'Ethane Balance'!Q14</f>
        <v>146.82678292654322</v>
      </c>
      <c r="N11" s="508">
        <f>'Ethane Balance'!R14</f>
        <v>151.79999999999998</v>
      </c>
      <c r="O11" s="508">
        <f>'Ethane Balance'!S14</f>
        <v>158.02000000000004</v>
      </c>
      <c r="P11" s="508">
        <f>'Ethane Balance'!T14</f>
        <v>155.963999999999</v>
      </c>
      <c r="Q11" s="508">
        <f>'Ethane Balance'!U14</f>
        <v>156.79000000000002</v>
      </c>
      <c r="R11" s="508">
        <f>'Ethane Balance'!V14</f>
        <v>156.79000000000002</v>
      </c>
      <c r="S11" s="508">
        <f>'Ethane Balance'!W14</f>
        <v>131.69341463414636</v>
      </c>
      <c r="T11" s="508">
        <f>'Ethane Balance'!X14</f>
        <v>145.53227660753885</v>
      </c>
      <c r="U11" s="508">
        <f>'Ethane Balance'!Y14</f>
        <v>139.07399999999998</v>
      </c>
      <c r="V11" s="508">
        <f>'Ethane Balance'!Z14</f>
        <v>152.48750000000001</v>
      </c>
      <c r="W11" s="508">
        <f>'Ethane Balance'!AA14</f>
        <v>155.25400000000002</v>
      </c>
      <c r="X11" s="508">
        <f>'Ethane Balance'!AB14</f>
        <v>137.38800000000001</v>
      </c>
      <c r="Y11" s="508">
        <f>'Ethane Balance'!AC14</f>
        <v>154.37699999999995</v>
      </c>
      <c r="Z11" s="508">
        <f>'Ethane Balance'!AD14</f>
        <v>157.58699999999999</v>
      </c>
      <c r="AA11" s="508">
        <f>'Ethane Balance'!AE14</f>
        <v>145.74254545454545</v>
      </c>
      <c r="AB11" s="508">
        <f>'Ethane Balance'!AF14</f>
        <v>159.08999999999997</v>
      </c>
      <c r="AC11" s="508">
        <f>'Ethane Balance'!AG14</f>
        <v>165.137</v>
      </c>
      <c r="AD11" s="508">
        <f>'Ethane Balance'!AH14</f>
        <v>165.75700000000001</v>
      </c>
      <c r="AE11" s="508">
        <f>'Ethane Balance'!AI14</f>
        <v>160.40999999999997</v>
      </c>
      <c r="AF11" s="508">
        <f>'Ethane Balance'!AJ14</f>
        <v>168.02</v>
      </c>
      <c r="AG11" s="508">
        <f>'Ethane Balance'!AK14</f>
        <v>162.59999999999997</v>
      </c>
      <c r="AH11" s="508">
        <f>'Ethane Balance'!AL14</f>
        <v>163.64800000000002</v>
      </c>
      <c r="AI11" s="508">
        <f>'Ethane Balance'!AM14</f>
        <v>164.03437499999998</v>
      </c>
      <c r="AJ11" s="511">
        <f>'Ethane Balance'!AN14</f>
        <v>155.208</v>
      </c>
      <c r="AK11" s="512"/>
      <c r="AL11" s="553"/>
      <c r="AM11" s="553"/>
      <c r="AN11" s="553"/>
      <c r="AO11" s="553"/>
      <c r="AP11" s="553"/>
      <c r="AQ11" s="553"/>
      <c r="AR11" s="553"/>
      <c r="AS11" s="553"/>
      <c r="AT11" s="553"/>
      <c r="AU11" s="553"/>
      <c r="AV11" s="554"/>
    </row>
    <row r="12" spans="1:50">
      <c r="A12" s="510" t="s">
        <v>53</v>
      </c>
      <c r="B12" s="986" t="s">
        <v>302</v>
      </c>
      <c r="C12" s="950"/>
      <c r="D12" s="508">
        <f>'Ethane Balance'!F15</f>
        <v>48</v>
      </c>
      <c r="E12" s="508">
        <f>'Ethane Balance'!I15</f>
        <v>21</v>
      </c>
      <c r="F12" s="508">
        <f>'Ethane Balance'!J15</f>
        <v>42</v>
      </c>
      <c r="G12" s="508">
        <f>'Ethane Balance'!K15</f>
        <v>37</v>
      </c>
      <c r="H12" s="508">
        <f>'Ethane Balance'!L15</f>
        <v>52.08</v>
      </c>
      <c r="I12" s="508">
        <f>'Ethane Balance'!M15</f>
        <v>50.4</v>
      </c>
      <c r="J12" s="508">
        <f>'Ethane Balance'!N15</f>
        <v>52.08</v>
      </c>
      <c r="K12" s="508">
        <f>'Ethane Balance'!O15</f>
        <v>52.08</v>
      </c>
      <c r="L12" s="508">
        <f>'Ethane Balance'!P15</f>
        <v>47.04</v>
      </c>
      <c r="M12" s="508">
        <f>'Ethane Balance'!Q15</f>
        <v>52.08</v>
      </c>
      <c r="N12" s="508">
        <f>'Ethane Balance'!R15</f>
        <v>50.4</v>
      </c>
      <c r="O12" s="508">
        <f>'Ethane Balance'!S15</f>
        <v>52.08</v>
      </c>
      <c r="P12" s="508">
        <f>'Ethane Balance'!T15</f>
        <v>50.4</v>
      </c>
      <c r="Q12" s="508">
        <f>'Ethane Balance'!U15</f>
        <v>52.08</v>
      </c>
      <c r="R12" s="508">
        <f>'Ethane Balance'!V15</f>
        <v>52.08</v>
      </c>
      <c r="S12" s="508">
        <f>'Ethane Balance'!W15</f>
        <v>50.4</v>
      </c>
      <c r="T12" s="508">
        <f>'Ethane Balance'!X15</f>
        <v>52.08</v>
      </c>
      <c r="U12" s="508">
        <f>'Ethane Balance'!Y15</f>
        <v>50.4</v>
      </c>
      <c r="V12" s="508">
        <f>'Ethane Balance'!Z15</f>
        <v>52.08</v>
      </c>
      <c r="W12" s="508">
        <f>'Ethane Balance'!AA15</f>
        <v>51.335999999999999</v>
      </c>
      <c r="X12" s="508">
        <f>'Ethane Balance'!AB15</f>
        <v>45.503999999999998</v>
      </c>
      <c r="Y12" s="508">
        <f>'Ethane Balance'!AC15</f>
        <v>50.466000000000001</v>
      </c>
      <c r="Z12" s="508">
        <f>'Ethane Balance'!AD15</f>
        <v>47.452965517241367</v>
      </c>
      <c r="AA12" s="508">
        <f>'Ethane Balance'!AE15</f>
        <v>50.328000000000003</v>
      </c>
      <c r="AB12" s="508">
        <f>'Ethane Balance'!AF15</f>
        <v>49.68</v>
      </c>
      <c r="AC12" s="508">
        <f>'Ethane Balance'!AG15</f>
        <v>51.335999999999999</v>
      </c>
      <c r="AD12" s="508">
        <f>'Ethane Balance'!AH15</f>
        <v>51.335999999999999</v>
      </c>
      <c r="AE12" s="508">
        <f>'Ethane Balance'!AI15</f>
        <v>49.68</v>
      </c>
      <c r="AF12" s="508">
        <f>'Ethane Balance'!AJ15</f>
        <v>45.54</v>
      </c>
      <c r="AG12" s="508">
        <f>'Ethane Balance'!AK15</f>
        <v>49.68</v>
      </c>
      <c r="AH12" s="508">
        <f>'Ethane Balance'!AL15</f>
        <v>51.335999999999999</v>
      </c>
      <c r="AI12" s="508">
        <f>'Ethane Balance'!AM15</f>
        <v>23.184000000000001</v>
      </c>
      <c r="AJ12" s="511">
        <f>'Ethane Balance'!AN15</f>
        <v>27.324000000000002</v>
      </c>
      <c r="AK12" s="551"/>
      <c r="AL12" s="552"/>
      <c r="AM12" s="552"/>
      <c r="AN12" s="552"/>
      <c r="AO12" s="552"/>
      <c r="AP12" s="552"/>
      <c r="AQ12" s="552"/>
      <c r="AR12" s="552"/>
      <c r="AS12" s="552"/>
      <c r="AT12" s="552"/>
      <c r="AU12" s="552"/>
      <c r="AV12" s="555"/>
    </row>
    <row r="13" spans="1:50">
      <c r="A13" s="513"/>
      <c r="B13" s="981" t="s">
        <v>338</v>
      </c>
      <c r="C13" s="952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508"/>
      <c r="AF13" s="508"/>
      <c r="AG13" s="508"/>
      <c r="AH13" s="508"/>
      <c r="AI13" s="508"/>
      <c r="AJ13" s="511"/>
      <c r="AK13" s="514"/>
      <c r="AL13" s="557"/>
      <c r="AM13" s="557"/>
      <c r="AN13" s="557"/>
      <c r="AO13" s="557"/>
      <c r="AP13" s="557"/>
      <c r="AQ13" s="557"/>
      <c r="AR13" s="557"/>
      <c r="AS13" s="557"/>
      <c r="AT13" s="557"/>
      <c r="AU13" s="557"/>
      <c r="AV13" s="558"/>
      <c r="AX13" s="516"/>
    </row>
    <row r="14" spans="1:50">
      <c r="A14" s="978" t="s">
        <v>16</v>
      </c>
      <c r="B14" s="954"/>
      <c r="C14" s="955"/>
      <c r="D14" s="517">
        <f t="shared" ref="D14:AJ14" si="0">D11+D12</f>
        <v>200.01968293272216</v>
      </c>
      <c r="E14" s="517">
        <f t="shared" si="0"/>
        <v>176.16749300968581</v>
      </c>
      <c r="F14" s="517">
        <f t="shared" si="0"/>
        <v>206.44251175495833</v>
      </c>
      <c r="G14" s="517">
        <f t="shared" si="0"/>
        <v>173.38708394381035</v>
      </c>
      <c r="H14" s="517">
        <f t="shared" si="0"/>
        <v>216.22603170703104</v>
      </c>
      <c r="I14" s="517">
        <f t="shared" si="0"/>
        <v>209.25099842615907</v>
      </c>
      <c r="J14" s="517">
        <f t="shared" si="0"/>
        <v>201.45512462224593</v>
      </c>
      <c r="K14" s="517">
        <f t="shared" si="0"/>
        <v>208.4416170728847</v>
      </c>
      <c r="L14" s="517">
        <f t="shared" si="0"/>
        <v>191.76733186441513</v>
      </c>
      <c r="M14" s="517">
        <f t="shared" si="0"/>
        <v>198.9067829265432</v>
      </c>
      <c r="N14" s="517">
        <f t="shared" si="0"/>
        <v>202.2</v>
      </c>
      <c r="O14" s="517">
        <f t="shared" si="0"/>
        <v>210.10000000000002</v>
      </c>
      <c r="P14" s="517">
        <f t="shared" si="0"/>
        <v>206.36399999999901</v>
      </c>
      <c r="Q14" s="518">
        <f t="shared" si="0"/>
        <v>208.87</v>
      </c>
      <c r="R14" s="518">
        <f t="shared" si="0"/>
        <v>208.87</v>
      </c>
      <c r="S14" s="518">
        <f t="shared" si="0"/>
        <v>182.09341463414637</v>
      </c>
      <c r="T14" s="518">
        <f t="shared" si="0"/>
        <v>197.61227660753883</v>
      </c>
      <c r="U14" s="518">
        <f t="shared" si="0"/>
        <v>189.47399999999999</v>
      </c>
      <c r="V14" s="518">
        <f t="shared" si="0"/>
        <v>204.5675</v>
      </c>
      <c r="W14" s="518">
        <f t="shared" si="0"/>
        <v>206.59000000000003</v>
      </c>
      <c r="X14" s="518">
        <f t="shared" si="0"/>
        <v>182.892</v>
      </c>
      <c r="Y14" s="518">
        <f t="shared" si="0"/>
        <v>204.84299999999996</v>
      </c>
      <c r="Z14" s="518">
        <f t="shared" si="0"/>
        <v>205.03996551724134</v>
      </c>
      <c r="AA14" s="518">
        <f t="shared" si="0"/>
        <v>196.07054545454545</v>
      </c>
      <c r="AB14" s="518">
        <f t="shared" si="0"/>
        <v>208.76999999999998</v>
      </c>
      <c r="AC14" s="518">
        <f t="shared" si="0"/>
        <v>216.47300000000001</v>
      </c>
      <c r="AD14" s="518">
        <f t="shared" si="0"/>
        <v>217.09300000000002</v>
      </c>
      <c r="AE14" s="518">
        <f t="shared" si="0"/>
        <v>210.08999999999997</v>
      </c>
      <c r="AF14" s="518">
        <f t="shared" si="0"/>
        <v>213.56</v>
      </c>
      <c r="AG14" s="518">
        <f t="shared" si="0"/>
        <v>212.27999999999997</v>
      </c>
      <c r="AH14" s="518">
        <f t="shared" si="0"/>
        <v>214.98400000000004</v>
      </c>
      <c r="AI14" s="518">
        <f t="shared" si="0"/>
        <v>187.21837499999998</v>
      </c>
      <c r="AJ14" s="518">
        <f t="shared" si="0"/>
        <v>182.53200000000001</v>
      </c>
      <c r="AK14" s="519">
        <f>SUM(AK11:AK13)</f>
        <v>0</v>
      </c>
      <c r="AL14" s="519">
        <f t="shared" ref="AL14:AV14" si="1">SUM(AL11:AL13)</f>
        <v>0</v>
      </c>
      <c r="AM14" s="519">
        <f t="shared" si="1"/>
        <v>0</v>
      </c>
      <c r="AN14" s="519">
        <f t="shared" si="1"/>
        <v>0</v>
      </c>
      <c r="AO14" s="519">
        <f t="shared" si="1"/>
        <v>0</v>
      </c>
      <c r="AP14" s="519">
        <f t="shared" si="1"/>
        <v>0</v>
      </c>
      <c r="AQ14" s="519">
        <f t="shared" si="1"/>
        <v>0</v>
      </c>
      <c r="AR14" s="519">
        <f t="shared" si="1"/>
        <v>0</v>
      </c>
      <c r="AS14" s="519">
        <f t="shared" si="1"/>
        <v>0</v>
      </c>
      <c r="AT14" s="519">
        <f t="shared" si="1"/>
        <v>0</v>
      </c>
      <c r="AU14" s="519">
        <f t="shared" si="1"/>
        <v>0</v>
      </c>
      <c r="AV14" s="519">
        <f t="shared" si="1"/>
        <v>0</v>
      </c>
      <c r="AX14" s="516"/>
    </row>
    <row r="15" spans="1:50">
      <c r="A15" s="472" t="s">
        <v>254</v>
      </c>
      <c r="B15" s="473"/>
      <c r="C15" s="473"/>
      <c r="D15" s="520"/>
      <c r="E15" s="520"/>
      <c r="F15" s="520"/>
      <c r="G15" s="520"/>
      <c r="H15" s="520"/>
      <c r="I15" s="520"/>
      <c r="J15" s="520"/>
      <c r="K15" s="520"/>
      <c r="L15" s="520"/>
      <c r="M15" s="520"/>
      <c r="N15" s="520"/>
      <c r="O15" s="520"/>
      <c r="P15" s="520"/>
      <c r="Q15" s="520"/>
      <c r="R15" s="520"/>
      <c r="S15" s="520"/>
      <c r="T15" s="520"/>
      <c r="U15" s="520"/>
      <c r="V15" s="520"/>
      <c r="W15" s="520"/>
      <c r="X15" s="520"/>
      <c r="Y15" s="520"/>
      <c r="Z15" s="520"/>
      <c r="AA15" s="520"/>
      <c r="AB15" s="520"/>
      <c r="AC15" s="520"/>
      <c r="AD15" s="520"/>
      <c r="AE15" s="520"/>
      <c r="AF15" s="520"/>
      <c r="AG15" s="520"/>
      <c r="AH15" s="520"/>
      <c r="AI15" s="520"/>
      <c r="AJ15" s="520"/>
      <c r="AK15" s="521">
        <f>AK18+AK19</f>
        <v>0</v>
      </c>
      <c r="AL15" s="521">
        <f t="shared" ref="AL15:AV15" si="2">AL18+AL19</f>
        <v>0</v>
      </c>
      <c r="AM15" s="521">
        <f t="shared" si="2"/>
        <v>0</v>
      </c>
      <c r="AN15" s="521">
        <f t="shared" si="2"/>
        <v>0</v>
      </c>
      <c r="AO15" s="521">
        <f t="shared" si="2"/>
        <v>0</v>
      </c>
      <c r="AP15" s="521">
        <f t="shared" si="2"/>
        <v>0</v>
      </c>
      <c r="AQ15" s="521">
        <f t="shared" si="2"/>
        <v>0</v>
      </c>
      <c r="AR15" s="521">
        <f t="shared" si="2"/>
        <v>0</v>
      </c>
      <c r="AS15" s="521">
        <f t="shared" si="2"/>
        <v>0</v>
      </c>
      <c r="AT15" s="521">
        <f t="shared" si="2"/>
        <v>0</v>
      </c>
      <c r="AU15" s="521">
        <f t="shared" si="2"/>
        <v>0</v>
      </c>
      <c r="AV15" s="522">
        <f t="shared" si="2"/>
        <v>0</v>
      </c>
      <c r="AW15" s="523" t="s">
        <v>321</v>
      </c>
      <c r="AX15" s="516"/>
    </row>
    <row r="16" spans="1:50">
      <c r="A16" s="956" t="s">
        <v>107</v>
      </c>
      <c r="B16" s="957"/>
      <c r="C16" s="958"/>
      <c r="D16" s="400">
        <v>2017</v>
      </c>
      <c r="E16" s="400"/>
      <c r="F16" s="940">
        <v>2017</v>
      </c>
      <c r="G16" s="941"/>
      <c r="H16" s="941"/>
      <c r="I16" s="941"/>
      <c r="J16" s="942"/>
      <c r="K16" s="401">
        <v>2018</v>
      </c>
      <c r="L16" s="401">
        <v>2018</v>
      </c>
      <c r="M16" s="402"/>
      <c r="N16" s="400">
        <v>2018</v>
      </c>
      <c r="O16" s="400"/>
      <c r="P16" s="401">
        <v>2018</v>
      </c>
      <c r="Q16" s="943">
        <v>2018</v>
      </c>
      <c r="R16" s="943"/>
      <c r="S16" s="943"/>
      <c r="T16" s="943"/>
      <c r="U16" s="943"/>
      <c r="V16" s="943"/>
      <c r="W16" s="401">
        <v>2019</v>
      </c>
      <c r="X16" s="401">
        <v>2019</v>
      </c>
      <c r="Y16" s="400">
        <v>2019</v>
      </c>
      <c r="Z16" s="401">
        <v>2019</v>
      </c>
      <c r="AA16" s="400">
        <v>2019</v>
      </c>
      <c r="AB16" s="401">
        <v>2019</v>
      </c>
      <c r="AC16" s="401">
        <v>2019</v>
      </c>
      <c r="AD16" s="401">
        <v>2019</v>
      </c>
      <c r="AE16" s="400">
        <v>2019</v>
      </c>
      <c r="AF16" s="943">
        <v>2019</v>
      </c>
      <c r="AG16" s="943"/>
      <c r="AH16" s="943"/>
      <c r="AI16" s="401">
        <v>2020</v>
      </c>
      <c r="AJ16" s="402"/>
      <c r="AK16" s="940">
        <v>2020</v>
      </c>
      <c r="AL16" s="941"/>
      <c r="AM16" s="941"/>
      <c r="AN16" s="941"/>
      <c r="AO16" s="941"/>
      <c r="AP16" s="941"/>
      <c r="AQ16" s="941"/>
      <c r="AR16" s="941"/>
      <c r="AS16" s="941"/>
      <c r="AT16" s="942"/>
      <c r="AU16" s="940">
        <v>2021</v>
      </c>
      <c r="AV16" s="942"/>
      <c r="AX16" s="516"/>
    </row>
    <row r="17" spans="1:62">
      <c r="A17" s="959" t="s">
        <v>108</v>
      </c>
      <c r="B17" s="945"/>
      <c r="C17" s="946"/>
      <c r="D17" s="506" t="str">
        <f t="shared" ref="D17:AV17" si="3">D10</f>
        <v>JUN</v>
      </c>
      <c r="E17" s="506" t="str">
        <f t="shared" si="3"/>
        <v>JUL</v>
      </c>
      <c r="F17" s="506" t="str">
        <f t="shared" si="3"/>
        <v>AUG</v>
      </c>
      <c r="G17" s="506" t="str">
        <f t="shared" si="3"/>
        <v>SEP</v>
      </c>
      <c r="H17" s="506" t="str">
        <f t="shared" si="3"/>
        <v>OCT</v>
      </c>
      <c r="I17" s="506" t="str">
        <f t="shared" si="3"/>
        <v>NOV</v>
      </c>
      <c r="J17" s="506" t="str">
        <f t="shared" si="3"/>
        <v>DEC</v>
      </c>
      <c r="K17" s="506" t="str">
        <f t="shared" si="3"/>
        <v>JAN</v>
      </c>
      <c r="L17" s="506" t="str">
        <f t="shared" si="3"/>
        <v>FEB</v>
      </c>
      <c r="M17" s="506" t="str">
        <f t="shared" si="3"/>
        <v>MAR</v>
      </c>
      <c r="N17" s="506" t="str">
        <f t="shared" si="3"/>
        <v>APR</v>
      </c>
      <c r="O17" s="506" t="str">
        <f t="shared" si="3"/>
        <v>MAY</v>
      </c>
      <c r="P17" s="506" t="str">
        <f t="shared" si="3"/>
        <v>JUN</v>
      </c>
      <c r="Q17" s="506" t="str">
        <f t="shared" si="3"/>
        <v>JUL</v>
      </c>
      <c r="R17" s="506" t="str">
        <f t="shared" si="3"/>
        <v>AUG</v>
      </c>
      <c r="S17" s="506" t="str">
        <f t="shared" si="3"/>
        <v>SEP</v>
      </c>
      <c r="T17" s="506" t="str">
        <f t="shared" si="3"/>
        <v>OCT</v>
      </c>
      <c r="U17" s="506" t="str">
        <f t="shared" si="3"/>
        <v>NOV</v>
      </c>
      <c r="V17" s="506" t="str">
        <f t="shared" si="3"/>
        <v>DEC</v>
      </c>
      <c r="W17" s="506" t="str">
        <f t="shared" si="3"/>
        <v>JAN</v>
      </c>
      <c r="X17" s="506" t="str">
        <f t="shared" si="3"/>
        <v>FEB</v>
      </c>
      <c r="Y17" s="506" t="str">
        <f t="shared" si="3"/>
        <v>MAR</v>
      </c>
      <c r="Z17" s="506" t="str">
        <f t="shared" si="3"/>
        <v>APR</v>
      </c>
      <c r="AA17" s="506" t="str">
        <f t="shared" si="3"/>
        <v>MAY</v>
      </c>
      <c r="AB17" s="506" t="str">
        <f t="shared" si="3"/>
        <v>JUN</v>
      </c>
      <c r="AC17" s="506" t="str">
        <f t="shared" si="3"/>
        <v>JUL</v>
      </c>
      <c r="AD17" s="506" t="str">
        <f t="shared" si="3"/>
        <v>AUG</v>
      </c>
      <c r="AE17" s="506" t="str">
        <f t="shared" si="3"/>
        <v>SEP</v>
      </c>
      <c r="AF17" s="506" t="str">
        <f t="shared" si="3"/>
        <v>OCT</v>
      </c>
      <c r="AG17" s="506" t="str">
        <f t="shared" si="3"/>
        <v>NOV</v>
      </c>
      <c r="AH17" s="506" t="str">
        <f t="shared" si="3"/>
        <v>DEC</v>
      </c>
      <c r="AI17" s="506" t="str">
        <f t="shared" si="3"/>
        <v>JAN</v>
      </c>
      <c r="AJ17" s="506" t="str">
        <f t="shared" si="3"/>
        <v>FEB</v>
      </c>
      <c r="AK17" s="524" t="str">
        <f t="shared" si="3"/>
        <v>MAR</v>
      </c>
      <c r="AL17" s="524" t="str">
        <f t="shared" si="3"/>
        <v>APR</v>
      </c>
      <c r="AM17" s="506" t="str">
        <f t="shared" si="3"/>
        <v>MAY</v>
      </c>
      <c r="AN17" s="506" t="str">
        <f t="shared" si="3"/>
        <v>JUN</v>
      </c>
      <c r="AO17" s="506" t="str">
        <f t="shared" si="3"/>
        <v>JUL</v>
      </c>
      <c r="AP17" s="506" t="str">
        <f t="shared" si="3"/>
        <v>AUG</v>
      </c>
      <c r="AQ17" s="506" t="str">
        <f t="shared" si="3"/>
        <v>SEP</v>
      </c>
      <c r="AR17" s="506" t="str">
        <f t="shared" si="3"/>
        <v>OCT</v>
      </c>
      <c r="AS17" s="506" t="str">
        <f t="shared" si="3"/>
        <v>NOV</v>
      </c>
      <c r="AT17" s="506" t="str">
        <f t="shared" si="3"/>
        <v>DEC</v>
      </c>
      <c r="AU17" s="506" t="str">
        <f t="shared" si="3"/>
        <v>JAN</v>
      </c>
      <c r="AV17" s="506" t="str">
        <f t="shared" si="3"/>
        <v>FEB</v>
      </c>
      <c r="AX17" s="516"/>
    </row>
    <row r="18" spans="1:62">
      <c r="A18" s="510" t="s">
        <v>317</v>
      </c>
      <c r="B18" s="949" t="s">
        <v>302</v>
      </c>
      <c r="C18" s="950"/>
      <c r="D18" s="525" t="e">
        <f>#REF!</f>
        <v>#REF!</v>
      </c>
      <c r="E18" s="525" t="e">
        <f>#REF!</f>
        <v>#REF!</v>
      </c>
      <c r="F18" s="525" t="e">
        <f>#REF!</f>
        <v>#REF!</v>
      </c>
      <c r="G18" s="525" t="e">
        <f>#REF!</f>
        <v>#REF!</v>
      </c>
      <c r="H18" s="525" t="e">
        <f>#REF!</f>
        <v>#REF!</v>
      </c>
      <c r="I18" s="525" t="e">
        <f>#REF!</f>
        <v>#REF!</v>
      </c>
      <c r="J18" s="525" t="e">
        <f>#REF!</f>
        <v>#REF!</v>
      </c>
      <c r="K18" s="525" t="e">
        <f>#REF!</f>
        <v>#REF!</v>
      </c>
      <c r="L18" s="525" t="e">
        <f>#REF!</f>
        <v>#REF!</v>
      </c>
      <c r="M18" s="525" t="e">
        <f>#REF!</f>
        <v>#REF!</v>
      </c>
      <c r="N18" s="525" t="e">
        <f>#REF!</f>
        <v>#REF!</v>
      </c>
      <c r="O18" s="525" t="e">
        <f>#REF!</f>
        <v>#REF!</v>
      </c>
      <c r="P18" s="525" t="e">
        <f>#REF!</f>
        <v>#REF!</v>
      </c>
      <c r="Q18" s="525" t="e">
        <f>#REF!</f>
        <v>#REF!</v>
      </c>
      <c r="R18" s="525" t="e">
        <f>#REF!</f>
        <v>#REF!</v>
      </c>
      <c r="S18" s="525" t="e">
        <f>#REF!</f>
        <v>#REF!</v>
      </c>
      <c r="T18" s="525" t="e">
        <f>#REF!</f>
        <v>#REF!</v>
      </c>
      <c r="U18" s="525" t="e">
        <f>#REF!</f>
        <v>#REF!</v>
      </c>
      <c r="V18" s="525" t="e">
        <f>#REF!</f>
        <v>#REF!</v>
      </c>
      <c r="W18" s="525" t="e">
        <f>#REF!</f>
        <v>#REF!</v>
      </c>
      <c r="X18" s="525" t="e">
        <f>#REF!</f>
        <v>#REF!</v>
      </c>
      <c r="Y18" s="525" t="e">
        <f>#REF!</f>
        <v>#REF!</v>
      </c>
      <c r="Z18" s="525" t="e">
        <f>#REF!</f>
        <v>#REF!</v>
      </c>
      <c r="AA18" s="525" t="e">
        <f>#REF!</f>
        <v>#REF!</v>
      </c>
      <c r="AB18" s="525" t="e">
        <f>#REF!</f>
        <v>#REF!</v>
      </c>
      <c r="AC18" s="525" t="e">
        <f>#REF!</f>
        <v>#REF!</v>
      </c>
      <c r="AD18" s="525" t="e">
        <f>#REF!</f>
        <v>#REF!</v>
      </c>
      <c r="AE18" s="525" t="e">
        <f>#REF!</f>
        <v>#REF!</v>
      </c>
      <c r="AF18" s="525" t="e">
        <f>#REF!</f>
        <v>#REF!</v>
      </c>
      <c r="AG18" s="525" t="e">
        <f>#REF!</f>
        <v>#REF!</v>
      </c>
      <c r="AH18" s="525" t="e">
        <f>#REF!</f>
        <v>#REF!</v>
      </c>
      <c r="AI18" s="525" t="e">
        <f>#REF!</f>
        <v>#REF!</v>
      </c>
      <c r="AJ18" s="526" t="e">
        <f>#REF!</f>
        <v>#REF!</v>
      </c>
      <c r="AK18" s="509"/>
      <c r="AL18" s="509"/>
      <c r="AM18" s="509"/>
      <c r="AN18" s="509"/>
      <c r="AO18" s="509"/>
      <c r="AP18" s="509"/>
      <c r="AQ18" s="509"/>
      <c r="AR18" s="509"/>
      <c r="AS18" s="509"/>
      <c r="AT18" s="509"/>
      <c r="AU18" s="509"/>
      <c r="AV18" s="509"/>
      <c r="AX18" s="527"/>
      <c r="AY18" s="528"/>
      <c r="AZ18" s="528"/>
      <c r="BA18" s="528"/>
      <c r="BB18" s="528"/>
      <c r="BC18" s="528"/>
      <c r="BD18" s="528"/>
      <c r="BE18" s="528"/>
    </row>
    <row r="19" spans="1:62">
      <c r="A19" s="529" t="s">
        <v>318</v>
      </c>
      <c r="B19" s="985" t="s">
        <v>302</v>
      </c>
      <c r="C19" s="980"/>
      <c r="D19" s="508"/>
      <c r="E19" s="508"/>
      <c r="F19" s="508"/>
      <c r="G19" s="508"/>
      <c r="H19" s="508"/>
      <c r="I19" s="508"/>
      <c r="J19" s="508"/>
      <c r="K19" s="508"/>
      <c r="L19" s="508"/>
      <c r="M19" s="508"/>
      <c r="N19" s="508"/>
      <c r="O19" s="508"/>
      <c r="P19" s="508"/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  <c r="AI19" s="508"/>
      <c r="AJ19" s="511"/>
      <c r="AK19" s="530"/>
      <c r="AL19" s="530"/>
      <c r="AM19" s="530"/>
      <c r="AN19" s="530"/>
      <c r="AO19" s="530"/>
      <c r="AP19" s="530"/>
      <c r="AQ19" s="530"/>
      <c r="AR19" s="530"/>
      <c r="AS19" s="530"/>
      <c r="AT19" s="530"/>
      <c r="AU19" s="530"/>
      <c r="AV19" s="530"/>
      <c r="AX19" s="527"/>
      <c r="AY19" s="528"/>
      <c r="AZ19" s="528"/>
      <c r="BA19" s="528"/>
      <c r="BB19" s="528"/>
      <c r="BC19" s="528"/>
      <c r="BD19" s="528"/>
      <c r="BE19" s="528"/>
    </row>
    <row r="20" spans="1:62">
      <c r="A20" s="529" t="s">
        <v>317</v>
      </c>
      <c r="B20" s="985" t="s">
        <v>312</v>
      </c>
      <c r="C20" s="980"/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8"/>
      <c r="Z20" s="508"/>
      <c r="AA20" s="508"/>
      <c r="AB20" s="508"/>
      <c r="AC20" s="508"/>
      <c r="AD20" s="508"/>
      <c r="AE20" s="508"/>
      <c r="AF20" s="508"/>
      <c r="AG20" s="508"/>
      <c r="AH20" s="508"/>
      <c r="AI20" s="508"/>
      <c r="AJ20" s="511"/>
      <c r="AK20" s="530"/>
      <c r="AL20" s="530"/>
      <c r="AM20" s="530"/>
      <c r="AN20" s="530"/>
      <c r="AO20" s="530"/>
      <c r="AP20" s="530"/>
      <c r="AQ20" s="530"/>
      <c r="AR20" s="530"/>
      <c r="AS20" s="530"/>
      <c r="AT20" s="530"/>
      <c r="AU20" s="530"/>
      <c r="AV20" s="530"/>
      <c r="AX20" s="527"/>
      <c r="AY20" s="528"/>
      <c r="AZ20" s="528"/>
      <c r="BA20" s="528"/>
      <c r="BB20" s="528"/>
      <c r="BC20" s="528"/>
      <c r="BD20" s="528"/>
      <c r="BE20" s="528"/>
    </row>
    <row r="21" spans="1:62">
      <c r="A21" s="529" t="s">
        <v>318</v>
      </c>
      <c r="B21" s="985" t="s">
        <v>339</v>
      </c>
      <c r="C21" s="980"/>
      <c r="D21" s="508" t="e">
        <f>#REF!</f>
        <v>#REF!</v>
      </c>
      <c r="E21" s="508" t="e">
        <f>#REF!</f>
        <v>#REF!</v>
      </c>
      <c r="F21" s="508" t="e">
        <f>#REF!</f>
        <v>#REF!</v>
      </c>
      <c r="G21" s="508" t="e">
        <f>#REF!</f>
        <v>#REF!</v>
      </c>
      <c r="H21" s="508" t="e">
        <f>#REF!</f>
        <v>#REF!</v>
      </c>
      <c r="I21" s="508" t="e">
        <f>#REF!</f>
        <v>#REF!</v>
      </c>
      <c r="J21" s="508" t="e">
        <f>#REF!</f>
        <v>#REF!</v>
      </c>
      <c r="K21" s="508" t="e">
        <f>#REF!</f>
        <v>#REF!</v>
      </c>
      <c r="L21" s="508" t="e">
        <f>#REF!</f>
        <v>#REF!</v>
      </c>
      <c r="M21" s="508" t="e">
        <f>#REF!</f>
        <v>#REF!</v>
      </c>
      <c r="N21" s="508" t="e">
        <f>#REF!</f>
        <v>#REF!</v>
      </c>
      <c r="O21" s="508" t="e">
        <f>#REF!</f>
        <v>#REF!</v>
      </c>
      <c r="P21" s="508" t="e">
        <f>#REF!</f>
        <v>#REF!</v>
      </c>
      <c r="Q21" s="508" t="e">
        <f>#REF!</f>
        <v>#REF!</v>
      </c>
      <c r="R21" s="508" t="e">
        <f>#REF!</f>
        <v>#REF!</v>
      </c>
      <c r="S21" s="508" t="e">
        <f>#REF!</f>
        <v>#REF!</v>
      </c>
      <c r="T21" s="508" t="e">
        <f>#REF!</f>
        <v>#REF!</v>
      </c>
      <c r="U21" s="508" t="e">
        <f>#REF!</f>
        <v>#REF!</v>
      </c>
      <c r="V21" s="508" t="e">
        <f>#REF!</f>
        <v>#REF!</v>
      </c>
      <c r="W21" s="508" t="e">
        <f>#REF!</f>
        <v>#REF!</v>
      </c>
      <c r="X21" s="508" t="e">
        <f>#REF!</f>
        <v>#REF!</v>
      </c>
      <c r="Y21" s="508" t="e">
        <f>#REF!</f>
        <v>#REF!</v>
      </c>
      <c r="Z21" s="508" t="e">
        <f>#REF!</f>
        <v>#REF!</v>
      </c>
      <c r="AA21" s="508" t="e">
        <f>#REF!</f>
        <v>#REF!</v>
      </c>
      <c r="AB21" s="508" t="e">
        <f>#REF!</f>
        <v>#REF!</v>
      </c>
      <c r="AC21" s="508" t="e">
        <f>#REF!</f>
        <v>#REF!</v>
      </c>
      <c r="AD21" s="508" t="e">
        <f>#REF!</f>
        <v>#REF!</v>
      </c>
      <c r="AE21" s="508" t="e">
        <f>#REF!</f>
        <v>#REF!</v>
      </c>
      <c r="AF21" s="508" t="e">
        <f>#REF!</f>
        <v>#REF!</v>
      </c>
      <c r="AG21" s="508" t="e">
        <f>#REF!</f>
        <v>#REF!</v>
      </c>
      <c r="AH21" s="508" t="e">
        <f>#REF!</f>
        <v>#REF!</v>
      </c>
      <c r="AI21" s="508" t="e">
        <f>#REF!</f>
        <v>#REF!</v>
      </c>
      <c r="AJ21" s="511" t="e">
        <f>#REF!</f>
        <v>#REF!</v>
      </c>
      <c r="AK21" s="530"/>
      <c r="AL21" s="530"/>
      <c r="AM21" s="530"/>
      <c r="AN21" s="530"/>
      <c r="AO21" s="530"/>
      <c r="AP21" s="530"/>
      <c r="AQ21" s="530"/>
      <c r="AR21" s="530"/>
      <c r="AS21" s="530"/>
      <c r="AT21" s="530"/>
      <c r="AU21" s="530"/>
      <c r="AV21" s="530"/>
      <c r="AX21" s="516"/>
    </row>
    <row r="22" spans="1:62">
      <c r="A22" s="529" t="s">
        <v>317</v>
      </c>
      <c r="B22" s="985" t="s">
        <v>121</v>
      </c>
      <c r="C22" s="980"/>
      <c r="D22" s="508" t="e">
        <f>#REF!</f>
        <v>#REF!</v>
      </c>
      <c r="E22" s="508" t="e">
        <f>#REF!</f>
        <v>#REF!</v>
      </c>
      <c r="F22" s="508" t="e">
        <f>#REF!</f>
        <v>#REF!</v>
      </c>
      <c r="G22" s="508" t="e">
        <f>#REF!</f>
        <v>#REF!</v>
      </c>
      <c r="H22" s="508" t="e">
        <f>#REF!</f>
        <v>#REF!</v>
      </c>
      <c r="I22" s="508" t="e">
        <f>#REF!</f>
        <v>#REF!</v>
      </c>
      <c r="J22" s="508" t="e">
        <f>#REF!</f>
        <v>#REF!</v>
      </c>
      <c r="K22" s="508" t="e">
        <f>#REF!</f>
        <v>#REF!</v>
      </c>
      <c r="L22" s="508" t="e">
        <f>#REF!</f>
        <v>#REF!</v>
      </c>
      <c r="M22" s="508" t="e">
        <f>#REF!</f>
        <v>#REF!</v>
      </c>
      <c r="N22" s="508" t="e">
        <f>#REF!</f>
        <v>#REF!</v>
      </c>
      <c r="O22" s="508" t="e">
        <f>#REF!</f>
        <v>#REF!</v>
      </c>
      <c r="P22" s="508" t="e">
        <f>#REF!</f>
        <v>#REF!</v>
      </c>
      <c r="Q22" s="508" t="e">
        <f>#REF!</f>
        <v>#REF!</v>
      </c>
      <c r="R22" s="508" t="e">
        <f>#REF!</f>
        <v>#REF!</v>
      </c>
      <c r="S22" s="508" t="e">
        <f>#REF!</f>
        <v>#REF!</v>
      </c>
      <c r="T22" s="508" t="e">
        <f>#REF!</f>
        <v>#REF!</v>
      </c>
      <c r="U22" s="508" t="e">
        <f>#REF!</f>
        <v>#REF!</v>
      </c>
      <c r="V22" s="508" t="e">
        <f>#REF!</f>
        <v>#REF!</v>
      </c>
      <c r="W22" s="508" t="e">
        <f>#REF!</f>
        <v>#REF!</v>
      </c>
      <c r="X22" s="508" t="e">
        <f>#REF!</f>
        <v>#REF!</v>
      </c>
      <c r="Y22" s="508" t="e">
        <f>#REF!</f>
        <v>#REF!</v>
      </c>
      <c r="Z22" s="508" t="e">
        <f>#REF!</f>
        <v>#REF!</v>
      </c>
      <c r="AA22" s="508" t="e">
        <f>#REF!</f>
        <v>#REF!</v>
      </c>
      <c r="AB22" s="508" t="e">
        <f>#REF!</f>
        <v>#REF!</v>
      </c>
      <c r="AC22" s="508" t="e">
        <f>#REF!</f>
        <v>#REF!</v>
      </c>
      <c r="AD22" s="508" t="e">
        <f>#REF!</f>
        <v>#REF!</v>
      </c>
      <c r="AE22" s="508" t="e">
        <f>#REF!</f>
        <v>#REF!</v>
      </c>
      <c r="AF22" s="508" t="e">
        <f>#REF!</f>
        <v>#REF!</v>
      </c>
      <c r="AG22" s="508" t="e">
        <f>#REF!</f>
        <v>#REF!</v>
      </c>
      <c r="AH22" s="508" t="e">
        <f>#REF!</f>
        <v>#REF!</v>
      </c>
      <c r="AI22" s="508" t="e">
        <f>#REF!</f>
        <v>#REF!</v>
      </c>
      <c r="AJ22" s="511" t="e">
        <f>#REF!</f>
        <v>#REF!</v>
      </c>
      <c r="AK22" s="530"/>
      <c r="AL22" s="530"/>
      <c r="AM22" s="530"/>
      <c r="AN22" s="530"/>
      <c r="AO22" s="530"/>
      <c r="AP22" s="530"/>
      <c r="AQ22" s="530"/>
      <c r="AR22" s="530"/>
      <c r="AS22" s="530"/>
      <c r="AT22" s="530"/>
      <c r="AU22" s="530"/>
      <c r="AV22" s="530"/>
      <c r="AX22" s="516"/>
    </row>
    <row r="23" spans="1:62">
      <c r="A23" s="513" t="s">
        <v>317</v>
      </c>
      <c r="B23" s="985" t="s">
        <v>122</v>
      </c>
      <c r="C23" s="980"/>
      <c r="D23" s="508">
        <v>0.43</v>
      </c>
      <c r="E23" s="508">
        <f>D23</f>
        <v>0.43</v>
      </c>
      <c r="F23" s="508">
        <f t="shared" ref="F23:Q23" si="4">E23</f>
        <v>0.43</v>
      </c>
      <c r="G23" s="508">
        <f t="shared" si="4"/>
        <v>0.43</v>
      </c>
      <c r="H23" s="508">
        <f t="shared" si="4"/>
        <v>0.43</v>
      </c>
      <c r="I23" s="508">
        <f t="shared" si="4"/>
        <v>0.43</v>
      </c>
      <c r="J23" s="508">
        <f t="shared" si="4"/>
        <v>0.43</v>
      </c>
      <c r="K23" s="508">
        <f t="shared" si="4"/>
        <v>0.43</v>
      </c>
      <c r="L23" s="508">
        <f t="shared" si="4"/>
        <v>0.43</v>
      </c>
      <c r="M23" s="508">
        <f t="shared" si="4"/>
        <v>0.43</v>
      </c>
      <c r="N23" s="508">
        <f t="shared" si="4"/>
        <v>0.43</v>
      </c>
      <c r="O23" s="508">
        <f t="shared" si="4"/>
        <v>0.43</v>
      </c>
      <c r="P23" s="508">
        <f t="shared" si="4"/>
        <v>0.43</v>
      </c>
      <c r="Q23" s="508">
        <f t="shared" si="4"/>
        <v>0.43</v>
      </c>
      <c r="R23" s="508">
        <v>0.622</v>
      </c>
      <c r="S23" s="508">
        <v>0.622</v>
      </c>
      <c r="T23" s="508">
        <v>0.7</v>
      </c>
      <c r="U23" s="508">
        <v>0.7</v>
      </c>
      <c r="V23" s="508">
        <v>0.6</v>
      </c>
      <c r="W23" s="508">
        <v>0.65</v>
      </c>
      <c r="X23" s="508">
        <v>0.6</v>
      </c>
      <c r="Y23" s="508">
        <v>0.6</v>
      </c>
      <c r="Z23" s="508">
        <v>0.6</v>
      </c>
      <c r="AA23" s="508">
        <v>0.6</v>
      </c>
      <c r="AB23" s="508">
        <v>0.6</v>
      </c>
      <c r="AC23" s="508">
        <v>0.6</v>
      </c>
      <c r="AD23" s="508">
        <v>0.6</v>
      </c>
      <c r="AE23" s="508">
        <v>0.6</v>
      </c>
      <c r="AF23" s="508">
        <v>0.6</v>
      </c>
      <c r="AG23" s="508">
        <v>0.60816493999999999</v>
      </c>
      <c r="AH23" s="508">
        <v>0.60759775000000005</v>
      </c>
      <c r="AI23" s="508">
        <v>0.59782608999999998</v>
      </c>
      <c r="AJ23" s="511">
        <v>0.62096664000000001</v>
      </c>
      <c r="AK23" s="515"/>
      <c r="AL23" s="515"/>
      <c r="AM23" s="515"/>
      <c r="AN23" s="515"/>
      <c r="AO23" s="515"/>
      <c r="AP23" s="515"/>
      <c r="AQ23" s="515"/>
      <c r="AR23" s="515"/>
      <c r="AS23" s="515"/>
      <c r="AT23" s="515"/>
      <c r="AU23" s="515"/>
      <c r="AV23" s="515"/>
      <c r="AW23" s="531"/>
      <c r="AX23" s="527"/>
      <c r="AY23" s="528"/>
      <c r="AZ23" s="532"/>
      <c r="BA23" s="532"/>
      <c r="BB23" s="532"/>
      <c r="BC23" s="532"/>
      <c r="BD23" s="532"/>
      <c r="BE23" s="532"/>
      <c r="BF23" s="532"/>
      <c r="BG23" s="532"/>
      <c r="BH23" s="532"/>
      <c r="BI23" s="532"/>
      <c r="BJ23" s="532"/>
    </row>
    <row r="24" spans="1:62" ht="13.65" customHeight="1">
      <c r="A24" s="961" t="s">
        <v>16</v>
      </c>
      <c r="B24" s="962"/>
      <c r="C24" s="963"/>
      <c r="D24" s="518" t="e">
        <f t="shared" ref="D24:AJ24" si="5">D18+D21+D22+D23</f>
        <v>#REF!</v>
      </c>
      <c r="E24" s="518" t="e">
        <f t="shared" si="5"/>
        <v>#REF!</v>
      </c>
      <c r="F24" s="518" t="e">
        <f t="shared" si="5"/>
        <v>#REF!</v>
      </c>
      <c r="G24" s="518" t="e">
        <f t="shared" si="5"/>
        <v>#REF!</v>
      </c>
      <c r="H24" s="518" t="e">
        <f t="shared" si="5"/>
        <v>#REF!</v>
      </c>
      <c r="I24" s="518" t="e">
        <f t="shared" si="5"/>
        <v>#REF!</v>
      </c>
      <c r="J24" s="518" t="e">
        <f t="shared" si="5"/>
        <v>#REF!</v>
      </c>
      <c r="K24" s="518" t="e">
        <f t="shared" si="5"/>
        <v>#REF!</v>
      </c>
      <c r="L24" s="518" t="e">
        <f t="shared" si="5"/>
        <v>#REF!</v>
      </c>
      <c r="M24" s="518" t="e">
        <f t="shared" si="5"/>
        <v>#REF!</v>
      </c>
      <c r="N24" s="518" t="e">
        <f t="shared" si="5"/>
        <v>#REF!</v>
      </c>
      <c r="O24" s="518" t="e">
        <f t="shared" ref="O24:U24" si="6">O18+O21+O22+O23</f>
        <v>#REF!</v>
      </c>
      <c r="P24" s="518" t="e">
        <f t="shared" si="6"/>
        <v>#REF!</v>
      </c>
      <c r="Q24" s="518" t="e">
        <f t="shared" si="6"/>
        <v>#REF!</v>
      </c>
      <c r="R24" s="518" t="e">
        <f t="shared" si="6"/>
        <v>#REF!</v>
      </c>
      <c r="S24" s="518" t="e">
        <f t="shared" si="6"/>
        <v>#REF!</v>
      </c>
      <c r="T24" s="518" t="e">
        <f t="shared" si="6"/>
        <v>#REF!</v>
      </c>
      <c r="U24" s="518" t="e">
        <f t="shared" si="6"/>
        <v>#REF!</v>
      </c>
      <c r="V24" s="518" t="e">
        <f t="shared" si="5"/>
        <v>#REF!</v>
      </c>
      <c r="W24" s="518" t="e">
        <f t="shared" si="5"/>
        <v>#REF!</v>
      </c>
      <c r="X24" s="518" t="e">
        <f t="shared" si="5"/>
        <v>#REF!</v>
      </c>
      <c r="Y24" s="518" t="e">
        <f t="shared" si="5"/>
        <v>#REF!</v>
      </c>
      <c r="Z24" s="518" t="e">
        <f t="shared" si="5"/>
        <v>#REF!</v>
      </c>
      <c r="AA24" s="518" t="e">
        <f t="shared" si="5"/>
        <v>#REF!</v>
      </c>
      <c r="AB24" s="518" t="e">
        <f t="shared" si="5"/>
        <v>#REF!</v>
      </c>
      <c r="AC24" s="518" t="e">
        <f t="shared" si="5"/>
        <v>#REF!</v>
      </c>
      <c r="AD24" s="518" t="e">
        <f t="shared" si="5"/>
        <v>#REF!</v>
      </c>
      <c r="AE24" s="518" t="e">
        <f t="shared" si="5"/>
        <v>#REF!</v>
      </c>
      <c r="AF24" s="518" t="e">
        <f t="shared" si="5"/>
        <v>#REF!</v>
      </c>
      <c r="AG24" s="518" t="e">
        <f t="shared" si="5"/>
        <v>#REF!</v>
      </c>
      <c r="AH24" s="518" t="e">
        <f t="shared" si="5"/>
        <v>#REF!</v>
      </c>
      <c r="AI24" s="518" t="e">
        <f t="shared" si="5"/>
        <v>#REF!</v>
      </c>
      <c r="AJ24" s="518" t="e">
        <f t="shared" si="5"/>
        <v>#REF!</v>
      </c>
      <c r="AK24" s="519">
        <f>SUM(AK18:AK23)</f>
        <v>0</v>
      </c>
      <c r="AL24" s="519">
        <f t="shared" ref="AL24:AV24" si="7">SUM(AL18:AL23)</f>
        <v>0</v>
      </c>
      <c r="AM24" s="519">
        <f t="shared" si="7"/>
        <v>0</v>
      </c>
      <c r="AN24" s="519">
        <f t="shared" si="7"/>
        <v>0</v>
      </c>
      <c r="AO24" s="519">
        <f t="shared" si="7"/>
        <v>0</v>
      </c>
      <c r="AP24" s="519">
        <f t="shared" si="7"/>
        <v>0</v>
      </c>
      <c r="AQ24" s="519">
        <f t="shared" si="7"/>
        <v>0</v>
      </c>
      <c r="AR24" s="519">
        <f t="shared" si="7"/>
        <v>0</v>
      </c>
      <c r="AS24" s="519">
        <f t="shared" si="7"/>
        <v>0</v>
      </c>
      <c r="AT24" s="519">
        <f t="shared" si="7"/>
        <v>0</v>
      </c>
      <c r="AU24" s="519">
        <f t="shared" si="7"/>
        <v>0</v>
      </c>
      <c r="AV24" s="519">
        <f t="shared" si="7"/>
        <v>0</v>
      </c>
      <c r="AX24" s="516"/>
    </row>
    <row r="25" spans="1:62">
      <c r="A25" s="529" t="s">
        <v>317</v>
      </c>
      <c r="B25" s="471" t="str">
        <f>'C3LPG Balance'!C23</f>
        <v>PTTOR (C3)</v>
      </c>
      <c r="C25" s="471" t="str">
        <f>'C3LPG Balance'!D23</f>
        <v>GSP RY</v>
      </c>
      <c r="D25" s="525" t="e">
        <f>#REF!</f>
        <v>#REF!</v>
      </c>
      <c r="E25" s="525" t="e">
        <f>#REF!</f>
        <v>#REF!</v>
      </c>
      <c r="F25" s="525" t="e">
        <f>#REF!</f>
        <v>#REF!</v>
      </c>
      <c r="G25" s="525" t="e">
        <f>#REF!</f>
        <v>#REF!</v>
      </c>
      <c r="H25" s="525" t="e">
        <f>#REF!</f>
        <v>#REF!</v>
      </c>
      <c r="I25" s="525" t="e">
        <f>#REF!</f>
        <v>#REF!</v>
      </c>
      <c r="J25" s="526" t="e">
        <f>#REF!</f>
        <v>#REF!</v>
      </c>
      <c r="K25" s="525" t="e">
        <f>#REF!</f>
        <v>#REF!</v>
      </c>
      <c r="L25" s="525" t="e">
        <f>#REF!</f>
        <v>#REF!</v>
      </c>
      <c r="M25" s="525" t="e">
        <f>#REF!</f>
        <v>#REF!</v>
      </c>
      <c r="N25" s="525" t="e">
        <f>#REF!</f>
        <v>#REF!</v>
      </c>
      <c r="O25" s="525" t="e">
        <f>#REF!</f>
        <v>#REF!</v>
      </c>
      <c r="P25" s="525" t="e">
        <f>#REF!</f>
        <v>#REF!</v>
      </c>
      <c r="Q25" s="525" t="e">
        <f>#REF!</f>
        <v>#REF!</v>
      </c>
      <c r="R25" s="525" t="e">
        <f>#REF!</f>
        <v>#REF!</v>
      </c>
      <c r="S25" s="525" t="e">
        <f>#REF!</f>
        <v>#REF!</v>
      </c>
      <c r="T25" s="525" t="e">
        <f>#REF!</f>
        <v>#REF!</v>
      </c>
      <c r="U25" s="525" t="e">
        <f>#REF!</f>
        <v>#REF!</v>
      </c>
      <c r="V25" s="525" t="e">
        <f>#REF!</f>
        <v>#REF!</v>
      </c>
      <c r="W25" s="525" t="e">
        <f>#REF!</f>
        <v>#REF!</v>
      </c>
      <c r="X25" s="525" t="e">
        <f>#REF!</f>
        <v>#REF!</v>
      </c>
      <c r="Y25" s="525" t="e">
        <f>#REF!</f>
        <v>#REF!</v>
      </c>
      <c r="Z25" s="525" t="e">
        <f>#REF!</f>
        <v>#REF!</v>
      </c>
      <c r="AA25" s="525" t="e">
        <f>#REF!</f>
        <v>#REF!</v>
      </c>
      <c r="AB25" s="525" t="e">
        <f>#REF!</f>
        <v>#REF!</v>
      </c>
      <c r="AC25" s="525" t="e">
        <f>#REF!</f>
        <v>#REF!</v>
      </c>
      <c r="AD25" s="525" t="e">
        <f>#REF!</f>
        <v>#REF!</v>
      </c>
      <c r="AE25" s="525" t="e">
        <f>#REF!</f>
        <v>#REF!</v>
      </c>
      <c r="AF25" s="525" t="e">
        <f>#REF!</f>
        <v>#REF!</v>
      </c>
      <c r="AG25" s="525" t="e">
        <f>#REF!</f>
        <v>#REF!</v>
      </c>
      <c r="AH25" s="525" t="e">
        <f>#REF!</f>
        <v>#REF!</v>
      </c>
      <c r="AI25" s="525" t="e">
        <f>#REF!</f>
        <v>#REF!</v>
      </c>
      <c r="AJ25" s="525" t="e">
        <f>#REF!</f>
        <v>#REF!</v>
      </c>
      <c r="AK25" s="509"/>
      <c r="AL25" s="509"/>
      <c r="AM25" s="509"/>
      <c r="AN25" s="509"/>
      <c r="AO25" s="509"/>
      <c r="AP25" s="509"/>
      <c r="AQ25" s="509"/>
      <c r="AR25" s="509"/>
      <c r="AS25" s="509"/>
      <c r="AT25" s="509"/>
      <c r="AU25" s="509"/>
      <c r="AV25" s="509"/>
      <c r="AX25" s="516"/>
    </row>
    <row r="26" spans="1:62">
      <c r="A26" s="529" t="s">
        <v>318</v>
      </c>
      <c r="B26" s="471" t="str">
        <f>'C3LPG Balance'!C24</f>
        <v>PTTOR (LPG ไม่มีกลิ่น)</v>
      </c>
      <c r="C26" s="471" t="str">
        <f>'C3LPG Balance'!D24</f>
        <v>GSP RY</v>
      </c>
      <c r="D26" s="508" t="e">
        <f>#REF!</f>
        <v>#REF!</v>
      </c>
      <c r="E26" s="508" t="e">
        <f>#REF!</f>
        <v>#REF!</v>
      </c>
      <c r="F26" s="508" t="e">
        <f>#REF!</f>
        <v>#REF!</v>
      </c>
      <c r="G26" s="508" t="e">
        <f>#REF!</f>
        <v>#REF!</v>
      </c>
      <c r="H26" s="508" t="e">
        <f>#REF!</f>
        <v>#REF!</v>
      </c>
      <c r="I26" s="508" t="e">
        <f>#REF!</f>
        <v>#REF!</v>
      </c>
      <c r="J26" s="511" t="e">
        <f>#REF!</f>
        <v>#REF!</v>
      </c>
      <c r="K26" s="508" t="e">
        <f>#REF!</f>
        <v>#REF!</v>
      </c>
      <c r="L26" s="508" t="e">
        <f>#REF!</f>
        <v>#REF!</v>
      </c>
      <c r="M26" s="508" t="e">
        <f>#REF!</f>
        <v>#REF!</v>
      </c>
      <c r="N26" s="508" t="e">
        <f>#REF!</f>
        <v>#REF!</v>
      </c>
      <c r="O26" s="508" t="e">
        <f>#REF!</f>
        <v>#REF!</v>
      </c>
      <c r="P26" s="508" t="e">
        <f>#REF!</f>
        <v>#REF!</v>
      </c>
      <c r="Q26" s="508" t="e">
        <f>#REF!</f>
        <v>#REF!</v>
      </c>
      <c r="R26" s="508" t="e">
        <f>#REF!</f>
        <v>#REF!</v>
      </c>
      <c r="S26" s="508" t="e">
        <f>#REF!</f>
        <v>#REF!</v>
      </c>
      <c r="T26" s="508" t="e">
        <f>#REF!</f>
        <v>#REF!</v>
      </c>
      <c r="U26" s="508" t="e">
        <f>#REF!</f>
        <v>#REF!</v>
      </c>
      <c r="V26" s="508" t="e">
        <f>#REF!</f>
        <v>#REF!</v>
      </c>
      <c r="W26" s="508" t="e">
        <f>#REF!</f>
        <v>#REF!</v>
      </c>
      <c r="X26" s="508" t="e">
        <f>#REF!</f>
        <v>#REF!</v>
      </c>
      <c r="Y26" s="508" t="e">
        <f>#REF!</f>
        <v>#REF!</v>
      </c>
      <c r="Z26" s="508" t="e">
        <f>#REF!</f>
        <v>#REF!</v>
      </c>
      <c r="AA26" s="508" t="e">
        <f>#REF!</f>
        <v>#REF!</v>
      </c>
      <c r="AB26" s="508" t="e">
        <f>#REF!</f>
        <v>#REF!</v>
      </c>
      <c r="AC26" s="508" t="e">
        <f>#REF!</f>
        <v>#REF!</v>
      </c>
      <c r="AD26" s="508" t="e">
        <f>#REF!</f>
        <v>#REF!</v>
      </c>
      <c r="AE26" s="508" t="e">
        <f>#REF!</f>
        <v>#REF!</v>
      </c>
      <c r="AF26" s="508" t="e">
        <f>#REF!</f>
        <v>#REF!</v>
      </c>
      <c r="AG26" s="508" t="e">
        <f>#REF!</f>
        <v>#REF!</v>
      </c>
      <c r="AH26" s="508" t="e">
        <f>#REF!</f>
        <v>#REF!</v>
      </c>
      <c r="AI26" s="508" t="e">
        <f>#REF!</f>
        <v>#REF!</v>
      </c>
      <c r="AJ26" s="508" t="e">
        <f>#REF!</f>
        <v>#REF!</v>
      </c>
      <c r="AK26" s="509"/>
      <c r="AL26" s="509"/>
      <c r="AM26" s="509"/>
      <c r="AN26" s="509"/>
      <c r="AO26" s="509"/>
      <c r="AP26" s="509"/>
      <c r="AQ26" s="509"/>
      <c r="AR26" s="509"/>
      <c r="AS26" s="509"/>
      <c r="AT26" s="509"/>
      <c r="AU26" s="509"/>
      <c r="AV26" s="509"/>
      <c r="AX26" s="516"/>
    </row>
    <row r="27" spans="1:62">
      <c r="A27" s="529" t="s">
        <v>319</v>
      </c>
      <c r="B27" s="471" t="str">
        <f>'C3LPG Balance'!C25</f>
        <v>PTTOR</v>
      </c>
      <c r="C27" s="471" t="str">
        <f>'C3LPG Balance'!D25</f>
        <v>MT</v>
      </c>
      <c r="D27" s="508" t="e">
        <f>#REF!</f>
        <v>#REF!</v>
      </c>
      <c r="E27" s="508" t="e">
        <f>#REF!</f>
        <v>#REF!</v>
      </c>
      <c r="F27" s="508" t="e">
        <f>#REF!</f>
        <v>#REF!</v>
      </c>
      <c r="G27" s="508" t="e">
        <f>#REF!</f>
        <v>#REF!</v>
      </c>
      <c r="H27" s="508" t="e">
        <f>#REF!</f>
        <v>#REF!</v>
      </c>
      <c r="I27" s="508" t="e">
        <f>#REF!</f>
        <v>#REF!</v>
      </c>
      <c r="J27" s="511" t="e">
        <f>#REF!</f>
        <v>#REF!</v>
      </c>
      <c r="K27" s="508" t="e">
        <f>#REF!</f>
        <v>#REF!</v>
      </c>
      <c r="L27" s="508" t="e">
        <f>#REF!</f>
        <v>#REF!</v>
      </c>
      <c r="M27" s="508" t="e">
        <f>#REF!</f>
        <v>#REF!</v>
      </c>
      <c r="N27" s="508" t="e">
        <f>#REF!</f>
        <v>#REF!</v>
      </c>
      <c r="O27" s="508" t="e">
        <f>#REF!</f>
        <v>#REF!</v>
      </c>
      <c r="P27" s="508" t="e">
        <f>#REF!</f>
        <v>#REF!</v>
      </c>
      <c r="Q27" s="508" t="e">
        <f>#REF!</f>
        <v>#REF!</v>
      </c>
      <c r="R27" s="508" t="e">
        <f>#REF!</f>
        <v>#REF!</v>
      </c>
      <c r="S27" s="508" t="e">
        <f>#REF!</f>
        <v>#REF!</v>
      </c>
      <c r="T27" s="508" t="e">
        <f>#REF!</f>
        <v>#REF!</v>
      </c>
      <c r="U27" s="508" t="e">
        <f>#REF!</f>
        <v>#REF!</v>
      </c>
      <c r="V27" s="508" t="e">
        <f>#REF!</f>
        <v>#REF!</v>
      </c>
      <c r="W27" s="508" t="e">
        <f>#REF!</f>
        <v>#REF!</v>
      </c>
      <c r="X27" s="508" t="e">
        <f>#REF!</f>
        <v>#REF!</v>
      </c>
      <c r="Y27" s="508" t="e">
        <f>#REF!</f>
        <v>#REF!</v>
      </c>
      <c r="Z27" s="508" t="e">
        <f>#REF!</f>
        <v>#REF!</v>
      </c>
      <c r="AA27" s="508" t="e">
        <f>#REF!</f>
        <v>#REF!</v>
      </c>
      <c r="AB27" s="508" t="e">
        <f>#REF!</f>
        <v>#REF!</v>
      </c>
      <c r="AC27" s="508" t="e">
        <f>#REF!</f>
        <v>#REF!</v>
      </c>
      <c r="AD27" s="508" t="e">
        <f>#REF!</f>
        <v>#REF!</v>
      </c>
      <c r="AE27" s="508" t="e">
        <f>#REF!</f>
        <v>#REF!</v>
      </c>
      <c r="AF27" s="508" t="e">
        <f>#REF!</f>
        <v>#REF!</v>
      </c>
      <c r="AG27" s="508" t="e">
        <f>#REF!</f>
        <v>#REF!</v>
      </c>
      <c r="AH27" s="508" t="e">
        <f>#REF!</f>
        <v>#REF!</v>
      </c>
      <c r="AI27" s="508" t="e">
        <f>#REF!</f>
        <v>#REF!</v>
      </c>
      <c r="AJ27" s="508" t="e">
        <f>#REF!</f>
        <v>#REF!</v>
      </c>
      <c r="AK27" s="509"/>
      <c r="AL27" s="509"/>
      <c r="AM27" s="509"/>
      <c r="AN27" s="509"/>
      <c r="AO27" s="509"/>
      <c r="AP27" s="509"/>
      <c r="AQ27" s="509"/>
      <c r="AR27" s="509"/>
      <c r="AS27" s="509"/>
      <c r="AT27" s="509"/>
      <c r="AU27" s="509"/>
      <c r="AV27" s="509"/>
      <c r="AW27" s="523" t="s">
        <v>319</v>
      </c>
      <c r="AX27" s="516"/>
    </row>
    <row r="28" spans="1:62">
      <c r="A28" s="529" t="s">
        <v>318</v>
      </c>
      <c r="B28" s="471" t="str">
        <f>'C3LPG Balance'!C29</f>
        <v>PTTOR</v>
      </c>
      <c r="C28" s="471" t="str">
        <f>'C3LPG Balance'!D29</f>
        <v>MT</v>
      </c>
      <c r="D28" s="533" t="e">
        <f>#REF!</f>
        <v>#REF!</v>
      </c>
      <c r="E28" s="533" t="e">
        <f>#REF!</f>
        <v>#REF!</v>
      </c>
      <c r="F28" s="533" t="e">
        <f>#REF!</f>
        <v>#REF!</v>
      </c>
      <c r="G28" s="533" t="e">
        <f>#REF!</f>
        <v>#REF!</v>
      </c>
      <c r="H28" s="533" t="e">
        <f>#REF!</f>
        <v>#REF!</v>
      </c>
      <c r="I28" s="533" t="e">
        <f>#REF!</f>
        <v>#REF!</v>
      </c>
      <c r="J28" s="534" t="e">
        <f>#REF!</f>
        <v>#REF!</v>
      </c>
      <c r="K28" s="533" t="e">
        <f>#REF!</f>
        <v>#REF!</v>
      </c>
      <c r="L28" s="533" t="e">
        <f>#REF!</f>
        <v>#REF!</v>
      </c>
      <c r="M28" s="533" t="e">
        <f>#REF!</f>
        <v>#REF!</v>
      </c>
      <c r="N28" s="533" t="e">
        <f>#REF!</f>
        <v>#REF!</v>
      </c>
      <c r="O28" s="533" t="e">
        <f>#REF!</f>
        <v>#REF!</v>
      </c>
      <c r="P28" s="533" t="e">
        <f>#REF!</f>
        <v>#REF!</v>
      </c>
      <c r="Q28" s="533" t="e">
        <f>#REF!</f>
        <v>#REF!</v>
      </c>
      <c r="R28" s="533" t="e">
        <f>#REF!</f>
        <v>#REF!</v>
      </c>
      <c r="S28" s="533" t="e">
        <f>#REF!</f>
        <v>#REF!</v>
      </c>
      <c r="T28" s="533" t="e">
        <f>#REF!</f>
        <v>#REF!</v>
      </c>
      <c r="U28" s="533" t="e">
        <f>#REF!</f>
        <v>#REF!</v>
      </c>
      <c r="V28" s="533" t="e">
        <f>#REF!</f>
        <v>#REF!</v>
      </c>
      <c r="W28" s="533" t="e">
        <f>#REF!</f>
        <v>#REF!</v>
      </c>
      <c r="X28" s="533" t="e">
        <f>#REF!</f>
        <v>#REF!</v>
      </c>
      <c r="Y28" s="533" t="e">
        <f>#REF!</f>
        <v>#REF!</v>
      </c>
      <c r="Z28" s="533" t="e">
        <f>#REF!</f>
        <v>#REF!</v>
      </c>
      <c r="AA28" s="533" t="e">
        <f>#REF!</f>
        <v>#REF!</v>
      </c>
      <c r="AB28" s="533" t="e">
        <f>#REF!</f>
        <v>#REF!</v>
      </c>
      <c r="AC28" s="533" t="e">
        <f>#REF!</f>
        <v>#REF!</v>
      </c>
      <c r="AD28" s="533" t="e">
        <f>#REF!</f>
        <v>#REF!</v>
      </c>
      <c r="AE28" s="533" t="e">
        <f>#REF!</f>
        <v>#REF!</v>
      </c>
      <c r="AF28" s="533" t="e">
        <f>#REF!</f>
        <v>#REF!</v>
      </c>
      <c r="AG28" s="533" t="e">
        <f>#REF!</f>
        <v>#REF!</v>
      </c>
      <c r="AH28" s="533" t="e">
        <f>#REF!</f>
        <v>#REF!</v>
      </c>
      <c r="AI28" s="533" t="e">
        <f>#REF!</f>
        <v>#REF!</v>
      </c>
      <c r="AJ28" s="533" t="e">
        <f>#REF!</f>
        <v>#REF!</v>
      </c>
      <c r="AK28" s="509"/>
      <c r="AL28" s="509"/>
      <c r="AM28" s="509"/>
      <c r="AN28" s="509"/>
      <c r="AO28" s="509"/>
      <c r="AP28" s="509"/>
      <c r="AQ28" s="509"/>
      <c r="AR28" s="509"/>
      <c r="AS28" s="509"/>
      <c r="AT28" s="509"/>
      <c r="AU28" s="509"/>
      <c r="AV28" s="509"/>
      <c r="AX28" s="516"/>
    </row>
    <row r="29" spans="1:62">
      <c r="A29" s="529" t="s">
        <v>318</v>
      </c>
      <c r="B29" s="471" t="str">
        <f>'C3LPG Balance'!C30</f>
        <v>PTTOR</v>
      </c>
      <c r="C29" s="471" t="str">
        <f>'C3LPG Balance'!D30</f>
        <v xml:space="preserve">BRP </v>
      </c>
      <c r="D29" s="535"/>
      <c r="E29" s="535"/>
      <c r="F29" s="535"/>
      <c r="G29" s="535"/>
      <c r="H29" s="535"/>
      <c r="I29" s="535"/>
      <c r="J29" s="535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  <c r="V29" s="533"/>
      <c r="W29" s="533"/>
      <c r="X29" s="533"/>
      <c r="Y29" s="533"/>
      <c r="Z29" s="533"/>
      <c r="AA29" s="533"/>
      <c r="AB29" s="533"/>
      <c r="AC29" s="533"/>
      <c r="AD29" s="533"/>
      <c r="AE29" s="533"/>
      <c r="AF29" s="533"/>
      <c r="AG29" s="533"/>
      <c r="AH29" s="533" t="e">
        <f>#REF!</f>
        <v>#REF!</v>
      </c>
      <c r="AI29" s="533" t="e">
        <f>#REF!</f>
        <v>#REF!</v>
      </c>
      <c r="AJ29" s="533" t="e">
        <f>#REF!</f>
        <v>#REF!</v>
      </c>
      <c r="AK29" s="509"/>
      <c r="AL29" s="509"/>
      <c r="AM29" s="509"/>
      <c r="AN29" s="509"/>
      <c r="AO29" s="509"/>
      <c r="AP29" s="509"/>
      <c r="AQ29" s="509"/>
      <c r="AR29" s="509"/>
      <c r="AS29" s="509"/>
      <c r="AT29" s="509"/>
      <c r="AU29" s="509"/>
      <c r="AV29" s="509"/>
      <c r="AX29" s="516"/>
    </row>
    <row r="30" spans="1:62">
      <c r="A30" s="529" t="s">
        <v>318</v>
      </c>
      <c r="B30" s="471" t="str">
        <f>'C3LPG Balance'!C31</f>
        <v>PTTOR</v>
      </c>
      <c r="C30" s="471" t="str">
        <f>'C3LPG Balance'!D31</f>
        <v>PTT TANK</v>
      </c>
      <c r="D30" s="535"/>
      <c r="E30" s="535"/>
      <c r="F30" s="535"/>
      <c r="G30" s="535"/>
      <c r="H30" s="535"/>
      <c r="I30" s="535"/>
      <c r="J30" s="535"/>
      <c r="K30" s="533"/>
      <c r="L30" s="533"/>
      <c r="M30" s="533"/>
      <c r="N30" s="533"/>
      <c r="O30" s="533"/>
      <c r="P30" s="533"/>
      <c r="Q30" s="533"/>
      <c r="R30" s="533"/>
      <c r="S30" s="533"/>
      <c r="T30" s="533"/>
      <c r="U30" s="533"/>
      <c r="V30" s="533"/>
      <c r="W30" s="533"/>
      <c r="X30" s="533" t="e">
        <f>#REF!</f>
        <v>#REF!</v>
      </c>
      <c r="Y30" s="533" t="e">
        <f>#REF!</f>
        <v>#REF!</v>
      </c>
      <c r="Z30" s="533" t="e">
        <f>#REF!</f>
        <v>#REF!</v>
      </c>
      <c r="AA30" s="533" t="e">
        <f>#REF!</f>
        <v>#REF!</v>
      </c>
      <c r="AB30" s="533" t="e">
        <f>#REF!</f>
        <v>#REF!</v>
      </c>
      <c r="AC30" s="533" t="e">
        <f>#REF!</f>
        <v>#REF!</v>
      </c>
      <c r="AD30" s="533" t="e">
        <f>#REF!</f>
        <v>#REF!</v>
      </c>
      <c r="AE30" s="533" t="e">
        <f>#REF!</f>
        <v>#REF!</v>
      </c>
      <c r="AF30" s="533" t="e">
        <f>#REF!</f>
        <v>#REF!</v>
      </c>
      <c r="AG30" s="533" t="e">
        <f>#REF!</f>
        <v>#REF!</v>
      </c>
      <c r="AH30" s="533" t="e">
        <f>#REF!</f>
        <v>#REF!</v>
      </c>
      <c r="AI30" s="533" t="e">
        <f>#REF!</f>
        <v>#REF!</v>
      </c>
      <c r="AJ30" s="533" t="e">
        <f>#REF!</f>
        <v>#REF!</v>
      </c>
      <c r="AK30" s="509"/>
      <c r="AL30" s="509"/>
      <c r="AM30" s="509"/>
      <c r="AN30" s="509"/>
      <c r="AO30" s="509"/>
      <c r="AP30" s="509"/>
      <c r="AQ30" s="509"/>
      <c r="AR30" s="509"/>
      <c r="AS30" s="509"/>
      <c r="AT30" s="509"/>
      <c r="AU30" s="509"/>
      <c r="AV30" s="509"/>
      <c r="AX30" s="516"/>
    </row>
    <row r="31" spans="1:62">
      <c r="A31" s="529" t="s">
        <v>318</v>
      </c>
      <c r="B31" s="471" t="str">
        <f>'C3LPG Balance'!C33</f>
        <v>SGP</v>
      </c>
      <c r="C31" s="471" t="str">
        <f>'C3LPG Balance'!D33</f>
        <v>MT</v>
      </c>
      <c r="D31" s="535"/>
      <c r="E31" s="535"/>
      <c r="F31" s="535"/>
      <c r="G31" s="535"/>
      <c r="H31" s="535"/>
      <c r="I31" s="535"/>
      <c r="J31" s="535"/>
      <c r="K31" s="533"/>
      <c r="L31" s="533"/>
      <c r="M31" s="533"/>
      <c r="N31" s="533"/>
      <c r="O31" s="533"/>
      <c r="P31" s="533"/>
      <c r="Q31" s="533"/>
      <c r="R31" s="533"/>
      <c r="S31" s="533" t="e">
        <f>#REF!</f>
        <v>#REF!</v>
      </c>
      <c r="T31" s="533" t="e">
        <f>#REF!</f>
        <v>#REF!</v>
      </c>
      <c r="U31" s="533">
        <v>0</v>
      </c>
      <c r="V31" s="533">
        <v>0</v>
      </c>
      <c r="W31" s="533">
        <v>0</v>
      </c>
      <c r="X31" s="533" t="e">
        <f>#REF!</f>
        <v>#REF!</v>
      </c>
      <c r="Y31" s="533" t="e">
        <f>#REF!</f>
        <v>#REF!</v>
      </c>
      <c r="Z31" s="533" t="e">
        <f>#REF!</f>
        <v>#REF!</v>
      </c>
      <c r="AA31" s="533" t="e">
        <f>#REF!</f>
        <v>#REF!</v>
      </c>
      <c r="AB31" s="533" t="e">
        <f>#REF!</f>
        <v>#REF!</v>
      </c>
      <c r="AC31" s="533" t="e">
        <f>#REF!</f>
        <v>#REF!</v>
      </c>
      <c r="AD31" s="533" t="e">
        <f>#REF!</f>
        <v>#REF!</v>
      </c>
      <c r="AE31" s="533" t="e">
        <f>#REF!</f>
        <v>#REF!</v>
      </c>
      <c r="AF31" s="533" t="e">
        <f>#REF!</f>
        <v>#REF!</v>
      </c>
      <c r="AG31" s="533" t="e">
        <f>#REF!</f>
        <v>#REF!</v>
      </c>
      <c r="AH31" s="533" t="e">
        <f>#REF!</f>
        <v>#REF!</v>
      </c>
      <c r="AI31" s="533" t="e">
        <f>#REF!</f>
        <v>#REF!</v>
      </c>
      <c r="AJ31" s="533" t="e">
        <f>#REF!</f>
        <v>#REF!</v>
      </c>
      <c r="AK31" s="509"/>
      <c r="AL31" s="509"/>
      <c r="AM31" s="509"/>
      <c r="AN31" s="509"/>
      <c r="AO31" s="509"/>
      <c r="AP31" s="509"/>
      <c r="AQ31" s="509"/>
      <c r="AR31" s="509"/>
      <c r="AS31" s="509"/>
      <c r="AT31" s="509"/>
      <c r="AU31" s="509"/>
      <c r="AV31" s="509"/>
      <c r="AX31" s="516"/>
    </row>
    <row r="32" spans="1:62">
      <c r="A32" s="529" t="s">
        <v>318</v>
      </c>
      <c r="B32" s="471" t="str">
        <f>'C3LPG Balance'!C34</f>
        <v>UGP</v>
      </c>
      <c r="C32" s="471" t="str">
        <f>'C3LPG Balance'!D34</f>
        <v>MT</v>
      </c>
      <c r="D32" s="535"/>
      <c r="E32" s="535"/>
      <c r="F32" s="535"/>
      <c r="G32" s="535"/>
      <c r="H32" s="535"/>
      <c r="I32" s="535"/>
      <c r="J32" s="535"/>
      <c r="K32" s="533"/>
      <c r="L32" s="533"/>
      <c r="M32" s="533"/>
      <c r="N32" s="533"/>
      <c r="O32" s="533"/>
      <c r="P32" s="533"/>
      <c r="Q32" s="533"/>
      <c r="R32" s="533"/>
      <c r="S32" s="533"/>
      <c r="T32" s="533"/>
      <c r="U32" s="533"/>
      <c r="V32" s="533"/>
      <c r="W32" s="533"/>
      <c r="X32" s="533"/>
      <c r="Y32" s="533"/>
      <c r="Z32" s="533"/>
      <c r="AA32" s="533"/>
      <c r="AB32" s="533"/>
      <c r="AC32" s="533" t="e">
        <f>#REF!</f>
        <v>#REF!</v>
      </c>
      <c r="AD32" s="533" t="e">
        <f>#REF!</f>
        <v>#REF!</v>
      </c>
      <c r="AE32" s="533" t="e">
        <f>#REF!</f>
        <v>#REF!</v>
      </c>
      <c r="AF32" s="533" t="e">
        <f>#REF!</f>
        <v>#REF!</v>
      </c>
      <c r="AG32" s="533" t="e">
        <f>#REF!</f>
        <v>#REF!</v>
      </c>
      <c r="AH32" s="533" t="e">
        <f>#REF!</f>
        <v>#REF!</v>
      </c>
      <c r="AI32" s="533" t="e">
        <f>#REF!</f>
        <v>#REF!</v>
      </c>
      <c r="AJ32" s="533" t="e">
        <f>#REF!</f>
        <v>#REF!</v>
      </c>
      <c r="AK32" s="509"/>
      <c r="AL32" s="509"/>
      <c r="AM32" s="509"/>
      <c r="AN32" s="509"/>
      <c r="AO32" s="509"/>
      <c r="AP32" s="509"/>
      <c r="AQ32" s="509"/>
      <c r="AR32" s="509"/>
      <c r="AS32" s="509"/>
      <c r="AT32" s="509"/>
      <c r="AU32" s="509"/>
      <c r="AV32" s="509"/>
      <c r="AX32" s="516"/>
    </row>
    <row r="33" spans="1:49">
      <c r="A33" s="529" t="s">
        <v>318</v>
      </c>
      <c r="B33" s="471" t="str">
        <f>'C3LPG Balance'!C35</f>
        <v>BCP</v>
      </c>
      <c r="C33" s="471" t="str">
        <f>'C3LPG Balance'!D35</f>
        <v>MT</v>
      </c>
      <c r="D33" s="535"/>
      <c r="E33" s="535"/>
      <c r="F33" s="535"/>
      <c r="G33" s="535"/>
      <c r="H33" s="535"/>
      <c r="I33" s="535"/>
      <c r="J33" s="535"/>
      <c r="K33" s="533"/>
      <c r="L33" s="533"/>
      <c r="M33" s="533"/>
      <c r="N33" s="533"/>
      <c r="O33" s="533"/>
      <c r="P33" s="533"/>
      <c r="Q33" s="533"/>
      <c r="R33" s="533"/>
      <c r="S33" s="533"/>
      <c r="T33" s="533"/>
      <c r="U33" s="533"/>
      <c r="V33" s="533"/>
      <c r="W33" s="533"/>
      <c r="X33" s="533"/>
      <c r="Y33" s="533"/>
      <c r="Z33" s="533"/>
      <c r="AA33" s="533"/>
      <c r="AB33" s="533"/>
      <c r="AC33" s="533"/>
      <c r="AD33" s="533"/>
      <c r="AE33" s="533"/>
      <c r="AF33" s="533"/>
      <c r="AG33" s="533"/>
      <c r="AH33" s="533" t="e">
        <f>#REF!</f>
        <v>#REF!</v>
      </c>
      <c r="AI33" s="533" t="e">
        <f>#REF!</f>
        <v>#REF!</v>
      </c>
      <c r="AJ33" s="533" t="e">
        <f>#REF!</f>
        <v>#REF!</v>
      </c>
      <c r="AK33" s="509"/>
      <c r="AL33" s="509"/>
      <c r="AM33" s="509"/>
      <c r="AN33" s="509"/>
      <c r="AO33" s="509"/>
      <c r="AP33" s="509"/>
      <c r="AQ33" s="509"/>
      <c r="AR33" s="509"/>
      <c r="AS33" s="509"/>
      <c r="AT33" s="509"/>
      <c r="AU33" s="509"/>
      <c r="AV33" s="509"/>
    </row>
    <row r="34" spans="1:49">
      <c r="A34" s="529" t="s">
        <v>318</v>
      </c>
      <c r="B34" s="471" t="str">
        <f>'C3LPG Balance'!C36</f>
        <v>BCP</v>
      </c>
      <c r="C34" s="471" t="str">
        <f>'C3LPG Balance'!D36</f>
        <v>PTT TANK</v>
      </c>
      <c r="D34" s="535"/>
      <c r="E34" s="535"/>
      <c r="F34" s="535"/>
      <c r="G34" s="535"/>
      <c r="H34" s="535"/>
      <c r="I34" s="535"/>
      <c r="J34" s="535"/>
      <c r="K34" s="533"/>
      <c r="L34" s="533"/>
      <c r="M34" s="533"/>
      <c r="N34" s="533"/>
      <c r="O34" s="533"/>
      <c r="P34" s="533"/>
      <c r="Q34" s="533"/>
      <c r="R34" s="533"/>
      <c r="S34" s="533"/>
      <c r="T34" s="533"/>
      <c r="U34" s="533"/>
      <c r="V34" s="533"/>
      <c r="W34" s="533"/>
      <c r="X34" s="533"/>
      <c r="Y34" s="533"/>
      <c r="Z34" s="533"/>
      <c r="AA34" s="533"/>
      <c r="AB34" s="533"/>
      <c r="AC34" s="533" t="e">
        <f>#REF!</f>
        <v>#REF!</v>
      </c>
      <c r="AD34" s="533" t="e">
        <f>#REF!</f>
        <v>#REF!</v>
      </c>
      <c r="AE34" s="533" t="e">
        <f>#REF!</f>
        <v>#REF!</v>
      </c>
      <c r="AF34" s="533" t="e">
        <f>#REF!</f>
        <v>#REF!</v>
      </c>
      <c r="AG34" s="533" t="e">
        <f>#REF!</f>
        <v>#REF!</v>
      </c>
      <c r="AH34" s="533" t="e">
        <f>#REF!</f>
        <v>#REF!</v>
      </c>
      <c r="AI34" s="533" t="e">
        <f>#REF!</f>
        <v>#REF!</v>
      </c>
      <c r="AJ34" s="533" t="e">
        <f>#REF!</f>
        <v>#REF!</v>
      </c>
      <c r="AK34" s="509"/>
      <c r="AL34" s="509"/>
      <c r="AM34" s="509"/>
      <c r="AN34" s="509"/>
      <c r="AO34" s="509"/>
      <c r="AP34" s="509"/>
      <c r="AQ34" s="509"/>
      <c r="AR34" s="509"/>
      <c r="AS34" s="509"/>
      <c r="AT34" s="509"/>
      <c r="AU34" s="509"/>
      <c r="AV34" s="509"/>
    </row>
    <row r="35" spans="1:49">
      <c r="A35" s="529" t="s">
        <v>318</v>
      </c>
      <c r="B35" s="471" t="str">
        <f>'C3LPG Balance'!C37</f>
        <v>Big gas</v>
      </c>
      <c r="C35" s="471" t="str">
        <f>'C3LPG Balance'!D37</f>
        <v>MT</v>
      </c>
      <c r="D35" s="535"/>
      <c r="E35" s="535"/>
      <c r="F35" s="535"/>
      <c r="G35" s="535"/>
      <c r="H35" s="535"/>
      <c r="I35" s="535"/>
      <c r="J35" s="535"/>
      <c r="K35" s="533"/>
      <c r="L35" s="533"/>
      <c r="M35" s="533"/>
      <c r="N35" s="533"/>
      <c r="O35" s="533"/>
      <c r="P35" s="533"/>
      <c r="Q35" s="533"/>
      <c r="R35" s="533"/>
      <c r="S35" s="533"/>
      <c r="T35" s="533"/>
      <c r="U35" s="533"/>
      <c r="V35" s="533"/>
      <c r="W35" s="533"/>
      <c r="X35" s="533"/>
      <c r="Y35" s="533"/>
      <c r="Z35" s="533"/>
      <c r="AA35" s="533"/>
      <c r="AB35" s="533"/>
      <c r="AC35" s="533" t="e">
        <f>#REF!</f>
        <v>#REF!</v>
      </c>
      <c r="AD35" s="533" t="e">
        <f>#REF!</f>
        <v>#REF!</v>
      </c>
      <c r="AE35" s="533" t="e">
        <f>#REF!</f>
        <v>#REF!</v>
      </c>
      <c r="AF35" s="533" t="e">
        <f>#REF!</f>
        <v>#REF!</v>
      </c>
      <c r="AG35" s="533" t="e">
        <f>#REF!</f>
        <v>#REF!</v>
      </c>
      <c r="AH35" s="533" t="e">
        <f>#REF!</f>
        <v>#REF!</v>
      </c>
      <c r="AI35" s="533" t="e">
        <f>#REF!</f>
        <v>#REF!</v>
      </c>
      <c r="AJ35" s="533" t="e">
        <f>#REF!</f>
        <v>#REF!</v>
      </c>
      <c r="AK35" s="509"/>
      <c r="AL35" s="509"/>
      <c r="AM35" s="509"/>
      <c r="AN35" s="509"/>
      <c r="AO35" s="509"/>
      <c r="AP35" s="509"/>
      <c r="AQ35" s="509"/>
      <c r="AR35" s="509"/>
      <c r="AS35" s="509"/>
      <c r="AT35" s="509"/>
      <c r="AU35" s="509"/>
      <c r="AV35" s="509"/>
    </row>
    <row r="36" spans="1:49">
      <c r="A36" s="529" t="s">
        <v>318</v>
      </c>
      <c r="B36" s="471" t="str">
        <f>'C3LPG Balance'!C38</f>
        <v>Big gas</v>
      </c>
      <c r="C36" s="471" t="str">
        <f>'C3LPG Balance'!D38</f>
        <v>PTT TANK</v>
      </c>
      <c r="D36" s="535"/>
      <c r="E36" s="535"/>
      <c r="F36" s="535"/>
      <c r="G36" s="535"/>
      <c r="H36" s="535"/>
      <c r="I36" s="535"/>
      <c r="J36" s="535"/>
      <c r="K36" s="533"/>
      <c r="L36" s="533"/>
      <c r="M36" s="533"/>
      <c r="N36" s="533"/>
      <c r="O36" s="533"/>
      <c r="P36" s="533"/>
      <c r="Q36" s="533"/>
      <c r="R36" s="533"/>
      <c r="S36" s="533"/>
      <c r="T36" s="533"/>
      <c r="U36" s="533"/>
      <c r="V36" s="533"/>
      <c r="W36" s="533"/>
      <c r="X36" s="533"/>
      <c r="Y36" s="533"/>
      <c r="Z36" s="533"/>
      <c r="AA36" s="533"/>
      <c r="AB36" s="533"/>
      <c r="AC36" s="533"/>
      <c r="AD36" s="533"/>
      <c r="AE36" s="533"/>
      <c r="AF36" s="533"/>
      <c r="AG36" s="533"/>
      <c r="AH36" s="533">
        <v>0.6</v>
      </c>
      <c r="AI36" s="533">
        <v>0.5</v>
      </c>
      <c r="AJ36" s="533">
        <v>0.5</v>
      </c>
      <c r="AK36" s="509"/>
      <c r="AL36" s="509"/>
      <c r="AM36" s="509"/>
      <c r="AN36" s="509"/>
      <c r="AO36" s="509"/>
      <c r="AP36" s="509"/>
      <c r="AQ36" s="509"/>
      <c r="AR36" s="509"/>
      <c r="AS36" s="509"/>
      <c r="AT36" s="509"/>
      <c r="AU36" s="509"/>
      <c r="AV36" s="509"/>
      <c r="AW36" s="531"/>
    </row>
    <row r="37" spans="1:49">
      <c r="A37" s="529" t="s">
        <v>318</v>
      </c>
      <c r="B37" s="471" t="str">
        <f>'C3LPG Balance'!C39</f>
        <v>PAP</v>
      </c>
      <c r="C37" s="471" t="str">
        <f>'C3LPG Balance'!D39</f>
        <v>MT</v>
      </c>
      <c r="D37" s="535"/>
      <c r="E37" s="535"/>
      <c r="F37" s="535"/>
      <c r="G37" s="535"/>
      <c r="H37" s="535"/>
      <c r="I37" s="535"/>
      <c r="J37" s="535"/>
      <c r="K37" s="533"/>
      <c r="L37" s="533"/>
      <c r="M37" s="533"/>
      <c r="N37" s="533"/>
      <c r="O37" s="533"/>
      <c r="P37" s="533"/>
      <c r="Q37" s="533"/>
      <c r="R37" s="533"/>
      <c r="S37" s="533"/>
      <c r="T37" s="533"/>
      <c r="U37" s="533"/>
      <c r="V37" s="533"/>
      <c r="W37" s="533"/>
      <c r="X37" s="533"/>
      <c r="Y37" s="533"/>
      <c r="Z37" s="533"/>
      <c r="AA37" s="533"/>
      <c r="AB37" s="533"/>
      <c r="AC37" s="533"/>
      <c r="AD37" s="533"/>
      <c r="AE37" s="533"/>
      <c r="AF37" s="533"/>
      <c r="AG37" s="533"/>
      <c r="AH37" s="533"/>
      <c r="AI37" s="533"/>
      <c r="AJ37" s="533"/>
      <c r="AK37" s="509"/>
      <c r="AL37" s="509"/>
      <c r="AM37" s="509"/>
      <c r="AN37" s="509"/>
      <c r="AO37" s="509"/>
      <c r="AP37" s="509"/>
      <c r="AQ37" s="509"/>
      <c r="AR37" s="509"/>
      <c r="AS37" s="509"/>
      <c r="AT37" s="509"/>
      <c r="AU37" s="509"/>
      <c r="AV37" s="509"/>
      <c r="AW37" s="531"/>
    </row>
    <row r="38" spans="1:49">
      <c r="A38" s="529" t="s">
        <v>318</v>
      </c>
      <c r="B38" s="471" t="str">
        <f>'C3LPG Balance'!C40</f>
        <v>PAP</v>
      </c>
      <c r="C38" s="471" t="str">
        <f>'C3LPG Balance'!D40</f>
        <v>PTT TANK</v>
      </c>
      <c r="D38" s="535"/>
      <c r="E38" s="535"/>
      <c r="F38" s="535"/>
      <c r="G38" s="535"/>
      <c r="H38" s="535"/>
      <c r="I38" s="535"/>
      <c r="J38" s="535"/>
      <c r="K38" s="533"/>
      <c r="L38" s="533"/>
      <c r="M38" s="533"/>
      <c r="N38" s="533"/>
      <c r="O38" s="533"/>
      <c r="P38" s="533"/>
      <c r="Q38" s="533"/>
      <c r="R38" s="533"/>
      <c r="S38" s="533"/>
      <c r="T38" s="533"/>
      <c r="U38" s="533"/>
      <c r="V38" s="533"/>
      <c r="W38" s="533"/>
      <c r="X38" s="533"/>
      <c r="Y38" s="533"/>
      <c r="Z38" s="533"/>
      <c r="AA38" s="533"/>
      <c r="AB38" s="533"/>
      <c r="AC38" s="533"/>
      <c r="AD38" s="533"/>
      <c r="AE38" s="533"/>
      <c r="AF38" s="533"/>
      <c r="AG38" s="533"/>
      <c r="AH38" s="533"/>
      <c r="AI38" s="533"/>
      <c r="AJ38" s="533"/>
      <c r="AK38" s="509"/>
      <c r="AL38" s="509"/>
      <c r="AM38" s="509"/>
      <c r="AN38" s="509"/>
      <c r="AO38" s="509"/>
      <c r="AP38" s="509"/>
      <c r="AQ38" s="509"/>
      <c r="AR38" s="509"/>
      <c r="AS38" s="509"/>
      <c r="AT38" s="509"/>
      <c r="AU38" s="509"/>
      <c r="AV38" s="509"/>
      <c r="AW38" s="531"/>
    </row>
    <row r="39" spans="1:49">
      <c r="A39" s="529" t="s">
        <v>318</v>
      </c>
      <c r="B39" s="471" t="str">
        <f>'C3LPG Balance'!C42</f>
        <v>WP</v>
      </c>
      <c r="C39" s="471" t="str">
        <f>'C3LPG Balance'!D42</f>
        <v>MT</v>
      </c>
      <c r="D39" s="535"/>
      <c r="E39" s="535"/>
      <c r="F39" s="535"/>
      <c r="G39" s="535"/>
      <c r="H39" s="535"/>
      <c r="I39" s="535"/>
      <c r="J39" s="535"/>
      <c r="K39" s="533"/>
      <c r="L39" s="533"/>
      <c r="M39" s="533"/>
      <c r="N39" s="533"/>
      <c r="O39" s="533"/>
      <c r="P39" s="533"/>
      <c r="Q39" s="533"/>
      <c r="R39" s="533"/>
      <c r="S39" s="533"/>
      <c r="T39" s="533"/>
      <c r="U39" s="533"/>
      <c r="V39" s="533"/>
      <c r="W39" s="533"/>
      <c r="X39" s="533"/>
      <c r="Y39" s="533"/>
      <c r="Z39" s="533"/>
      <c r="AA39" s="533"/>
      <c r="AB39" s="533"/>
      <c r="AC39" s="533"/>
      <c r="AD39" s="533"/>
      <c r="AE39" s="533"/>
      <c r="AF39" s="533"/>
      <c r="AG39" s="533"/>
      <c r="AH39" s="533"/>
      <c r="AI39" s="533"/>
      <c r="AJ39" s="533"/>
      <c r="AK39" s="509"/>
      <c r="AL39" s="509"/>
      <c r="AM39" s="509"/>
      <c r="AN39" s="509"/>
      <c r="AO39" s="509"/>
      <c r="AP39" s="509"/>
      <c r="AQ39" s="509"/>
      <c r="AR39" s="509"/>
      <c r="AS39" s="509"/>
      <c r="AT39" s="509"/>
      <c r="AU39" s="509"/>
      <c r="AV39" s="509"/>
      <c r="AW39" s="531"/>
    </row>
    <row r="40" spans="1:49">
      <c r="A40" s="529" t="s">
        <v>318</v>
      </c>
      <c r="B40" s="471" t="str">
        <f>'C3LPG Balance'!C43</f>
        <v>WP</v>
      </c>
      <c r="C40" s="471" t="str">
        <f>'C3LPG Balance'!D43</f>
        <v>PTT TANK</v>
      </c>
      <c r="D40" s="535"/>
      <c r="E40" s="535"/>
      <c r="F40" s="535"/>
      <c r="G40" s="535"/>
      <c r="H40" s="535"/>
      <c r="I40" s="535"/>
      <c r="J40" s="535"/>
      <c r="K40" s="533"/>
      <c r="L40" s="533"/>
      <c r="M40" s="533"/>
      <c r="N40" s="533"/>
      <c r="O40" s="533"/>
      <c r="P40" s="533"/>
      <c r="Q40" s="533"/>
      <c r="R40" s="533"/>
      <c r="S40" s="533"/>
      <c r="T40" s="533"/>
      <c r="U40" s="533"/>
      <c r="V40" s="533"/>
      <c r="W40" s="533"/>
      <c r="X40" s="533"/>
      <c r="Y40" s="533"/>
      <c r="Z40" s="533"/>
      <c r="AA40" s="533"/>
      <c r="AB40" s="533"/>
      <c r="AC40" s="533"/>
      <c r="AD40" s="533"/>
      <c r="AE40" s="533"/>
      <c r="AF40" s="533"/>
      <c r="AG40" s="533"/>
      <c r="AH40" s="533"/>
      <c r="AI40" s="533"/>
      <c r="AJ40" s="533"/>
      <c r="AK40" s="509"/>
      <c r="AL40" s="509"/>
      <c r="AM40" s="509"/>
      <c r="AN40" s="509"/>
      <c r="AO40" s="509"/>
      <c r="AP40" s="509"/>
      <c r="AQ40" s="509"/>
      <c r="AR40" s="509"/>
      <c r="AS40" s="509"/>
      <c r="AT40" s="509"/>
      <c r="AU40" s="509"/>
      <c r="AV40" s="509"/>
      <c r="AW40" s="531"/>
    </row>
    <row r="41" spans="1:49">
      <c r="A41" s="529" t="s">
        <v>318</v>
      </c>
      <c r="B41" s="471" t="str">
        <f>'C3LPG Balance'!C45</f>
        <v>IRPC</v>
      </c>
      <c r="C41" s="471" t="str">
        <f>'C3LPG Balance'!D45</f>
        <v>MT</v>
      </c>
      <c r="D41" s="535"/>
      <c r="E41" s="535"/>
      <c r="F41" s="535"/>
      <c r="G41" s="535"/>
      <c r="H41" s="535"/>
      <c r="I41" s="535"/>
      <c r="J41" s="535"/>
      <c r="K41" s="533"/>
      <c r="L41" s="533"/>
      <c r="M41" s="533"/>
      <c r="N41" s="533"/>
      <c r="O41" s="533"/>
      <c r="P41" s="533"/>
      <c r="Q41" s="533"/>
      <c r="R41" s="533"/>
      <c r="S41" s="533"/>
      <c r="T41" s="533"/>
      <c r="U41" s="533"/>
      <c r="V41" s="533"/>
      <c r="W41" s="533"/>
      <c r="X41" s="533"/>
      <c r="Y41" s="533"/>
      <c r="Z41" s="533"/>
      <c r="AA41" s="533"/>
      <c r="AB41" s="533"/>
      <c r="AC41" s="533"/>
      <c r="AD41" s="533"/>
      <c r="AE41" s="533"/>
      <c r="AF41" s="533"/>
      <c r="AG41" s="533"/>
      <c r="AH41" s="533"/>
      <c r="AI41" s="533"/>
      <c r="AJ41" s="533"/>
      <c r="AK41" s="509"/>
      <c r="AL41" s="509"/>
      <c r="AM41" s="509"/>
      <c r="AN41" s="509"/>
      <c r="AO41" s="509"/>
      <c r="AP41" s="509"/>
      <c r="AQ41" s="509"/>
      <c r="AR41" s="509"/>
      <c r="AS41" s="509"/>
      <c r="AT41" s="509"/>
      <c r="AU41" s="509"/>
      <c r="AV41" s="509"/>
      <c r="AW41" s="531"/>
    </row>
    <row r="42" spans="1:49">
      <c r="A42" s="529" t="s">
        <v>318</v>
      </c>
      <c r="B42" s="471" t="str">
        <f>'C3LPG Balance'!C46</f>
        <v>IRPC</v>
      </c>
      <c r="C42" s="471" t="str">
        <f>'C3LPG Balance'!D46</f>
        <v>PTT TANK</v>
      </c>
      <c r="D42" s="535"/>
      <c r="E42" s="535"/>
      <c r="F42" s="535"/>
      <c r="G42" s="535"/>
      <c r="H42" s="535"/>
      <c r="I42" s="535"/>
      <c r="J42" s="535"/>
      <c r="K42" s="533"/>
      <c r="L42" s="533"/>
      <c r="M42" s="533"/>
      <c r="N42" s="533"/>
      <c r="O42" s="533"/>
      <c r="P42" s="533"/>
      <c r="Q42" s="533"/>
      <c r="R42" s="533"/>
      <c r="S42" s="533"/>
      <c r="T42" s="533"/>
      <c r="U42" s="533"/>
      <c r="V42" s="533"/>
      <c r="W42" s="533"/>
      <c r="X42" s="533"/>
      <c r="Y42" s="533"/>
      <c r="Z42" s="533"/>
      <c r="AA42" s="533"/>
      <c r="AB42" s="533"/>
      <c r="AC42" s="533"/>
      <c r="AD42" s="533"/>
      <c r="AE42" s="533"/>
      <c r="AF42" s="533"/>
      <c r="AG42" s="533"/>
      <c r="AH42" s="533"/>
      <c r="AI42" s="533"/>
      <c r="AJ42" s="533"/>
      <c r="AK42" s="509"/>
      <c r="AL42" s="509"/>
      <c r="AM42" s="509"/>
      <c r="AN42" s="509"/>
      <c r="AO42" s="509"/>
      <c r="AP42" s="509"/>
      <c r="AQ42" s="509"/>
      <c r="AR42" s="509"/>
      <c r="AS42" s="509"/>
      <c r="AT42" s="509"/>
      <c r="AU42" s="509"/>
      <c r="AV42" s="509"/>
      <c r="AW42" s="531"/>
    </row>
    <row r="43" spans="1:49">
      <c r="A43" s="529" t="s">
        <v>318</v>
      </c>
      <c r="B43" s="471" t="str">
        <f>'C3LPG Balance'!C47</f>
        <v>Atlas</v>
      </c>
      <c r="C43" s="471" t="str">
        <f>'C3LPG Balance'!D47</f>
        <v>MT</v>
      </c>
      <c r="D43" s="535"/>
      <c r="E43" s="535"/>
      <c r="F43" s="535"/>
      <c r="G43" s="535"/>
      <c r="H43" s="535"/>
      <c r="I43" s="535"/>
      <c r="J43" s="535"/>
      <c r="K43" s="533"/>
      <c r="L43" s="533"/>
      <c r="M43" s="533"/>
      <c r="N43" s="533"/>
      <c r="O43" s="533"/>
      <c r="P43" s="533"/>
      <c r="Q43" s="533"/>
      <c r="R43" s="533"/>
      <c r="S43" s="533"/>
      <c r="T43" s="533"/>
      <c r="U43" s="533"/>
      <c r="V43" s="533"/>
      <c r="W43" s="533"/>
      <c r="X43" s="533"/>
      <c r="Y43" s="533"/>
      <c r="Z43" s="533"/>
      <c r="AA43" s="533"/>
      <c r="AB43" s="533"/>
      <c r="AC43" s="533"/>
      <c r="AD43" s="533"/>
      <c r="AE43" s="533"/>
      <c r="AF43" s="533"/>
      <c r="AG43" s="533"/>
      <c r="AH43" s="533"/>
      <c r="AI43" s="533"/>
      <c r="AJ43" s="533"/>
      <c r="AK43" s="509"/>
      <c r="AL43" s="509"/>
      <c r="AM43" s="509"/>
      <c r="AN43" s="509"/>
      <c r="AO43" s="509"/>
      <c r="AP43" s="509"/>
      <c r="AQ43" s="509"/>
      <c r="AR43" s="509"/>
      <c r="AS43" s="509"/>
      <c r="AT43" s="509"/>
      <c r="AU43" s="509"/>
      <c r="AV43" s="509"/>
      <c r="AW43" s="531"/>
    </row>
    <row r="44" spans="1:49">
      <c r="A44" s="529" t="s">
        <v>318</v>
      </c>
      <c r="B44" s="471" t="str">
        <f>'C3LPG Balance'!C48</f>
        <v>Atlas</v>
      </c>
      <c r="C44" s="471" t="str">
        <f>'C3LPG Balance'!D48</f>
        <v>PTT TANK</v>
      </c>
      <c r="D44" s="535"/>
      <c r="E44" s="535"/>
      <c r="F44" s="535"/>
      <c r="G44" s="535"/>
      <c r="H44" s="535"/>
      <c r="I44" s="535"/>
      <c r="J44" s="535"/>
      <c r="K44" s="533"/>
      <c r="L44" s="533"/>
      <c r="M44" s="533"/>
      <c r="N44" s="533"/>
      <c r="O44" s="533"/>
      <c r="P44" s="533"/>
      <c r="Q44" s="533"/>
      <c r="R44" s="533"/>
      <c r="S44" s="533"/>
      <c r="T44" s="533"/>
      <c r="U44" s="533"/>
      <c r="V44" s="533"/>
      <c r="W44" s="533"/>
      <c r="X44" s="533"/>
      <c r="Y44" s="533"/>
      <c r="Z44" s="533"/>
      <c r="AA44" s="533"/>
      <c r="AB44" s="533"/>
      <c r="AC44" s="533"/>
      <c r="AD44" s="533"/>
      <c r="AE44" s="533"/>
      <c r="AF44" s="533"/>
      <c r="AG44" s="533"/>
      <c r="AH44" s="533"/>
      <c r="AI44" s="533"/>
      <c r="AJ44" s="533"/>
      <c r="AK44" s="509"/>
      <c r="AL44" s="509"/>
      <c r="AM44" s="509"/>
      <c r="AN44" s="509"/>
      <c r="AO44" s="509"/>
      <c r="AP44" s="509"/>
      <c r="AQ44" s="509"/>
      <c r="AR44" s="509"/>
      <c r="AS44" s="509"/>
      <c r="AT44" s="509"/>
      <c r="AU44" s="509"/>
      <c r="AV44" s="509"/>
      <c r="AW44" s="531"/>
    </row>
    <row r="45" spans="1:49">
      <c r="A45" s="529" t="s">
        <v>318</v>
      </c>
      <c r="B45" s="471" t="str">
        <f>'C3LPG Balance'!C49</f>
        <v>ESSO</v>
      </c>
      <c r="C45" s="471" t="str">
        <f>'C3LPG Balance'!D49</f>
        <v>MT</v>
      </c>
      <c r="D45" s="535"/>
      <c r="E45" s="535"/>
      <c r="F45" s="535"/>
      <c r="G45" s="535"/>
      <c r="H45" s="535"/>
      <c r="I45" s="535"/>
      <c r="J45" s="535"/>
      <c r="K45" s="533"/>
      <c r="L45" s="533"/>
      <c r="M45" s="533"/>
      <c r="N45" s="533"/>
      <c r="O45" s="533"/>
      <c r="P45" s="533"/>
      <c r="Q45" s="533"/>
      <c r="R45" s="533"/>
      <c r="S45" s="533"/>
      <c r="T45" s="533"/>
      <c r="U45" s="533"/>
      <c r="V45" s="533"/>
      <c r="W45" s="533"/>
      <c r="X45" s="533"/>
      <c r="Y45" s="533"/>
      <c r="Z45" s="533"/>
      <c r="AA45" s="533"/>
      <c r="AB45" s="533"/>
      <c r="AC45" s="533"/>
      <c r="AD45" s="533"/>
      <c r="AE45" s="533"/>
      <c r="AF45" s="533"/>
      <c r="AG45" s="533"/>
      <c r="AH45" s="533"/>
      <c r="AI45" s="533"/>
      <c r="AJ45" s="533"/>
      <c r="AK45" s="509"/>
      <c r="AL45" s="509"/>
      <c r="AM45" s="509"/>
      <c r="AN45" s="509"/>
      <c r="AO45" s="509"/>
      <c r="AP45" s="509"/>
      <c r="AQ45" s="509"/>
      <c r="AR45" s="509"/>
      <c r="AS45" s="509"/>
      <c r="AT45" s="509"/>
      <c r="AU45" s="509"/>
      <c r="AV45" s="509"/>
      <c r="AW45" s="531"/>
    </row>
    <row r="46" spans="1:49">
      <c r="A46" s="529" t="s">
        <v>318</v>
      </c>
      <c r="B46" s="471" t="str">
        <f>'C3LPG Balance'!C50</f>
        <v>ESSO</v>
      </c>
      <c r="C46" s="471" t="str">
        <f>'C3LPG Balance'!D50</f>
        <v xml:space="preserve">BRP </v>
      </c>
      <c r="D46" s="535"/>
      <c r="E46" s="535"/>
      <c r="F46" s="535"/>
      <c r="G46" s="535"/>
      <c r="H46" s="535"/>
      <c r="I46" s="535"/>
      <c r="J46" s="535"/>
      <c r="K46" s="533"/>
      <c r="L46" s="533"/>
      <c r="M46" s="533"/>
      <c r="N46" s="533"/>
      <c r="O46" s="533"/>
      <c r="P46" s="533"/>
      <c r="Q46" s="533"/>
      <c r="R46" s="533"/>
      <c r="S46" s="533"/>
      <c r="T46" s="533"/>
      <c r="U46" s="533"/>
      <c r="V46" s="533"/>
      <c r="W46" s="533"/>
      <c r="X46" s="533"/>
      <c r="Y46" s="533"/>
      <c r="Z46" s="533"/>
      <c r="AA46" s="533"/>
      <c r="AB46" s="533"/>
      <c r="AC46" s="533"/>
      <c r="AD46" s="533"/>
      <c r="AE46" s="533"/>
      <c r="AF46" s="533"/>
      <c r="AG46" s="533"/>
      <c r="AH46" s="533"/>
      <c r="AI46" s="533"/>
      <c r="AJ46" s="533"/>
      <c r="AK46" s="509"/>
      <c r="AL46" s="509"/>
      <c r="AM46" s="509"/>
      <c r="AN46" s="509"/>
      <c r="AO46" s="509"/>
      <c r="AP46" s="509"/>
      <c r="AQ46" s="509"/>
      <c r="AR46" s="509"/>
      <c r="AS46" s="509"/>
      <c r="AT46" s="509"/>
      <c r="AU46" s="509"/>
      <c r="AV46" s="509"/>
      <c r="AW46" s="531"/>
    </row>
    <row r="47" spans="1:49">
      <c r="A47" s="529" t="s">
        <v>318</v>
      </c>
      <c r="B47" s="471" t="str">
        <f>'C3LPG Balance'!C51</f>
        <v>ESSO</v>
      </c>
      <c r="C47" s="471" t="str">
        <f>'C3LPG Balance'!D51</f>
        <v>PTT TANK</v>
      </c>
      <c r="D47" s="535"/>
      <c r="E47" s="535"/>
      <c r="F47" s="535"/>
      <c r="G47" s="535"/>
      <c r="H47" s="535"/>
      <c r="I47" s="535"/>
      <c r="J47" s="535"/>
      <c r="K47" s="533"/>
      <c r="L47" s="533"/>
      <c r="M47" s="533"/>
      <c r="N47" s="533"/>
      <c r="O47" s="533"/>
      <c r="P47" s="533"/>
      <c r="Q47" s="533"/>
      <c r="R47" s="533"/>
      <c r="S47" s="533"/>
      <c r="T47" s="533"/>
      <c r="U47" s="533"/>
      <c r="V47" s="533"/>
      <c r="W47" s="533"/>
      <c r="X47" s="533"/>
      <c r="Y47" s="533"/>
      <c r="Z47" s="533"/>
      <c r="AA47" s="533"/>
      <c r="AB47" s="533"/>
      <c r="AC47" s="533"/>
      <c r="AD47" s="533"/>
      <c r="AE47" s="533"/>
      <c r="AF47" s="533"/>
      <c r="AG47" s="533"/>
      <c r="AH47" s="533"/>
      <c r="AI47" s="533"/>
      <c r="AJ47" s="533"/>
      <c r="AK47" s="509"/>
      <c r="AL47" s="509"/>
      <c r="AM47" s="509"/>
      <c r="AN47" s="509"/>
      <c r="AO47" s="509"/>
      <c r="AP47" s="509"/>
      <c r="AQ47" s="509"/>
      <c r="AR47" s="509"/>
      <c r="AS47" s="509"/>
      <c r="AT47" s="509"/>
      <c r="AU47" s="509"/>
      <c r="AV47" s="509"/>
      <c r="AW47" s="531"/>
    </row>
    <row r="48" spans="1:49">
      <c r="A48" s="529" t="s">
        <v>318</v>
      </c>
      <c r="B48" s="471" t="str">
        <f>'C3LPG Balance'!C52</f>
        <v>UNO</v>
      </c>
      <c r="C48" s="471" t="str">
        <f>'C3LPG Balance'!D52</f>
        <v>PTT TANK</v>
      </c>
      <c r="D48" s="535"/>
      <c r="E48" s="535"/>
      <c r="F48" s="535"/>
      <c r="G48" s="535"/>
      <c r="H48" s="535"/>
      <c r="I48" s="535"/>
      <c r="J48" s="535"/>
      <c r="K48" s="533"/>
      <c r="L48" s="533"/>
      <c r="M48" s="533"/>
      <c r="N48" s="533"/>
      <c r="O48" s="533"/>
      <c r="P48" s="533"/>
      <c r="Q48" s="533"/>
      <c r="R48" s="533"/>
      <c r="S48" s="533"/>
      <c r="T48" s="533"/>
      <c r="U48" s="533"/>
      <c r="V48" s="533"/>
      <c r="W48" s="533"/>
      <c r="X48" s="533"/>
      <c r="Y48" s="533"/>
      <c r="Z48" s="533"/>
      <c r="AA48" s="533"/>
      <c r="AB48" s="533"/>
      <c r="AC48" s="533"/>
      <c r="AD48" s="533"/>
      <c r="AE48" s="533"/>
      <c r="AF48" s="533"/>
      <c r="AG48" s="533"/>
      <c r="AH48" s="533"/>
      <c r="AI48" s="533"/>
      <c r="AJ48" s="533"/>
      <c r="AK48" s="509"/>
      <c r="AL48" s="509"/>
      <c r="AM48" s="509"/>
      <c r="AN48" s="509"/>
      <c r="AO48" s="509"/>
      <c r="AP48" s="509"/>
      <c r="AQ48" s="509"/>
      <c r="AR48" s="509"/>
      <c r="AS48" s="509"/>
      <c r="AT48" s="509"/>
      <c r="AU48" s="509"/>
      <c r="AV48" s="509"/>
      <c r="AW48" s="531"/>
    </row>
    <row r="49" spans="1:49">
      <c r="A49" s="529" t="s">
        <v>318</v>
      </c>
      <c r="B49" s="471" t="str">
        <f>'C3LPG Balance'!C53</f>
        <v>Orchid</v>
      </c>
      <c r="C49" s="471" t="str">
        <f>'C3LPG Balance'!D53</f>
        <v>PTT TANK</v>
      </c>
      <c r="D49" s="535"/>
      <c r="E49" s="535"/>
      <c r="F49" s="535"/>
      <c r="G49" s="535"/>
      <c r="H49" s="535"/>
      <c r="I49" s="535"/>
      <c r="J49" s="535"/>
      <c r="K49" s="533"/>
      <c r="L49" s="533"/>
      <c r="M49" s="533"/>
      <c r="N49" s="533"/>
      <c r="O49" s="533"/>
      <c r="P49" s="533"/>
      <c r="Q49" s="533"/>
      <c r="R49" s="533"/>
      <c r="S49" s="533"/>
      <c r="T49" s="533"/>
      <c r="U49" s="533"/>
      <c r="V49" s="533"/>
      <c r="W49" s="533"/>
      <c r="X49" s="533"/>
      <c r="Y49" s="533"/>
      <c r="Z49" s="533"/>
      <c r="AA49" s="533"/>
      <c r="AB49" s="533"/>
      <c r="AC49" s="533"/>
      <c r="AD49" s="533"/>
      <c r="AE49" s="533"/>
      <c r="AF49" s="533"/>
      <c r="AG49" s="533"/>
      <c r="AH49" s="533"/>
      <c r="AI49" s="533"/>
      <c r="AJ49" s="533"/>
      <c r="AK49" s="509"/>
      <c r="AL49" s="509"/>
      <c r="AM49" s="509"/>
      <c r="AN49" s="509"/>
      <c r="AO49" s="509"/>
      <c r="AP49" s="509"/>
      <c r="AQ49" s="509"/>
      <c r="AR49" s="509"/>
      <c r="AS49" s="509"/>
      <c r="AT49" s="509"/>
      <c r="AU49" s="509"/>
      <c r="AV49" s="509"/>
      <c r="AW49" s="531"/>
    </row>
    <row r="50" spans="1:49">
      <c r="A50" s="529" t="s">
        <v>313</v>
      </c>
      <c r="B50" s="471" t="str">
        <f>'C3LPG Balance'!C54</f>
        <v>PTTOR</v>
      </c>
      <c r="C50" s="471" t="str">
        <f>'C3LPG Balance'!D54</f>
        <v>IRPC</v>
      </c>
      <c r="D50" s="535"/>
      <c r="E50" s="535"/>
      <c r="F50" s="535"/>
      <c r="G50" s="535"/>
      <c r="H50" s="535"/>
      <c r="I50" s="535"/>
      <c r="J50" s="535"/>
      <c r="K50" s="533"/>
      <c r="L50" s="533"/>
      <c r="M50" s="533"/>
      <c r="N50" s="533"/>
      <c r="O50" s="533"/>
      <c r="P50" s="533"/>
      <c r="Q50" s="533"/>
      <c r="R50" s="533"/>
      <c r="S50" s="533"/>
      <c r="T50" s="533"/>
      <c r="U50" s="533"/>
      <c r="V50" s="533"/>
      <c r="W50" s="533"/>
      <c r="X50" s="533"/>
      <c r="Y50" s="533"/>
      <c r="Z50" s="533"/>
      <c r="AA50" s="533"/>
      <c r="AB50" s="533"/>
      <c r="AC50" s="533"/>
      <c r="AD50" s="533"/>
      <c r="AE50" s="533"/>
      <c r="AF50" s="533"/>
      <c r="AG50" s="533"/>
      <c r="AH50" s="533"/>
      <c r="AI50" s="533"/>
      <c r="AJ50" s="533"/>
      <c r="AK50" s="509"/>
      <c r="AL50" s="509"/>
      <c r="AM50" s="509"/>
      <c r="AN50" s="509"/>
      <c r="AO50" s="509"/>
      <c r="AP50" s="509"/>
      <c r="AQ50" s="509"/>
      <c r="AR50" s="509"/>
      <c r="AS50" s="509"/>
      <c r="AT50" s="509"/>
      <c r="AU50" s="509"/>
      <c r="AV50" s="509"/>
      <c r="AW50" s="531"/>
    </row>
    <row r="51" spans="1:49">
      <c r="A51" s="529" t="s">
        <v>284</v>
      </c>
      <c r="B51" s="471" t="str">
        <f>'C3LPG Balance'!C57</f>
        <v>PTTOR</v>
      </c>
      <c r="C51" s="471" t="str">
        <f>'C3LPG Balance'!D57</f>
        <v>MT</v>
      </c>
      <c r="D51" s="535"/>
      <c r="E51" s="535"/>
      <c r="F51" s="535"/>
      <c r="G51" s="535"/>
      <c r="H51" s="535"/>
      <c r="I51" s="535"/>
      <c r="J51" s="535"/>
      <c r="K51" s="533"/>
      <c r="L51" s="533"/>
      <c r="M51" s="533"/>
      <c r="N51" s="533"/>
      <c r="O51" s="533"/>
      <c r="P51" s="533"/>
      <c r="Q51" s="533"/>
      <c r="R51" s="533"/>
      <c r="S51" s="533"/>
      <c r="T51" s="533"/>
      <c r="U51" s="533"/>
      <c r="V51" s="533"/>
      <c r="W51" s="533"/>
      <c r="X51" s="533"/>
      <c r="Y51" s="533"/>
      <c r="Z51" s="533"/>
      <c r="AA51" s="533"/>
      <c r="AB51" s="533"/>
      <c r="AC51" s="533"/>
      <c r="AD51" s="533"/>
      <c r="AE51" s="533"/>
      <c r="AF51" s="533"/>
      <c r="AG51" s="533"/>
      <c r="AH51" s="533"/>
      <c r="AI51" s="533"/>
      <c r="AJ51" s="533"/>
      <c r="AK51" s="509"/>
      <c r="AL51" s="509"/>
      <c r="AM51" s="509"/>
      <c r="AN51" s="509"/>
      <c r="AO51" s="509"/>
      <c r="AP51" s="509"/>
      <c r="AQ51" s="509"/>
      <c r="AR51" s="509"/>
      <c r="AS51" s="509"/>
      <c r="AT51" s="509"/>
      <c r="AU51" s="509"/>
      <c r="AV51" s="509"/>
      <c r="AW51" s="531"/>
    </row>
    <row r="52" spans="1:49">
      <c r="A52" s="529" t="s">
        <v>284</v>
      </c>
      <c r="B52" s="471" t="str">
        <f>'C3LPG Balance'!C58</f>
        <v>PTTOR</v>
      </c>
      <c r="C52" s="471" t="str">
        <f>'C3LPG Balance'!D58</f>
        <v>PTT TANK</v>
      </c>
      <c r="D52" s="535"/>
      <c r="E52" s="535"/>
      <c r="F52" s="535"/>
      <c r="G52" s="535"/>
      <c r="H52" s="535"/>
      <c r="I52" s="535"/>
      <c r="J52" s="535"/>
      <c r="K52" s="533"/>
      <c r="L52" s="533"/>
      <c r="M52" s="533"/>
      <c r="N52" s="533"/>
      <c r="O52" s="533"/>
      <c r="P52" s="533"/>
      <c r="Q52" s="533"/>
      <c r="R52" s="533"/>
      <c r="S52" s="533"/>
      <c r="T52" s="533"/>
      <c r="U52" s="533"/>
      <c r="V52" s="533"/>
      <c r="W52" s="533"/>
      <c r="X52" s="533"/>
      <c r="Y52" s="533"/>
      <c r="Z52" s="533"/>
      <c r="AA52" s="533"/>
      <c r="AB52" s="533"/>
      <c r="AC52" s="533"/>
      <c r="AD52" s="533"/>
      <c r="AE52" s="533"/>
      <c r="AF52" s="533"/>
      <c r="AG52" s="533"/>
      <c r="AH52" s="533"/>
      <c r="AI52" s="533"/>
      <c r="AJ52" s="533"/>
      <c r="AK52" s="509"/>
      <c r="AL52" s="509"/>
      <c r="AM52" s="509"/>
      <c r="AN52" s="509"/>
      <c r="AO52" s="509"/>
      <c r="AP52" s="509"/>
      <c r="AQ52" s="509"/>
      <c r="AR52" s="509"/>
      <c r="AS52" s="509"/>
      <c r="AT52" s="509"/>
      <c r="AU52" s="509"/>
      <c r="AV52" s="509"/>
      <c r="AW52" s="531"/>
    </row>
    <row r="53" spans="1:49">
      <c r="A53" s="529" t="s">
        <v>284</v>
      </c>
      <c r="B53" s="471" t="str">
        <f>'C3LPG Balance'!C59</f>
        <v>PTTOR</v>
      </c>
      <c r="C53" s="471" t="str">
        <f>'C3LPG Balance'!D59</f>
        <v>PTT TANK (Truck)</v>
      </c>
      <c r="D53" s="535"/>
      <c r="E53" s="535"/>
      <c r="F53" s="535"/>
      <c r="G53" s="535"/>
      <c r="H53" s="535"/>
      <c r="I53" s="535"/>
      <c r="J53" s="535"/>
      <c r="K53" s="533"/>
      <c r="L53" s="533"/>
      <c r="M53" s="533"/>
      <c r="N53" s="533"/>
      <c r="O53" s="533"/>
      <c r="P53" s="533"/>
      <c r="Q53" s="533"/>
      <c r="R53" s="533"/>
      <c r="S53" s="533"/>
      <c r="T53" s="533"/>
      <c r="U53" s="533"/>
      <c r="V53" s="533"/>
      <c r="W53" s="533"/>
      <c r="X53" s="533"/>
      <c r="Y53" s="533"/>
      <c r="Z53" s="533"/>
      <c r="AA53" s="533"/>
      <c r="AB53" s="533"/>
      <c r="AC53" s="533"/>
      <c r="AD53" s="533"/>
      <c r="AE53" s="533"/>
      <c r="AF53" s="533"/>
      <c r="AG53" s="533"/>
      <c r="AH53" s="533"/>
      <c r="AI53" s="533"/>
      <c r="AJ53" s="533"/>
      <c r="AK53" s="509"/>
      <c r="AL53" s="509"/>
      <c r="AM53" s="509"/>
      <c r="AN53" s="509"/>
      <c r="AO53" s="509"/>
      <c r="AP53" s="509"/>
      <c r="AQ53" s="509"/>
      <c r="AR53" s="509"/>
      <c r="AS53" s="509"/>
      <c r="AT53" s="509"/>
      <c r="AU53" s="509"/>
      <c r="AV53" s="509"/>
      <c r="AW53" s="531"/>
    </row>
    <row r="54" spans="1:49">
      <c r="A54" s="529" t="s">
        <v>284</v>
      </c>
      <c r="B54" s="471" t="str">
        <f>'C3LPG Balance'!C60</f>
        <v>BCP</v>
      </c>
      <c r="C54" s="471" t="str">
        <f>'C3LPG Balance'!D60</f>
        <v>MT</v>
      </c>
      <c r="D54" s="535"/>
      <c r="E54" s="535"/>
      <c r="F54" s="535"/>
      <c r="G54" s="535"/>
      <c r="H54" s="535"/>
      <c r="I54" s="535"/>
      <c r="J54" s="535"/>
      <c r="K54" s="533"/>
      <c r="L54" s="533"/>
      <c r="M54" s="533"/>
      <c r="N54" s="533"/>
      <c r="O54" s="533"/>
      <c r="P54" s="533"/>
      <c r="Q54" s="533"/>
      <c r="R54" s="533"/>
      <c r="S54" s="533"/>
      <c r="T54" s="533"/>
      <c r="U54" s="533"/>
      <c r="V54" s="533"/>
      <c r="W54" s="533"/>
      <c r="X54" s="533"/>
      <c r="Y54" s="533"/>
      <c r="Z54" s="533"/>
      <c r="AA54" s="533"/>
      <c r="AB54" s="533"/>
      <c r="AC54" s="533"/>
      <c r="AD54" s="533"/>
      <c r="AE54" s="533"/>
      <c r="AF54" s="533"/>
      <c r="AG54" s="533"/>
      <c r="AH54" s="533"/>
      <c r="AI54" s="533"/>
      <c r="AJ54" s="533"/>
      <c r="AK54" s="509"/>
      <c r="AL54" s="509"/>
      <c r="AM54" s="509"/>
      <c r="AN54" s="509"/>
      <c r="AO54" s="509"/>
      <c r="AP54" s="509"/>
      <c r="AQ54" s="509"/>
      <c r="AR54" s="509"/>
      <c r="AS54" s="509"/>
      <c r="AT54" s="509"/>
      <c r="AU54" s="509"/>
      <c r="AV54" s="509"/>
      <c r="AW54" s="531"/>
    </row>
    <row r="55" spans="1:49">
      <c r="A55" s="529" t="s">
        <v>284</v>
      </c>
      <c r="B55" s="471" t="str">
        <f>'C3LPG Balance'!C61</f>
        <v>BCP</v>
      </c>
      <c r="C55" s="471" t="str">
        <f>'C3LPG Balance'!D61</f>
        <v>PTT TANK</v>
      </c>
      <c r="D55" s="535"/>
      <c r="E55" s="535"/>
      <c r="F55" s="535"/>
      <c r="G55" s="535"/>
      <c r="H55" s="535"/>
      <c r="I55" s="535"/>
      <c r="J55" s="535"/>
      <c r="K55" s="533"/>
      <c r="L55" s="533"/>
      <c r="M55" s="533"/>
      <c r="N55" s="533"/>
      <c r="O55" s="533"/>
      <c r="P55" s="533"/>
      <c r="Q55" s="533"/>
      <c r="R55" s="533"/>
      <c r="S55" s="533"/>
      <c r="T55" s="533"/>
      <c r="U55" s="533"/>
      <c r="V55" s="533"/>
      <c r="W55" s="533"/>
      <c r="X55" s="533"/>
      <c r="Y55" s="533"/>
      <c r="Z55" s="533"/>
      <c r="AA55" s="533"/>
      <c r="AB55" s="533"/>
      <c r="AC55" s="533"/>
      <c r="AD55" s="533"/>
      <c r="AE55" s="533"/>
      <c r="AF55" s="533"/>
      <c r="AG55" s="533"/>
      <c r="AH55" s="533"/>
      <c r="AI55" s="533"/>
      <c r="AJ55" s="533"/>
      <c r="AK55" s="509"/>
      <c r="AL55" s="509"/>
      <c r="AM55" s="509"/>
      <c r="AN55" s="509"/>
      <c r="AO55" s="509"/>
      <c r="AP55" s="509"/>
      <c r="AQ55" s="509"/>
      <c r="AR55" s="509"/>
      <c r="AS55" s="509"/>
      <c r="AT55" s="509"/>
      <c r="AU55" s="509"/>
      <c r="AV55" s="509"/>
      <c r="AW55" s="531"/>
    </row>
    <row r="56" spans="1:49">
      <c r="A56" s="529" t="s">
        <v>284</v>
      </c>
      <c r="B56" s="471" t="e">
        <f>'C3LPG Balance'!#REF!</f>
        <v>#REF!</v>
      </c>
      <c r="C56" s="471" t="e">
        <f>'C3LPG Balance'!#REF!</f>
        <v>#REF!</v>
      </c>
      <c r="D56" s="535"/>
      <c r="E56" s="535"/>
      <c r="F56" s="535"/>
      <c r="G56" s="535"/>
      <c r="H56" s="535"/>
      <c r="I56" s="535"/>
      <c r="J56" s="535"/>
      <c r="K56" s="533"/>
      <c r="L56" s="533"/>
      <c r="M56" s="533"/>
      <c r="N56" s="533"/>
      <c r="O56" s="533"/>
      <c r="P56" s="533"/>
      <c r="Q56" s="533"/>
      <c r="R56" s="533"/>
      <c r="S56" s="533"/>
      <c r="T56" s="533"/>
      <c r="U56" s="533"/>
      <c r="V56" s="533"/>
      <c r="W56" s="533"/>
      <c r="X56" s="533"/>
      <c r="Y56" s="533"/>
      <c r="Z56" s="533"/>
      <c r="AA56" s="533"/>
      <c r="AB56" s="533"/>
      <c r="AC56" s="533"/>
      <c r="AD56" s="533"/>
      <c r="AE56" s="533"/>
      <c r="AF56" s="533"/>
      <c r="AG56" s="533"/>
      <c r="AH56" s="533"/>
      <c r="AI56" s="533"/>
      <c r="AJ56" s="533"/>
      <c r="AK56" s="509"/>
      <c r="AL56" s="509"/>
      <c r="AM56" s="509"/>
      <c r="AN56" s="509"/>
      <c r="AO56" s="509"/>
      <c r="AP56" s="509"/>
      <c r="AQ56" s="509"/>
      <c r="AR56" s="509"/>
      <c r="AS56" s="509"/>
      <c r="AT56" s="509"/>
      <c r="AU56" s="509"/>
      <c r="AV56" s="509"/>
      <c r="AW56" s="531"/>
    </row>
    <row r="57" spans="1:49">
      <c r="A57" s="529" t="s">
        <v>284</v>
      </c>
      <c r="B57" s="471" t="e">
        <f>'C3LPG Balance'!#REF!</f>
        <v>#REF!</v>
      </c>
      <c r="C57" s="471" t="e">
        <f>'C3LPG Balance'!#REF!</f>
        <v>#REF!</v>
      </c>
      <c r="D57" s="535"/>
      <c r="E57" s="535"/>
      <c r="F57" s="535"/>
      <c r="G57" s="535"/>
      <c r="H57" s="535"/>
      <c r="I57" s="535"/>
      <c r="J57" s="535"/>
      <c r="K57" s="533"/>
      <c r="L57" s="533"/>
      <c r="M57" s="533"/>
      <c r="N57" s="533"/>
      <c r="O57" s="533"/>
      <c r="P57" s="533"/>
      <c r="Q57" s="533"/>
      <c r="R57" s="533"/>
      <c r="S57" s="533"/>
      <c r="T57" s="533"/>
      <c r="U57" s="533"/>
      <c r="V57" s="533"/>
      <c r="W57" s="533"/>
      <c r="X57" s="533"/>
      <c r="Y57" s="533"/>
      <c r="Z57" s="533"/>
      <c r="AA57" s="533"/>
      <c r="AB57" s="533"/>
      <c r="AC57" s="533"/>
      <c r="AD57" s="533"/>
      <c r="AE57" s="533"/>
      <c r="AF57" s="533"/>
      <c r="AG57" s="533"/>
      <c r="AH57" s="533"/>
      <c r="AI57" s="533"/>
      <c r="AJ57" s="533"/>
      <c r="AK57" s="509"/>
      <c r="AL57" s="509"/>
      <c r="AM57" s="509"/>
      <c r="AN57" s="509"/>
      <c r="AO57" s="509"/>
      <c r="AP57" s="509"/>
      <c r="AQ57" s="509"/>
      <c r="AR57" s="509"/>
      <c r="AS57" s="509"/>
      <c r="AT57" s="509"/>
      <c r="AU57" s="509"/>
      <c r="AV57" s="509"/>
      <c r="AW57" s="531"/>
    </row>
    <row r="58" spans="1:49">
      <c r="A58" s="529" t="s">
        <v>284</v>
      </c>
      <c r="B58" s="471" t="str">
        <f>'C3LPG Balance'!C62</f>
        <v>PAP</v>
      </c>
      <c r="C58" s="471" t="str">
        <f>'C3LPG Balance'!D62</f>
        <v>MT</v>
      </c>
      <c r="D58" s="535"/>
      <c r="E58" s="535"/>
      <c r="F58" s="535"/>
      <c r="G58" s="535"/>
      <c r="H58" s="535"/>
      <c r="I58" s="535"/>
      <c r="J58" s="535"/>
      <c r="K58" s="533"/>
      <c r="L58" s="533"/>
      <c r="M58" s="533"/>
      <c r="N58" s="533"/>
      <c r="O58" s="533"/>
      <c r="P58" s="533"/>
      <c r="Q58" s="533"/>
      <c r="R58" s="533"/>
      <c r="S58" s="533"/>
      <c r="T58" s="533"/>
      <c r="U58" s="533"/>
      <c r="V58" s="533"/>
      <c r="W58" s="533"/>
      <c r="X58" s="533"/>
      <c r="Y58" s="533"/>
      <c r="Z58" s="533"/>
      <c r="AA58" s="533"/>
      <c r="AB58" s="533"/>
      <c r="AC58" s="533"/>
      <c r="AD58" s="533"/>
      <c r="AE58" s="533"/>
      <c r="AF58" s="533"/>
      <c r="AG58" s="533"/>
      <c r="AH58" s="533"/>
      <c r="AI58" s="533"/>
      <c r="AJ58" s="533"/>
      <c r="AK58" s="509"/>
      <c r="AL58" s="509"/>
      <c r="AM58" s="509"/>
      <c r="AN58" s="509"/>
      <c r="AO58" s="509"/>
      <c r="AP58" s="509"/>
      <c r="AQ58" s="509"/>
      <c r="AR58" s="509"/>
      <c r="AS58" s="509"/>
      <c r="AT58" s="509"/>
      <c r="AU58" s="509"/>
      <c r="AV58" s="509"/>
      <c r="AW58" s="531"/>
    </row>
    <row r="59" spans="1:49">
      <c r="A59" s="529" t="s">
        <v>284</v>
      </c>
      <c r="B59" s="471" t="str">
        <f>'C3LPG Balance'!C64</f>
        <v>PAP</v>
      </c>
      <c r="C59" s="471" t="str">
        <f>'C3LPG Balance'!D64</f>
        <v>PTT TANK (Truck)</v>
      </c>
      <c r="D59" s="535"/>
      <c r="E59" s="535"/>
      <c r="F59" s="535"/>
      <c r="G59" s="535"/>
      <c r="H59" s="535"/>
      <c r="I59" s="535"/>
      <c r="J59" s="535"/>
      <c r="K59" s="533"/>
      <c r="L59" s="533"/>
      <c r="M59" s="533"/>
      <c r="N59" s="533"/>
      <c r="O59" s="533"/>
      <c r="P59" s="533"/>
      <c r="Q59" s="533"/>
      <c r="R59" s="533"/>
      <c r="S59" s="533"/>
      <c r="T59" s="533"/>
      <c r="U59" s="533"/>
      <c r="V59" s="533"/>
      <c r="W59" s="533"/>
      <c r="X59" s="533"/>
      <c r="Y59" s="533"/>
      <c r="Z59" s="533"/>
      <c r="AA59" s="533"/>
      <c r="AB59" s="533"/>
      <c r="AC59" s="533"/>
      <c r="AD59" s="533"/>
      <c r="AE59" s="533"/>
      <c r="AF59" s="533"/>
      <c r="AG59" s="533"/>
      <c r="AH59" s="533"/>
      <c r="AI59" s="533"/>
      <c r="AJ59" s="533"/>
      <c r="AK59" s="509"/>
      <c r="AL59" s="509"/>
      <c r="AM59" s="509"/>
      <c r="AN59" s="509"/>
      <c r="AO59" s="509"/>
      <c r="AP59" s="509"/>
      <c r="AQ59" s="509"/>
      <c r="AR59" s="509"/>
      <c r="AS59" s="509"/>
      <c r="AT59" s="509"/>
      <c r="AU59" s="509"/>
      <c r="AV59" s="509"/>
      <c r="AW59" s="531"/>
    </row>
    <row r="60" spans="1:49">
      <c r="A60" s="529" t="s">
        <v>284</v>
      </c>
      <c r="B60" s="471" t="str">
        <f>'C3LPG Balance'!C65</f>
        <v>WP</v>
      </c>
      <c r="C60" s="471" t="str">
        <f>'C3LPG Balance'!D65</f>
        <v>MT</v>
      </c>
      <c r="D60" s="535"/>
      <c r="E60" s="535"/>
      <c r="F60" s="535"/>
      <c r="G60" s="535"/>
      <c r="H60" s="535"/>
      <c r="I60" s="535"/>
      <c r="J60" s="535"/>
      <c r="K60" s="533"/>
      <c r="L60" s="533"/>
      <c r="M60" s="533"/>
      <c r="N60" s="533"/>
      <c r="O60" s="533"/>
      <c r="P60" s="533"/>
      <c r="Q60" s="533"/>
      <c r="R60" s="533"/>
      <c r="S60" s="533"/>
      <c r="T60" s="533"/>
      <c r="U60" s="533"/>
      <c r="V60" s="533"/>
      <c r="W60" s="533"/>
      <c r="X60" s="533"/>
      <c r="Y60" s="533"/>
      <c r="Z60" s="533"/>
      <c r="AA60" s="533"/>
      <c r="AB60" s="533"/>
      <c r="AC60" s="533"/>
      <c r="AD60" s="533"/>
      <c r="AE60" s="533"/>
      <c r="AF60" s="533"/>
      <c r="AG60" s="533"/>
      <c r="AH60" s="533"/>
      <c r="AI60" s="533"/>
      <c r="AJ60" s="533"/>
      <c r="AK60" s="509"/>
      <c r="AL60" s="509"/>
      <c r="AM60" s="509"/>
      <c r="AN60" s="509"/>
      <c r="AO60" s="509"/>
      <c r="AP60" s="509"/>
      <c r="AQ60" s="509"/>
      <c r="AR60" s="509"/>
      <c r="AS60" s="509"/>
      <c r="AT60" s="509"/>
      <c r="AU60" s="509"/>
      <c r="AV60" s="509"/>
      <c r="AW60" s="531"/>
    </row>
    <row r="61" spans="1:49">
      <c r="A61" s="529" t="s">
        <v>284</v>
      </c>
      <c r="B61" s="471" t="str">
        <f>'C3LPG Balance'!C66</f>
        <v>WP</v>
      </c>
      <c r="C61" s="471" t="str">
        <f>'C3LPG Balance'!D66</f>
        <v>PTT TANK</v>
      </c>
      <c r="D61" s="535"/>
      <c r="E61" s="535"/>
      <c r="F61" s="535"/>
      <c r="G61" s="535"/>
      <c r="H61" s="535"/>
      <c r="I61" s="535"/>
      <c r="J61" s="535"/>
      <c r="K61" s="533"/>
      <c r="L61" s="533"/>
      <c r="M61" s="533"/>
      <c r="N61" s="533"/>
      <c r="O61" s="533"/>
      <c r="P61" s="533"/>
      <c r="Q61" s="533"/>
      <c r="R61" s="533"/>
      <c r="S61" s="533"/>
      <c r="T61" s="533"/>
      <c r="U61" s="533"/>
      <c r="V61" s="533"/>
      <c r="W61" s="533"/>
      <c r="X61" s="533"/>
      <c r="Y61" s="533"/>
      <c r="Z61" s="533"/>
      <c r="AA61" s="533"/>
      <c r="AB61" s="533"/>
      <c r="AC61" s="533"/>
      <c r="AD61" s="533"/>
      <c r="AE61" s="533"/>
      <c r="AF61" s="533"/>
      <c r="AG61" s="533"/>
      <c r="AH61" s="533"/>
      <c r="AI61" s="533"/>
      <c r="AJ61" s="533"/>
      <c r="AK61" s="509"/>
      <c r="AL61" s="509"/>
      <c r="AM61" s="509"/>
      <c r="AN61" s="509"/>
      <c r="AO61" s="509"/>
      <c r="AP61" s="509"/>
      <c r="AQ61" s="509"/>
      <c r="AR61" s="509"/>
      <c r="AS61" s="509"/>
      <c r="AT61" s="509"/>
      <c r="AU61" s="509"/>
      <c r="AV61" s="509"/>
      <c r="AW61" s="531"/>
    </row>
    <row r="62" spans="1:49">
      <c r="A62" s="529" t="s">
        <v>284</v>
      </c>
      <c r="B62" s="471" t="str">
        <f>'C3LPG Balance'!C67</f>
        <v>IRPC</v>
      </c>
      <c r="C62" s="471" t="str">
        <f>'C3LPG Balance'!D67</f>
        <v>MT</v>
      </c>
      <c r="D62" s="535"/>
      <c r="E62" s="535"/>
      <c r="F62" s="535"/>
      <c r="G62" s="535"/>
      <c r="H62" s="535"/>
      <c r="I62" s="535"/>
      <c r="J62" s="535"/>
      <c r="K62" s="533"/>
      <c r="L62" s="533"/>
      <c r="M62" s="533"/>
      <c r="N62" s="533"/>
      <c r="O62" s="533"/>
      <c r="P62" s="533"/>
      <c r="Q62" s="533"/>
      <c r="R62" s="533"/>
      <c r="S62" s="533"/>
      <c r="T62" s="533"/>
      <c r="U62" s="533"/>
      <c r="V62" s="533"/>
      <c r="W62" s="533"/>
      <c r="X62" s="533"/>
      <c r="Y62" s="533"/>
      <c r="Z62" s="533"/>
      <c r="AA62" s="533"/>
      <c r="AB62" s="533"/>
      <c r="AC62" s="533"/>
      <c r="AD62" s="533"/>
      <c r="AE62" s="533"/>
      <c r="AF62" s="533"/>
      <c r="AG62" s="533"/>
      <c r="AH62" s="533"/>
      <c r="AI62" s="533"/>
      <c r="AJ62" s="533"/>
      <c r="AK62" s="509"/>
      <c r="AL62" s="509"/>
      <c r="AM62" s="509"/>
      <c r="AN62" s="509"/>
      <c r="AO62" s="509"/>
      <c r="AP62" s="509"/>
      <c r="AQ62" s="509"/>
      <c r="AR62" s="509"/>
      <c r="AS62" s="509"/>
      <c r="AT62" s="509"/>
      <c r="AU62" s="509"/>
      <c r="AV62" s="509"/>
      <c r="AW62" s="531"/>
    </row>
    <row r="63" spans="1:49">
      <c r="A63" s="529" t="s">
        <v>284</v>
      </c>
      <c r="B63" s="471" t="str">
        <f>'C3LPG Balance'!C68</f>
        <v>IRPC</v>
      </c>
      <c r="C63" s="471" t="str">
        <f>'C3LPG Balance'!D68</f>
        <v>PTT TANK</v>
      </c>
      <c r="D63" s="535"/>
      <c r="E63" s="535"/>
      <c r="F63" s="535"/>
      <c r="G63" s="535"/>
      <c r="H63" s="535"/>
      <c r="I63" s="535"/>
      <c r="J63" s="535"/>
      <c r="K63" s="533"/>
      <c r="L63" s="533"/>
      <c r="M63" s="533"/>
      <c r="N63" s="533"/>
      <c r="O63" s="533"/>
      <c r="P63" s="533"/>
      <c r="Q63" s="533"/>
      <c r="R63" s="533"/>
      <c r="S63" s="533"/>
      <c r="T63" s="533"/>
      <c r="U63" s="533"/>
      <c r="V63" s="533"/>
      <c r="W63" s="533"/>
      <c r="X63" s="533"/>
      <c r="Y63" s="533"/>
      <c r="Z63" s="533"/>
      <c r="AA63" s="533"/>
      <c r="AB63" s="533"/>
      <c r="AC63" s="533"/>
      <c r="AD63" s="533"/>
      <c r="AE63" s="533"/>
      <c r="AF63" s="533"/>
      <c r="AG63" s="533"/>
      <c r="AH63" s="533"/>
      <c r="AI63" s="533"/>
      <c r="AJ63" s="533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31"/>
    </row>
    <row r="64" spans="1:49">
      <c r="A64" s="529" t="s">
        <v>284</v>
      </c>
      <c r="B64" s="471" t="str">
        <f>'C3LPG Balance'!C69</f>
        <v>Atlas</v>
      </c>
      <c r="C64" s="471" t="str">
        <f>'C3LPG Balance'!D69</f>
        <v>MT</v>
      </c>
      <c r="D64" s="535"/>
      <c r="E64" s="535"/>
      <c r="F64" s="535"/>
      <c r="G64" s="535"/>
      <c r="H64" s="535"/>
      <c r="I64" s="535"/>
      <c r="J64" s="535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09"/>
      <c r="AL64" s="509"/>
      <c r="AM64" s="509"/>
      <c r="AN64" s="509"/>
      <c r="AO64" s="509"/>
      <c r="AP64" s="509"/>
      <c r="AQ64" s="509"/>
      <c r="AR64" s="509"/>
      <c r="AS64" s="509"/>
      <c r="AT64" s="509"/>
      <c r="AU64" s="509"/>
      <c r="AV64" s="509"/>
      <c r="AW64" s="531"/>
    </row>
    <row r="65" spans="1:49">
      <c r="A65" s="529" t="s">
        <v>284</v>
      </c>
      <c r="B65" s="471" t="str">
        <f>'C3LPG Balance'!C70</f>
        <v>Atlas</v>
      </c>
      <c r="C65" s="471" t="str">
        <f>'C3LPG Balance'!D70</f>
        <v>PTT TANK</v>
      </c>
      <c r="D65" s="535"/>
      <c r="E65" s="535"/>
      <c r="F65" s="535"/>
      <c r="G65" s="535"/>
      <c r="H65" s="535"/>
      <c r="I65" s="535"/>
      <c r="J65" s="535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09"/>
      <c r="AL65" s="509"/>
      <c r="AM65" s="509"/>
      <c r="AN65" s="509"/>
      <c r="AO65" s="509"/>
      <c r="AP65" s="509"/>
      <c r="AQ65" s="509"/>
      <c r="AR65" s="509"/>
      <c r="AS65" s="509"/>
      <c r="AT65" s="509"/>
      <c r="AU65" s="509"/>
      <c r="AV65" s="509"/>
      <c r="AW65" s="531"/>
    </row>
    <row r="66" spans="1:49">
      <c r="A66" s="529" t="s">
        <v>284</v>
      </c>
      <c r="B66" s="471" t="str">
        <f>'C3LPG Balance'!C71</f>
        <v>ESSO</v>
      </c>
      <c r="C66" s="471" t="str">
        <f>'C3LPG Balance'!D71</f>
        <v>MT</v>
      </c>
      <c r="D66" s="535"/>
      <c r="E66" s="535"/>
      <c r="F66" s="535"/>
      <c r="G66" s="535"/>
      <c r="H66" s="535"/>
      <c r="I66" s="535"/>
      <c r="J66" s="535"/>
      <c r="K66" s="533"/>
      <c r="L66" s="533"/>
      <c r="M66" s="533"/>
      <c r="N66" s="533"/>
      <c r="O66" s="533"/>
      <c r="P66" s="533"/>
      <c r="Q66" s="533"/>
      <c r="R66" s="533"/>
      <c r="S66" s="533"/>
      <c r="T66" s="533"/>
      <c r="U66" s="533"/>
      <c r="V66" s="533"/>
      <c r="W66" s="533"/>
      <c r="X66" s="533"/>
      <c r="Y66" s="533"/>
      <c r="Z66" s="533"/>
      <c r="AA66" s="533"/>
      <c r="AB66" s="533"/>
      <c r="AC66" s="533"/>
      <c r="AD66" s="533"/>
      <c r="AE66" s="533"/>
      <c r="AF66" s="533"/>
      <c r="AG66" s="533"/>
      <c r="AH66" s="533"/>
      <c r="AI66" s="533"/>
      <c r="AJ66" s="533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31"/>
    </row>
    <row r="67" spans="1:49">
      <c r="A67" s="529" t="s">
        <v>284</v>
      </c>
      <c r="B67" s="471" t="str">
        <f>'C3LPG Balance'!C72</f>
        <v>ESSO</v>
      </c>
      <c r="C67" s="471" t="str">
        <f>'C3LPG Balance'!D72</f>
        <v>PTT TANK</v>
      </c>
      <c r="D67" s="535"/>
      <c r="E67" s="535"/>
      <c r="F67" s="535"/>
      <c r="G67" s="535"/>
      <c r="H67" s="535"/>
      <c r="I67" s="535"/>
      <c r="J67" s="535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09"/>
      <c r="AL67" s="509"/>
      <c r="AM67" s="509"/>
      <c r="AN67" s="509"/>
      <c r="AO67" s="509"/>
      <c r="AP67" s="509"/>
      <c r="AQ67" s="509"/>
      <c r="AR67" s="509"/>
      <c r="AS67" s="509"/>
      <c r="AT67" s="509"/>
      <c r="AU67" s="509"/>
      <c r="AV67" s="509"/>
      <c r="AW67" s="531"/>
    </row>
    <row r="68" spans="1:49">
      <c r="A68" s="529" t="s">
        <v>284</v>
      </c>
      <c r="B68" s="471" t="str">
        <f>'C3LPG Balance'!C73</f>
        <v>Orchid</v>
      </c>
      <c r="C68" s="471" t="str">
        <f>'C3LPG Balance'!D73</f>
        <v>PTT TANK</v>
      </c>
      <c r="D68" s="535"/>
      <c r="E68" s="535"/>
      <c r="F68" s="535"/>
      <c r="G68" s="535"/>
      <c r="H68" s="535"/>
      <c r="I68" s="535"/>
      <c r="J68" s="535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09"/>
      <c r="AL68" s="509"/>
      <c r="AM68" s="509"/>
      <c r="AN68" s="509"/>
      <c r="AO68" s="509"/>
      <c r="AP68" s="509"/>
      <c r="AQ68" s="509"/>
      <c r="AR68" s="509"/>
      <c r="AS68" s="509"/>
      <c r="AT68" s="509"/>
      <c r="AU68" s="509"/>
      <c r="AV68" s="509"/>
      <c r="AW68" s="531"/>
    </row>
    <row r="69" spans="1:49">
      <c r="A69" s="529" t="s">
        <v>314</v>
      </c>
      <c r="B69" s="471" t="str">
        <f>'C3LPG Balance'!C76</f>
        <v>PAP</v>
      </c>
      <c r="C69" s="471" t="str">
        <f>'C3LPG Balance'!D76</f>
        <v xml:space="preserve">SPRC </v>
      </c>
      <c r="D69" s="535"/>
      <c r="E69" s="535"/>
      <c r="F69" s="535"/>
      <c r="G69" s="535"/>
      <c r="H69" s="535"/>
      <c r="I69" s="535"/>
      <c r="J69" s="535"/>
      <c r="K69" s="533"/>
      <c r="L69" s="533"/>
      <c r="M69" s="533"/>
      <c r="N69" s="533"/>
      <c r="O69" s="533"/>
      <c r="P69" s="533"/>
      <c r="Q69" s="533"/>
      <c r="R69" s="533"/>
      <c r="S69" s="533"/>
      <c r="T69" s="533"/>
      <c r="U69" s="533"/>
      <c r="V69" s="533"/>
      <c r="W69" s="533"/>
      <c r="X69" s="533"/>
      <c r="Y69" s="533"/>
      <c r="Z69" s="533"/>
      <c r="AA69" s="533"/>
      <c r="AB69" s="533"/>
      <c r="AC69" s="533"/>
      <c r="AD69" s="533"/>
      <c r="AE69" s="533"/>
      <c r="AF69" s="533"/>
      <c r="AG69" s="533"/>
      <c r="AH69" s="533"/>
      <c r="AI69" s="533"/>
      <c r="AJ69" s="533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31"/>
    </row>
    <row r="70" spans="1:49">
      <c r="A70" s="529" t="s">
        <v>314</v>
      </c>
      <c r="B70" s="471" t="str">
        <f>'C3LPG Balance'!C77</f>
        <v>WP</v>
      </c>
      <c r="C70" s="471" t="str">
        <f>'C3LPG Balance'!D77</f>
        <v xml:space="preserve">SPRC </v>
      </c>
      <c r="D70" s="535"/>
      <c r="E70" s="535"/>
      <c r="F70" s="535"/>
      <c r="G70" s="535"/>
      <c r="H70" s="535"/>
      <c r="I70" s="535"/>
      <c r="J70" s="535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09"/>
      <c r="AL70" s="509"/>
      <c r="AM70" s="509"/>
      <c r="AN70" s="509"/>
      <c r="AO70" s="509"/>
      <c r="AP70" s="509"/>
      <c r="AQ70" s="509"/>
      <c r="AR70" s="509"/>
      <c r="AS70" s="509"/>
      <c r="AT70" s="509"/>
      <c r="AU70" s="509"/>
      <c r="AV70" s="509"/>
      <c r="AW70" s="531"/>
    </row>
    <row r="71" spans="1:49">
      <c r="A71" s="529" t="s">
        <v>315</v>
      </c>
      <c r="B71" s="471" t="str">
        <f>'C3LPG Balance'!C79</f>
        <v>PTTOR</v>
      </c>
      <c r="C71" s="471" t="str">
        <f>'C3LPG Balance'!D79</f>
        <v>PTTEP/LKB (Truck)</v>
      </c>
      <c r="D71" s="535"/>
      <c r="E71" s="535"/>
      <c r="F71" s="535"/>
      <c r="G71" s="535"/>
      <c r="H71" s="535"/>
      <c r="I71" s="535"/>
      <c r="J71" s="535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09"/>
      <c r="AL71" s="509"/>
      <c r="AM71" s="509"/>
      <c r="AN71" s="509"/>
      <c r="AO71" s="509"/>
      <c r="AP71" s="509"/>
      <c r="AQ71" s="509"/>
      <c r="AR71" s="509"/>
      <c r="AS71" s="509"/>
      <c r="AT71" s="509"/>
      <c r="AU71" s="509"/>
      <c r="AV71" s="509"/>
      <c r="AW71" s="531"/>
    </row>
    <row r="72" spans="1:49">
      <c r="A72" s="529" t="s">
        <v>316</v>
      </c>
      <c r="B72" s="471" t="str">
        <f>'C3LPG Balance'!C80</f>
        <v>PTTOR</v>
      </c>
      <c r="C72" s="471" t="str">
        <f>'C3LPG Balance'!D80</f>
        <v>GSP KHM</v>
      </c>
      <c r="D72" s="535"/>
      <c r="E72" s="535"/>
      <c r="F72" s="535"/>
      <c r="G72" s="535"/>
      <c r="H72" s="535"/>
      <c r="I72" s="535"/>
      <c r="J72" s="535"/>
      <c r="K72" s="533"/>
      <c r="L72" s="533"/>
      <c r="M72" s="533"/>
      <c r="N72" s="533"/>
      <c r="O72" s="533"/>
      <c r="P72" s="533"/>
      <c r="Q72" s="533"/>
      <c r="R72" s="533"/>
      <c r="S72" s="533"/>
      <c r="T72" s="533"/>
      <c r="U72" s="533"/>
      <c r="V72" s="533"/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31"/>
    </row>
    <row r="73" spans="1:49" ht="13.65" customHeight="1">
      <c r="A73" s="964" t="s">
        <v>16</v>
      </c>
      <c r="B73" s="962"/>
      <c r="C73" s="963"/>
      <c r="D73" s="518" t="e">
        <f t="shared" ref="D73:J73" si="8">SUM(D25:D28)</f>
        <v>#REF!</v>
      </c>
      <c r="E73" s="518" t="e">
        <f t="shared" si="8"/>
        <v>#REF!</v>
      </c>
      <c r="F73" s="518" t="e">
        <f t="shared" si="8"/>
        <v>#REF!</v>
      </c>
      <c r="G73" s="518" t="e">
        <f t="shared" si="8"/>
        <v>#REF!</v>
      </c>
      <c r="H73" s="518" t="e">
        <f t="shared" si="8"/>
        <v>#REF!</v>
      </c>
      <c r="I73" s="518" t="e">
        <f t="shared" si="8"/>
        <v>#REF!</v>
      </c>
      <c r="J73" s="518" t="e">
        <f t="shared" si="8"/>
        <v>#REF!</v>
      </c>
      <c r="K73" s="518" t="e">
        <f t="shared" ref="K73:AB73" si="9">SUM(K25:K31)</f>
        <v>#REF!</v>
      </c>
      <c r="L73" s="518" t="e">
        <f t="shared" si="9"/>
        <v>#REF!</v>
      </c>
      <c r="M73" s="518" t="e">
        <f t="shared" si="9"/>
        <v>#REF!</v>
      </c>
      <c r="N73" s="518" t="e">
        <f t="shared" si="9"/>
        <v>#REF!</v>
      </c>
      <c r="O73" s="518" t="e">
        <f t="shared" si="9"/>
        <v>#REF!</v>
      </c>
      <c r="P73" s="518" t="e">
        <f t="shared" si="9"/>
        <v>#REF!</v>
      </c>
      <c r="Q73" s="518" t="e">
        <f t="shared" si="9"/>
        <v>#REF!</v>
      </c>
      <c r="R73" s="518" t="e">
        <f t="shared" si="9"/>
        <v>#REF!</v>
      </c>
      <c r="S73" s="518" t="e">
        <f t="shared" si="9"/>
        <v>#REF!</v>
      </c>
      <c r="T73" s="518" t="e">
        <f t="shared" si="9"/>
        <v>#REF!</v>
      </c>
      <c r="U73" s="518" t="e">
        <f t="shared" si="9"/>
        <v>#REF!</v>
      </c>
      <c r="V73" s="518" t="e">
        <f t="shared" si="9"/>
        <v>#REF!</v>
      </c>
      <c r="W73" s="518" t="e">
        <f t="shared" si="9"/>
        <v>#REF!</v>
      </c>
      <c r="X73" s="518" t="e">
        <f t="shared" si="9"/>
        <v>#REF!</v>
      </c>
      <c r="Y73" s="518" t="e">
        <f t="shared" si="9"/>
        <v>#REF!</v>
      </c>
      <c r="Z73" s="518" t="e">
        <f t="shared" si="9"/>
        <v>#REF!</v>
      </c>
      <c r="AA73" s="518" t="e">
        <f t="shared" si="9"/>
        <v>#REF!</v>
      </c>
      <c r="AB73" s="518" t="e">
        <f t="shared" si="9"/>
        <v>#REF!</v>
      </c>
      <c r="AC73" s="518" t="e">
        <f>SUM(AC25:AC35)</f>
        <v>#REF!</v>
      </c>
      <c r="AD73" s="518" t="e">
        <f>SUM(AD25:AD35)</f>
        <v>#REF!</v>
      </c>
      <c r="AE73" s="518" t="e">
        <f>SUM(AE25:AE35)</f>
        <v>#REF!</v>
      </c>
      <c r="AF73" s="518" t="e">
        <f>SUM(AF25:AF35)</f>
        <v>#REF!</v>
      </c>
      <c r="AG73" s="518" t="e">
        <f>SUM(AG25:AG35)</f>
        <v>#REF!</v>
      </c>
      <c r="AH73" s="518" t="e">
        <f>SUM(AH25:AH36)</f>
        <v>#REF!</v>
      </c>
      <c r="AI73" s="518" t="e">
        <f>SUM(AI25:AI36)</f>
        <v>#REF!</v>
      </c>
      <c r="AJ73" s="518" t="e">
        <f>SUM(AJ25:AJ36)</f>
        <v>#REF!</v>
      </c>
      <c r="AK73" s="544">
        <f>SUM(AK25:AK72)</f>
        <v>0</v>
      </c>
      <c r="AL73" s="544">
        <f t="shared" ref="AL73:AV73" si="10">SUM(AL25:AL72)</f>
        <v>0</v>
      </c>
      <c r="AM73" s="544">
        <f t="shared" si="10"/>
        <v>0</v>
      </c>
      <c r="AN73" s="544">
        <f t="shared" si="10"/>
        <v>0</v>
      </c>
      <c r="AO73" s="544">
        <f t="shared" si="10"/>
        <v>0</v>
      </c>
      <c r="AP73" s="544">
        <f t="shared" si="10"/>
        <v>0</v>
      </c>
      <c r="AQ73" s="544">
        <f t="shared" si="10"/>
        <v>0</v>
      </c>
      <c r="AR73" s="544">
        <f t="shared" si="10"/>
        <v>0</v>
      </c>
      <c r="AS73" s="544">
        <f t="shared" si="10"/>
        <v>0</v>
      </c>
      <c r="AT73" s="544">
        <f t="shared" si="10"/>
        <v>0</v>
      </c>
      <c r="AU73" s="544">
        <f t="shared" si="10"/>
        <v>0</v>
      </c>
      <c r="AV73" s="544">
        <f t="shared" si="10"/>
        <v>0</v>
      </c>
    </row>
    <row r="74" spans="1:49" ht="13.65" customHeight="1">
      <c r="A74" s="964" t="s">
        <v>342</v>
      </c>
      <c r="B74" s="962"/>
      <c r="C74" s="963"/>
      <c r="D74" s="597"/>
      <c r="E74" s="597"/>
      <c r="F74" s="597"/>
      <c r="G74" s="597"/>
      <c r="H74" s="597"/>
      <c r="I74" s="597"/>
      <c r="J74" s="597"/>
      <c r="K74" s="597"/>
      <c r="L74" s="597"/>
      <c r="M74" s="597"/>
      <c r="N74" s="597"/>
      <c r="O74" s="597"/>
      <c r="P74" s="597"/>
      <c r="Q74" s="597"/>
      <c r="R74" s="597"/>
      <c r="S74" s="597"/>
      <c r="T74" s="597"/>
      <c r="U74" s="597"/>
      <c r="V74" s="597"/>
      <c r="W74" s="597"/>
      <c r="X74" s="597"/>
      <c r="Y74" s="597"/>
      <c r="Z74" s="597"/>
      <c r="AA74" s="597"/>
      <c r="AB74" s="597"/>
      <c r="AC74" s="597"/>
      <c r="AD74" s="597"/>
      <c r="AE74" s="597"/>
      <c r="AF74" s="597"/>
      <c r="AG74" s="597"/>
      <c r="AH74" s="597"/>
      <c r="AI74" s="597"/>
      <c r="AJ74" s="597"/>
      <c r="AK74" s="544">
        <f>SUM(AK51:AK68)</f>
        <v>0</v>
      </c>
      <c r="AL74" s="544">
        <f t="shared" ref="AL74:AV74" si="11">SUM(AL51:AL68)</f>
        <v>0</v>
      </c>
      <c r="AM74" s="544">
        <f t="shared" si="11"/>
        <v>0</v>
      </c>
      <c r="AN74" s="544">
        <f t="shared" si="11"/>
        <v>0</v>
      </c>
      <c r="AO74" s="544">
        <f t="shared" si="11"/>
        <v>0</v>
      </c>
      <c r="AP74" s="544">
        <f t="shared" si="11"/>
        <v>0</v>
      </c>
      <c r="AQ74" s="544">
        <f t="shared" si="11"/>
        <v>0</v>
      </c>
      <c r="AR74" s="544">
        <f t="shared" si="11"/>
        <v>0</v>
      </c>
      <c r="AS74" s="544">
        <f t="shared" si="11"/>
        <v>0</v>
      </c>
      <c r="AT74" s="544">
        <f t="shared" si="11"/>
        <v>0</v>
      </c>
      <c r="AU74" s="544">
        <f t="shared" si="11"/>
        <v>0</v>
      </c>
      <c r="AV74" s="544">
        <f t="shared" si="11"/>
        <v>0</v>
      </c>
    </row>
    <row r="75" spans="1:49">
      <c r="A75" s="965" t="s">
        <v>322</v>
      </c>
      <c r="B75" s="966"/>
      <c r="C75" s="966"/>
      <c r="D75" s="516"/>
      <c r="E75" s="516"/>
      <c r="F75" s="516"/>
      <c r="G75" s="516"/>
      <c r="H75" s="516"/>
      <c r="I75" s="516"/>
      <c r="J75" s="516"/>
      <c r="K75" s="516"/>
      <c r="L75" s="516"/>
      <c r="M75" s="516"/>
      <c r="N75" s="516"/>
      <c r="O75" s="516"/>
      <c r="P75" s="516"/>
      <c r="Q75" s="516"/>
      <c r="R75" s="516"/>
      <c r="S75" s="516"/>
      <c r="T75" s="516"/>
      <c r="U75" s="516"/>
      <c r="V75" s="516"/>
      <c r="W75" s="516"/>
      <c r="X75" s="516"/>
      <c r="Y75" s="516"/>
      <c r="Z75" s="516"/>
      <c r="AA75" s="516"/>
      <c r="AB75" s="516"/>
      <c r="AC75" s="516"/>
      <c r="AD75" s="516"/>
      <c r="AE75" s="516"/>
      <c r="AF75" s="516"/>
      <c r="AG75" s="516"/>
      <c r="AH75" s="516"/>
      <c r="AI75" s="516"/>
      <c r="AJ75" s="516"/>
      <c r="AK75" s="516"/>
      <c r="AL75" s="516"/>
      <c r="AM75" s="516"/>
      <c r="AN75" s="516"/>
      <c r="AO75" s="516"/>
      <c r="AP75" s="516"/>
      <c r="AQ75" s="516"/>
      <c r="AR75" s="536"/>
      <c r="AS75" s="536"/>
      <c r="AT75" s="537"/>
      <c r="AU75" s="537"/>
      <c r="AV75" s="538"/>
    </row>
    <row r="76" spans="1:49">
      <c r="A76" s="967" t="s">
        <v>107</v>
      </c>
      <c r="B76" s="968"/>
      <c r="C76" s="969"/>
      <c r="D76" s="400">
        <v>2017</v>
      </c>
      <c r="E76" s="400"/>
      <c r="F76" s="940">
        <v>2017</v>
      </c>
      <c r="G76" s="941"/>
      <c r="H76" s="941"/>
      <c r="I76" s="941"/>
      <c r="J76" s="942"/>
      <c r="K76" s="401">
        <v>2018</v>
      </c>
      <c r="L76" s="401">
        <v>2018</v>
      </c>
      <c r="M76" s="401">
        <v>2018</v>
      </c>
      <c r="N76" s="400">
        <v>2018</v>
      </c>
      <c r="O76" s="400"/>
      <c r="P76" s="401">
        <v>2018</v>
      </c>
      <c r="Q76" s="943">
        <v>2018</v>
      </c>
      <c r="R76" s="943"/>
      <c r="S76" s="943"/>
      <c r="T76" s="943"/>
      <c r="U76" s="943"/>
      <c r="V76" s="943"/>
      <c r="W76" s="401">
        <v>2019</v>
      </c>
      <c r="X76" s="401">
        <v>2019</v>
      </c>
      <c r="Y76" s="400">
        <v>2019</v>
      </c>
      <c r="Z76" s="401">
        <v>2019</v>
      </c>
      <c r="AA76" s="400">
        <v>2019</v>
      </c>
      <c r="AB76" s="401">
        <v>2019</v>
      </c>
      <c r="AC76" s="400">
        <v>2019</v>
      </c>
      <c r="AD76" s="401">
        <v>2019</v>
      </c>
      <c r="AE76" s="400">
        <v>2019</v>
      </c>
      <c r="AF76" s="943">
        <v>2019</v>
      </c>
      <c r="AG76" s="943"/>
      <c r="AH76" s="943"/>
      <c r="AI76" s="401">
        <v>2020</v>
      </c>
      <c r="AJ76" s="402"/>
      <c r="AK76" s="940">
        <v>2020</v>
      </c>
      <c r="AL76" s="941"/>
      <c r="AM76" s="941"/>
      <c r="AN76" s="941"/>
      <c r="AO76" s="941"/>
      <c r="AP76" s="941"/>
      <c r="AQ76" s="941"/>
      <c r="AR76" s="941"/>
      <c r="AS76" s="941"/>
      <c r="AT76" s="942"/>
      <c r="AU76" s="940">
        <v>2021</v>
      </c>
      <c r="AV76" s="942"/>
    </row>
    <row r="77" spans="1:49">
      <c r="A77" s="959" t="s">
        <v>108</v>
      </c>
      <c r="B77" s="960"/>
      <c r="C77" s="970"/>
      <c r="D77" s="506" t="str">
        <f t="shared" ref="D77:AV77" si="12">D10</f>
        <v>JUN</v>
      </c>
      <c r="E77" s="506" t="str">
        <f t="shared" si="12"/>
        <v>JUL</v>
      </c>
      <c r="F77" s="506" t="str">
        <f t="shared" si="12"/>
        <v>AUG</v>
      </c>
      <c r="G77" s="506" t="str">
        <f t="shared" si="12"/>
        <v>SEP</v>
      </c>
      <c r="H77" s="506" t="str">
        <f t="shared" si="12"/>
        <v>OCT</v>
      </c>
      <c r="I77" s="506" t="str">
        <f t="shared" si="12"/>
        <v>NOV</v>
      </c>
      <c r="J77" s="506" t="str">
        <f t="shared" si="12"/>
        <v>DEC</v>
      </c>
      <c r="K77" s="506" t="str">
        <f t="shared" si="12"/>
        <v>JAN</v>
      </c>
      <c r="L77" s="506" t="str">
        <f t="shared" si="12"/>
        <v>FEB</v>
      </c>
      <c r="M77" s="506" t="str">
        <f t="shared" si="12"/>
        <v>MAR</v>
      </c>
      <c r="N77" s="506" t="str">
        <f t="shared" si="12"/>
        <v>APR</v>
      </c>
      <c r="O77" s="506" t="str">
        <f t="shared" si="12"/>
        <v>MAY</v>
      </c>
      <c r="P77" s="506" t="str">
        <f t="shared" si="12"/>
        <v>JUN</v>
      </c>
      <c r="Q77" s="506" t="str">
        <f t="shared" si="12"/>
        <v>JUL</v>
      </c>
      <c r="R77" s="506" t="str">
        <f t="shared" si="12"/>
        <v>AUG</v>
      </c>
      <c r="S77" s="506" t="str">
        <f t="shared" si="12"/>
        <v>SEP</v>
      </c>
      <c r="T77" s="506" t="str">
        <f t="shared" si="12"/>
        <v>OCT</v>
      </c>
      <c r="U77" s="506" t="str">
        <f t="shared" si="12"/>
        <v>NOV</v>
      </c>
      <c r="V77" s="506" t="str">
        <f t="shared" si="12"/>
        <v>DEC</v>
      </c>
      <c r="W77" s="506" t="str">
        <f t="shared" si="12"/>
        <v>JAN</v>
      </c>
      <c r="X77" s="506" t="str">
        <f t="shared" si="12"/>
        <v>FEB</v>
      </c>
      <c r="Y77" s="506" t="str">
        <f t="shared" si="12"/>
        <v>MAR</v>
      </c>
      <c r="Z77" s="506" t="str">
        <f t="shared" si="12"/>
        <v>APR</v>
      </c>
      <c r="AA77" s="506" t="str">
        <f t="shared" si="12"/>
        <v>MAY</v>
      </c>
      <c r="AB77" s="506" t="str">
        <f t="shared" si="12"/>
        <v>JUN</v>
      </c>
      <c r="AC77" s="506" t="str">
        <f t="shared" si="12"/>
        <v>JUL</v>
      </c>
      <c r="AD77" s="506" t="str">
        <f t="shared" si="12"/>
        <v>AUG</v>
      </c>
      <c r="AE77" s="506" t="str">
        <f t="shared" si="12"/>
        <v>SEP</v>
      </c>
      <c r="AF77" s="506" t="str">
        <f t="shared" si="12"/>
        <v>OCT</v>
      </c>
      <c r="AG77" s="506" t="str">
        <f t="shared" si="12"/>
        <v>NOV</v>
      </c>
      <c r="AH77" s="506" t="str">
        <f t="shared" si="12"/>
        <v>DEC</v>
      </c>
      <c r="AI77" s="506" t="str">
        <f t="shared" si="12"/>
        <v>JAN</v>
      </c>
      <c r="AJ77" s="506" t="str">
        <f t="shared" si="12"/>
        <v>FEB</v>
      </c>
      <c r="AK77" s="506" t="str">
        <f t="shared" si="12"/>
        <v>MAR</v>
      </c>
      <c r="AL77" s="506" t="str">
        <f t="shared" si="12"/>
        <v>APR</v>
      </c>
      <c r="AM77" s="506" t="str">
        <f t="shared" si="12"/>
        <v>MAY</v>
      </c>
      <c r="AN77" s="506" t="str">
        <f t="shared" si="12"/>
        <v>JUN</v>
      </c>
      <c r="AO77" s="506" t="str">
        <f t="shared" si="12"/>
        <v>JUL</v>
      </c>
      <c r="AP77" s="506" t="str">
        <f t="shared" si="12"/>
        <v>AUG</v>
      </c>
      <c r="AQ77" s="506" t="str">
        <f t="shared" si="12"/>
        <v>SEP</v>
      </c>
      <c r="AR77" s="506" t="str">
        <f t="shared" si="12"/>
        <v>OCT</v>
      </c>
      <c r="AS77" s="506" t="str">
        <f t="shared" si="12"/>
        <v>NOV</v>
      </c>
      <c r="AT77" s="506" t="str">
        <f t="shared" si="12"/>
        <v>DEC</v>
      </c>
      <c r="AU77" s="506" t="str">
        <f t="shared" si="12"/>
        <v>JAN</v>
      </c>
      <c r="AV77" s="506" t="str">
        <f t="shared" si="12"/>
        <v>FEB</v>
      </c>
    </row>
    <row r="78" spans="1:49">
      <c r="A78" s="539" t="s">
        <v>241</v>
      </c>
      <c r="B78" s="540"/>
      <c r="C78" s="590"/>
      <c r="D78" s="594">
        <f>'NGL Balance'!H14</f>
        <v>0</v>
      </c>
      <c r="E78" s="525">
        <f>'NGL Balance'!I14</f>
        <v>23</v>
      </c>
      <c r="F78" s="525">
        <f>'NGL Balance'!J14</f>
        <v>25</v>
      </c>
      <c r="G78" s="525">
        <f>'NGL Balance'!K14</f>
        <v>21.5</v>
      </c>
      <c r="H78" s="525">
        <f>'NGL Balance'!L14</f>
        <v>27.8</v>
      </c>
      <c r="I78" s="525">
        <f>'NGL Balance'!M14</f>
        <v>27.8</v>
      </c>
      <c r="J78" s="525">
        <f>'NGL Balance'!N14</f>
        <v>33.179000000000002</v>
      </c>
      <c r="K78" s="525">
        <f>'NGL Balance'!O14</f>
        <v>31</v>
      </c>
      <c r="L78" s="525">
        <f>'NGL Balance'!P14</f>
        <v>29.4</v>
      </c>
      <c r="M78" s="525">
        <f>'NGL Balance'!Q14</f>
        <v>21.6</v>
      </c>
      <c r="N78" s="525">
        <f>'NGL Balance'!R14</f>
        <v>27.78</v>
      </c>
      <c r="O78" s="525">
        <f>'NGL Balance'!S14</f>
        <v>23</v>
      </c>
      <c r="P78" s="525">
        <f>'NGL Balance'!T14</f>
        <v>28.56</v>
      </c>
      <c r="Q78" s="525">
        <f>'NGL Balance'!U14</f>
        <v>29.32</v>
      </c>
      <c r="R78" s="525">
        <f>'NGL Balance'!V14</f>
        <v>24</v>
      </c>
      <c r="S78" s="525">
        <f>'NGL Balance'!W14</f>
        <v>18.5</v>
      </c>
      <c r="T78" s="525">
        <f>'NGL Balance'!X14</f>
        <v>22.2</v>
      </c>
      <c r="U78" s="525">
        <f>'NGL Balance'!Y14</f>
        <v>33.950617283950614</v>
      </c>
      <c r="V78" s="525">
        <f>'NGL Balance'!Z14</f>
        <v>30.092592592592592</v>
      </c>
      <c r="W78" s="525">
        <f>'NGL Balance'!AA14</f>
        <v>18.518518518518519</v>
      </c>
      <c r="X78" s="525">
        <f>'NGL Balance'!AB14</f>
        <v>23.148148148148149</v>
      </c>
      <c r="Y78" s="525">
        <f>'NGL Balance'!AC14</f>
        <v>32.407407407407405</v>
      </c>
      <c r="Z78" s="525">
        <f>'NGL Balance'!AD14</f>
        <v>29.320987654320987</v>
      </c>
      <c r="AA78" s="525">
        <f>'NGL Balance'!AE14</f>
        <v>26.234567901234566</v>
      </c>
      <c r="AB78" s="525">
        <f>'NGL Balance'!AF14</f>
        <v>29.320987654320987</v>
      </c>
      <c r="AC78" s="525">
        <f>'NGL Balance'!AG14</f>
        <v>28.549382716049383</v>
      </c>
      <c r="AD78" s="525">
        <f>'NGL Balance'!AH14</f>
        <v>30.864197530864196</v>
      </c>
      <c r="AE78" s="525">
        <f>'NGL Balance'!AI14</f>
        <v>29.320987654320987</v>
      </c>
      <c r="AF78" s="525">
        <f>'NGL Balance'!AJ14</f>
        <v>27.777777777777779</v>
      </c>
      <c r="AG78" s="525">
        <f>'NGL Balance'!AK14</f>
        <v>27.006172839506171</v>
      </c>
      <c r="AH78" s="525">
        <f>'NGL Balance'!AL14</f>
        <v>32.407407407407405</v>
      </c>
      <c r="AI78" s="525">
        <f>'NGL Balance'!AM14</f>
        <v>29.320987654320987</v>
      </c>
      <c r="AJ78" s="525">
        <f>'NGL Balance'!AN14</f>
        <v>19.290123456790123</v>
      </c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</row>
    <row r="79" spans="1:49">
      <c r="A79" s="971" t="s">
        <v>339</v>
      </c>
      <c r="B79" s="972"/>
      <c r="C79" s="591"/>
      <c r="D79" s="595">
        <f>'NGL Balance'!F15</f>
        <v>53</v>
      </c>
      <c r="E79" s="508">
        <f>'NGL Balance'!I15</f>
        <v>56</v>
      </c>
      <c r="F79" s="508">
        <f>'NGL Balance'!J15</f>
        <v>56</v>
      </c>
      <c r="G79" s="508">
        <f>'NGL Balance'!K15</f>
        <v>53</v>
      </c>
      <c r="H79" s="508">
        <f>'NGL Balance'!L15</f>
        <v>58</v>
      </c>
      <c r="I79" s="508">
        <f>'NGL Balance'!M15</f>
        <v>56</v>
      </c>
      <c r="J79" s="508">
        <f>'NGL Balance'!N15</f>
        <v>55</v>
      </c>
      <c r="K79" s="508">
        <f>'NGL Balance'!O15</f>
        <v>55.111111111111114</v>
      </c>
      <c r="L79" s="508">
        <f>'NGL Balance'!P15</f>
        <v>49.777777777777771</v>
      </c>
      <c r="M79" s="508">
        <f>'NGL Balance'!Q15</f>
        <v>55.111111111111114</v>
      </c>
      <c r="N79" s="508">
        <f>'NGL Balance'!R15</f>
        <v>53.333333333333329</v>
      </c>
      <c r="O79" s="508">
        <f>'NGL Balance'!S15</f>
        <v>55.111111111111114</v>
      </c>
      <c r="P79" s="508">
        <f>'NGL Balance'!T15</f>
        <v>53.333333333333329</v>
      </c>
      <c r="Q79" s="508">
        <f>'NGL Balance'!U15</f>
        <v>55.111111111111114</v>
      </c>
      <c r="R79" s="508">
        <f>'NGL Balance'!V15</f>
        <v>55.111111111111114</v>
      </c>
      <c r="S79" s="508">
        <f>'NGL Balance'!W15</f>
        <v>53.333333333333329</v>
      </c>
      <c r="T79" s="508">
        <f>'NGL Balance'!X15</f>
        <v>43.5</v>
      </c>
      <c r="U79" s="508">
        <f>'NGL Balance'!Y15</f>
        <v>40</v>
      </c>
      <c r="V79" s="508">
        <f>'NGL Balance'!Z15</f>
        <v>55.111111111111114</v>
      </c>
      <c r="W79" s="508">
        <f>'NGL Balance'!AA15</f>
        <v>45</v>
      </c>
      <c r="X79" s="508">
        <f>'NGL Balance'!AB15</f>
        <v>48</v>
      </c>
      <c r="Y79" s="508">
        <f>'NGL Balance'!AC15</f>
        <v>55</v>
      </c>
      <c r="Z79" s="508">
        <f>'NGL Balance'!AD15</f>
        <v>53</v>
      </c>
      <c r="AA79" s="508">
        <f>'NGL Balance'!AE15</f>
        <v>55</v>
      </c>
      <c r="AB79" s="508">
        <f>'NGL Balance'!AF15</f>
        <v>53</v>
      </c>
      <c r="AC79" s="508">
        <f>'NGL Balance'!AG15</f>
        <v>55</v>
      </c>
      <c r="AD79" s="508">
        <f>'NGL Balance'!AH15</f>
        <v>55</v>
      </c>
      <c r="AE79" s="508">
        <f>'NGL Balance'!AI15</f>
        <v>51.5</v>
      </c>
      <c r="AF79" s="508">
        <f>'NGL Balance'!AJ15</f>
        <v>55.111111111111114</v>
      </c>
      <c r="AG79" s="508">
        <f>'NGL Balance'!AK15</f>
        <v>53.333333333333336</v>
      </c>
      <c r="AH79" s="508">
        <f>'NGL Balance'!AL15</f>
        <v>55</v>
      </c>
      <c r="AI79" s="508">
        <f>'NGL Balance'!AM15</f>
        <v>55</v>
      </c>
      <c r="AJ79" s="508">
        <f>'NGL Balance'!AN15</f>
        <v>51.555555555555564</v>
      </c>
      <c r="AK79" s="530"/>
      <c r="AL79" s="530"/>
      <c r="AM79" s="530"/>
      <c r="AN79" s="530"/>
      <c r="AO79" s="530"/>
      <c r="AP79" s="530"/>
      <c r="AQ79" s="530"/>
      <c r="AR79" s="530"/>
      <c r="AS79" s="530"/>
      <c r="AT79" s="530"/>
      <c r="AU79" s="530"/>
      <c r="AV79" s="530"/>
    </row>
    <row r="80" spans="1:49">
      <c r="A80" s="543" t="s">
        <v>124</v>
      </c>
      <c r="B80" s="542"/>
      <c r="C80" s="591"/>
      <c r="D80" s="595">
        <v>0</v>
      </c>
      <c r="E80" s="508">
        <v>0</v>
      </c>
      <c r="F80" s="508">
        <v>0</v>
      </c>
      <c r="G80" s="508">
        <v>0</v>
      </c>
      <c r="H80" s="508">
        <v>0</v>
      </c>
      <c r="I80" s="508">
        <v>0</v>
      </c>
      <c r="J80" s="508">
        <v>0</v>
      </c>
      <c r="K80" s="508">
        <v>0</v>
      </c>
      <c r="L80" s="508">
        <v>0</v>
      </c>
      <c r="M80" s="508">
        <v>0</v>
      </c>
      <c r="N80" s="508">
        <v>0</v>
      </c>
      <c r="O80" s="508">
        <v>0</v>
      </c>
      <c r="P80" s="508">
        <v>0</v>
      </c>
      <c r="Q80" s="508">
        <v>0</v>
      </c>
      <c r="R80" s="508">
        <v>0</v>
      </c>
      <c r="S80" s="508">
        <v>0</v>
      </c>
      <c r="T80" s="508">
        <v>0</v>
      </c>
      <c r="U80" s="508">
        <v>0</v>
      </c>
      <c r="V80" s="508">
        <v>0</v>
      </c>
      <c r="W80" s="508">
        <v>0</v>
      </c>
      <c r="X80" s="508">
        <v>0</v>
      </c>
      <c r="Y80" s="508">
        <v>0</v>
      </c>
      <c r="Z80" s="508">
        <v>0</v>
      </c>
      <c r="AA80" s="508">
        <v>0</v>
      </c>
      <c r="AB80" s="508">
        <v>0</v>
      </c>
      <c r="AC80" s="508">
        <v>0</v>
      </c>
      <c r="AD80" s="508">
        <v>0</v>
      </c>
      <c r="AE80" s="508">
        <v>0</v>
      </c>
      <c r="AF80" s="508">
        <v>0</v>
      </c>
      <c r="AG80" s="508">
        <v>0</v>
      </c>
      <c r="AH80" s="508">
        <v>0</v>
      </c>
      <c r="AI80" s="508">
        <v>0</v>
      </c>
      <c r="AJ80" s="508">
        <v>0</v>
      </c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</row>
    <row r="81" spans="1:48">
      <c r="A81" s="541" t="s">
        <v>192</v>
      </c>
      <c r="B81" s="542"/>
      <c r="C81" s="591"/>
      <c r="D81" s="595">
        <f>'NGL Balance'!H18</f>
        <v>10</v>
      </c>
      <c r="E81" s="508">
        <f>'NGL Balance'!I18</f>
        <v>2</v>
      </c>
      <c r="F81" s="508">
        <f>'NGL Balance'!J18</f>
        <v>0</v>
      </c>
      <c r="G81" s="508">
        <f>'NGL Balance'!K18</f>
        <v>0</v>
      </c>
      <c r="H81" s="508">
        <f>'NGL Balance'!L18</f>
        <v>0</v>
      </c>
      <c r="I81" s="508">
        <f>'NGL Balance'!M18</f>
        <v>0</v>
      </c>
      <c r="J81" s="508">
        <f>'NGL Balance'!N18</f>
        <v>0</v>
      </c>
      <c r="K81" s="508">
        <f>'NGL Balance'!O18</f>
        <v>0</v>
      </c>
      <c r="L81" s="508">
        <f>'NGL Balance'!P18</f>
        <v>0</v>
      </c>
      <c r="M81" s="508">
        <f>'NGL Balance'!Q18</f>
        <v>0</v>
      </c>
      <c r="N81" s="508">
        <f>'NGL Balance'!R18</f>
        <v>0</v>
      </c>
      <c r="O81" s="508">
        <f>'NGL Balance'!S18</f>
        <v>0</v>
      </c>
      <c r="P81" s="508">
        <f>'NGL Balance'!T18</f>
        <v>0</v>
      </c>
      <c r="Q81" s="508">
        <f>'NGL Balance'!U18</f>
        <v>0</v>
      </c>
      <c r="R81" s="508">
        <f>'NGL Balance'!V18</f>
        <v>0</v>
      </c>
      <c r="S81" s="508">
        <f>'NGL Balance'!W18</f>
        <v>0</v>
      </c>
      <c r="T81" s="508">
        <f>'NGL Balance'!X18</f>
        <v>0</v>
      </c>
      <c r="U81" s="508">
        <f>'NGL Balance'!Y18</f>
        <v>0</v>
      </c>
      <c r="V81" s="508">
        <f>'NGL Balance'!Z18</f>
        <v>0</v>
      </c>
      <c r="W81" s="508">
        <f>'NGL Balance'!AA18</f>
        <v>0</v>
      </c>
      <c r="X81" s="508">
        <f>'NGL Balance'!AB18</f>
        <v>0</v>
      </c>
      <c r="Y81" s="508">
        <f>'NGL Balance'!AC18</f>
        <v>0</v>
      </c>
      <c r="Z81" s="508">
        <f>'NGL Balance'!AD18</f>
        <v>0</v>
      </c>
      <c r="AA81" s="508">
        <f>'NGL Balance'!AE18</f>
        <v>0</v>
      </c>
      <c r="AB81" s="508">
        <f>'NGL Balance'!AF18</f>
        <v>0</v>
      </c>
      <c r="AC81" s="508">
        <f>'NGL Balance'!AG18</f>
        <v>0</v>
      </c>
      <c r="AD81" s="508">
        <f>'NGL Balance'!AH18</f>
        <v>0</v>
      </c>
      <c r="AE81" s="508">
        <f>'NGL Balance'!AI18</f>
        <v>0</v>
      </c>
      <c r="AF81" s="508">
        <f>'NGL Balance'!AJ18</f>
        <v>0</v>
      </c>
      <c r="AG81" s="508">
        <f>'NGL Balance'!AK18</f>
        <v>0</v>
      </c>
      <c r="AH81" s="508">
        <f>'NGL Balance'!AL18</f>
        <v>0</v>
      </c>
      <c r="AI81" s="508">
        <f>'NGL Balance'!AM18</f>
        <v>0</v>
      </c>
      <c r="AJ81" s="508">
        <f>'NGL Balance'!AN18</f>
        <v>1.9</v>
      </c>
      <c r="AK81" s="530"/>
      <c r="AL81" s="530"/>
      <c r="AM81" s="530"/>
      <c r="AN81" s="530"/>
      <c r="AO81" s="530"/>
      <c r="AP81" s="530"/>
      <c r="AQ81" s="530"/>
      <c r="AR81" s="530"/>
      <c r="AS81" s="530"/>
      <c r="AT81" s="530"/>
      <c r="AU81" s="530"/>
      <c r="AV81" s="530"/>
    </row>
    <row r="82" spans="1:48">
      <c r="A82" s="556" t="s">
        <v>320</v>
      </c>
      <c r="B82" s="592"/>
      <c r="C82" s="593"/>
      <c r="D82" s="595">
        <f>'NGL Balance'!H17</f>
        <v>10</v>
      </c>
      <c r="E82" s="508">
        <f>'NGL Balance'!I17</f>
        <v>0</v>
      </c>
      <c r="F82" s="508">
        <f>'NGL Balance'!J17</f>
        <v>0</v>
      </c>
      <c r="G82" s="508">
        <f>'NGL Balance'!K17</f>
        <v>0</v>
      </c>
      <c r="H82" s="508">
        <f>'NGL Balance'!L17</f>
        <v>0</v>
      </c>
      <c r="I82" s="508">
        <f>'NGL Balance'!M17</f>
        <v>5</v>
      </c>
      <c r="J82" s="508">
        <f>'NGL Balance'!N17</f>
        <v>5</v>
      </c>
      <c r="K82" s="508">
        <f>'NGL Balance'!O17</f>
        <v>0</v>
      </c>
      <c r="L82" s="508">
        <f>'NGL Balance'!P17</f>
        <v>4.2</v>
      </c>
      <c r="M82" s="508">
        <f>'NGL Balance'!Q17</f>
        <v>0</v>
      </c>
      <c r="N82" s="508">
        <f>'NGL Balance'!R17</f>
        <v>0</v>
      </c>
      <c r="O82" s="508">
        <f>'NGL Balance'!S17</f>
        <v>0</v>
      </c>
      <c r="P82" s="508">
        <f>'NGL Balance'!T17</f>
        <v>0</v>
      </c>
      <c r="Q82" s="508">
        <f>'NGL Balance'!U17</f>
        <v>1.9</v>
      </c>
      <c r="R82" s="508">
        <f>'NGL Balance'!V17</f>
        <v>0</v>
      </c>
      <c r="S82" s="508">
        <f>'NGL Balance'!W17</f>
        <v>0</v>
      </c>
      <c r="T82" s="508">
        <f>'NGL Balance'!X17</f>
        <v>1.9</v>
      </c>
      <c r="U82" s="508">
        <f>'NGL Balance'!Y17</f>
        <v>1.9</v>
      </c>
      <c r="V82" s="508">
        <f>'NGL Balance'!Z17</f>
        <v>0</v>
      </c>
      <c r="W82" s="508">
        <f>'NGL Balance'!AA17</f>
        <v>0</v>
      </c>
      <c r="X82" s="508">
        <f>'NGL Balance'!AB17</f>
        <v>0</v>
      </c>
      <c r="Y82" s="508">
        <f>'NGL Balance'!AC17</f>
        <v>0</v>
      </c>
      <c r="Z82" s="508">
        <f>'NGL Balance'!AD17</f>
        <v>0</v>
      </c>
      <c r="AA82" s="508">
        <f>'NGL Balance'!AE17</f>
        <v>0</v>
      </c>
      <c r="AB82" s="508">
        <f>'NGL Balance'!AF17</f>
        <v>0</v>
      </c>
      <c r="AC82" s="508">
        <f>'NGL Balance'!AG17</f>
        <v>0</v>
      </c>
      <c r="AD82" s="508">
        <f>'NGL Balance'!AH17</f>
        <v>0</v>
      </c>
      <c r="AE82" s="508">
        <f>'NGL Balance'!AI17</f>
        <v>0</v>
      </c>
      <c r="AF82" s="508">
        <f>'NGL Balance'!AJ17</f>
        <v>0</v>
      </c>
      <c r="AG82" s="508">
        <f>'NGL Balance'!AK17</f>
        <v>0</v>
      </c>
      <c r="AH82" s="508">
        <f>'NGL Balance'!AL17</f>
        <v>0</v>
      </c>
      <c r="AI82" s="508">
        <f>'NGL Balance'!AM17</f>
        <v>0</v>
      </c>
      <c r="AJ82" s="508">
        <f>'NGL Balance'!AN17</f>
        <v>0</v>
      </c>
      <c r="AK82" s="530"/>
      <c r="AL82" s="530"/>
      <c r="AM82" s="530"/>
      <c r="AN82" s="530"/>
      <c r="AO82" s="530"/>
      <c r="AP82" s="530"/>
      <c r="AQ82" s="530"/>
      <c r="AR82" s="530"/>
      <c r="AS82" s="530"/>
      <c r="AT82" s="530"/>
      <c r="AU82" s="530"/>
      <c r="AV82" s="530"/>
    </row>
    <row r="83" spans="1:48">
      <c r="A83" s="541" t="s">
        <v>125</v>
      </c>
      <c r="B83" s="482"/>
      <c r="C83" s="482"/>
      <c r="D83" s="533">
        <f>'NGL Balance'!F27</f>
        <v>2.1</v>
      </c>
      <c r="E83" s="533">
        <f>'NGL Balance'!I27</f>
        <v>0</v>
      </c>
      <c r="F83" s="533">
        <f>'NGL Balance'!J27</f>
        <v>1.8</v>
      </c>
      <c r="G83" s="533">
        <f>'NGL Balance'!K27</f>
        <v>1.8</v>
      </c>
      <c r="H83" s="533">
        <f>'NGL Balance'!L27</f>
        <v>0</v>
      </c>
      <c r="I83" s="533">
        <f>'NGL Balance'!M27</f>
        <v>3.6</v>
      </c>
      <c r="J83" s="533">
        <f>'NGL Balance'!N27</f>
        <v>2.54</v>
      </c>
      <c r="K83" s="533">
        <v>0</v>
      </c>
      <c r="L83" s="533">
        <f>'NGL Balance'!P27</f>
        <v>1.8</v>
      </c>
      <c r="M83" s="533">
        <f>'NGL Balance'!Q27</f>
        <v>1.9</v>
      </c>
      <c r="N83" s="533">
        <f>'NGL Balance'!R27</f>
        <v>1.9</v>
      </c>
      <c r="O83" s="533">
        <f>'NGL Balance'!S27</f>
        <v>0</v>
      </c>
      <c r="P83" s="533">
        <f>'NGL Balance'!T27</f>
        <v>3.8</v>
      </c>
      <c r="Q83" s="533">
        <f>'NGL Balance'!U27</f>
        <v>1.9</v>
      </c>
      <c r="R83" s="533">
        <f>'NGL Balance'!V27</f>
        <v>3.8</v>
      </c>
      <c r="S83" s="533">
        <f>'NGL Balance'!W27</f>
        <v>1.9</v>
      </c>
      <c r="T83" s="533">
        <f>'NGL Balance'!X27</f>
        <v>1.9</v>
      </c>
      <c r="U83" s="533">
        <f>'NGL Balance'!Y27</f>
        <v>1.9</v>
      </c>
      <c r="V83" s="533">
        <f>'NGL Balance'!Z27</f>
        <v>3.8</v>
      </c>
      <c r="W83" s="533">
        <f>'NGL Balance'!AA27</f>
        <v>3.8</v>
      </c>
      <c r="X83" s="533">
        <f>'NGL Balance'!AB27</f>
        <v>5.6999999999999993</v>
      </c>
      <c r="Y83" s="533">
        <f>'NGL Balance'!AC27</f>
        <v>7.6</v>
      </c>
      <c r="Z83" s="533">
        <f>'NGL Balance'!AD27</f>
        <v>5.6999999999999993</v>
      </c>
      <c r="AA83" s="533">
        <f>'NGL Balance'!AE27</f>
        <v>5.6999999999999993</v>
      </c>
      <c r="AB83" s="533">
        <f>'NGL Balance'!AF27</f>
        <v>5.6999999999999993</v>
      </c>
      <c r="AC83" s="533">
        <f>'NGL Balance'!AG27</f>
        <v>5.6999999999999993</v>
      </c>
      <c r="AD83" s="533">
        <f>'NGL Balance'!AH27</f>
        <v>5.6999999999999993</v>
      </c>
      <c r="AE83" s="533">
        <f>'NGL Balance'!AI27</f>
        <v>5.6999999999999993</v>
      </c>
      <c r="AF83" s="533">
        <f>'NGL Balance'!AJ27</f>
        <v>3.8</v>
      </c>
      <c r="AG83" s="533">
        <f>'NGL Balance'!AK27</f>
        <v>3.8</v>
      </c>
      <c r="AH83" s="533">
        <f>'NGL Balance'!AL27</f>
        <v>5.6999999999999993</v>
      </c>
      <c r="AI83" s="533">
        <f>'NGL Balance'!AM27</f>
        <v>5.6999999999999993</v>
      </c>
      <c r="AJ83" s="533">
        <f>'NGL Balance'!AN27</f>
        <v>5.6999999999999993</v>
      </c>
      <c r="AK83" s="573"/>
      <c r="AL83" s="573"/>
      <c r="AM83" s="573"/>
      <c r="AN83" s="573"/>
      <c r="AO83" s="573"/>
      <c r="AP83" s="573"/>
      <c r="AQ83" s="573"/>
      <c r="AR83" s="573"/>
      <c r="AS83" s="573"/>
      <c r="AT83" s="573"/>
      <c r="AU83" s="573"/>
      <c r="AV83" s="573"/>
    </row>
    <row r="84" spans="1:48">
      <c r="A84" s="541" t="s">
        <v>126</v>
      </c>
      <c r="B84" s="482"/>
      <c r="C84" s="482"/>
      <c r="D84" s="533">
        <f>'NGL Balance'!F28</f>
        <v>3.06</v>
      </c>
      <c r="E84" s="533">
        <f>'NGL Balance'!I28</f>
        <v>4.34</v>
      </c>
      <c r="F84" s="533">
        <f>'NGL Balance'!J28</f>
        <v>2.54</v>
      </c>
      <c r="G84" s="533">
        <v>2.8</v>
      </c>
      <c r="H84" s="533">
        <v>0</v>
      </c>
      <c r="I84" s="533">
        <f>'NGL Balance'!M28</f>
        <v>0</v>
      </c>
      <c r="J84" s="533">
        <f>'NGL Balance'!N28</f>
        <v>1.8</v>
      </c>
      <c r="K84" s="533">
        <v>3.6</v>
      </c>
      <c r="L84" s="533">
        <f>'NGL Balance'!P28</f>
        <v>2.6800000000000006</v>
      </c>
      <c r="M84" s="533">
        <f>'NGL Balance'!Q28</f>
        <v>1.8</v>
      </c>
      <c r="N84" s="533">
        <f>'NGL Balance'!R28</f>
        <v>3.6</v>
      </c>
      <c r="O84" s="533">
        <f>'NGL Balance'!S28</f>
        <v>1.8</v>
      </c>
      <c r="P84" s="533">
        <f>'NGL Balance'!T28</f>
        <v>0</v>
      </c>
      <c r="Q84" s="533">
        <f>'NGL Balance'!U28</f>
        <v>1.8</v>
      </c>
      <c r="R84" s="533">
        <f>'NGL Balance'!V28</f>
        <v>1.8</v>
      </c>
      <c r="S84" s="533">
        <f>'NGL Balance'!W28</f>
        <v>3.6</v>
      </c>
      <c r="T84" s="533">
        <f>'NGL Balance'!X28</f>
        <v>1.8</v>
      </c>
      <c r="U84" s="533">
        <f>'NGL Balance'!Y28</f>
        <v>1.8</v>
      </c>
      <c r="V84" s="533">
        <f>'NGL Balance'!Z28</f>
        <v>1.8</v>
      </c>
      <c r="W84" s="533">
        <f>'NGL Balance'!AA28</f>
        <v>0</v>
      </c>
      <c r="X84" s="533">
        <f>'NGL Balance'!AB28</f>
        <v>0</v>
      </c>
      <c r="Y84" s="533">
        <f>'NGL Balance'!AC28</f>
        <v>0</v>
      </c>
      <c r="Z84" s="533">
        <f>'NGL Balance'!AD28</f>
        <v>0</v>
      </c>
      <c r="AA84" s="533">
        <f>'NGL Balance'!AE28</f>
        <v>0</v>
      </c>
      <c r="AB84" s="533">
        <f>'NGL Balance'!AF28</f>
        <v>0</v>
      </c>
      <c r="AC84" s="533">
        <f>'NGL Balance'!AG28</f>
        <v>0</v>
      </c>
      <c r="AD84" s="533">
        <f>'NGL Balance'!AH28</f>
        <v>0</v>
      </c>
      <c r="AE84" s="533">
        <f>'NGL Balance'!AI28</f>
        <v>0</v>
      </c>
      <c r="AF84" s="533">
        <f>'NGL Balance'!AJ28</f>
        <v>0</v>
      </c>
      <c r="AG84" s="533">
        <f>'NGL Balance'!AK28</f>
        <v>0</v>
      </c>
      <c r="AH84" s="533">
        <f>'NGL Balance'!AL28</f>
        <v>0</v>
      </c>
      <c r="AI84" s="533">
        <f>'NGL Balance'!AM28</f>
        <v>0</v>
      </c>
      <c r="AJ84" s="533">
        <f>'NGL Balance'!AN28</f>
        <v>0</v>
      </c>
      <c r="AK84" s="574"/>
      <c r="AL84" s="574"/>
      <c r="AM84" s="574"/>
      <c r="AN84" s="574"/>
      <c r="AO84" s="574"/>
      <c r="AP84" s="574"/>
      <c r="AQ84" s="574"/>
      <c r="AR84" s="574"/>
      <c r="AS84" s="574"/>
      <c r="AT84" s="574"/>
      <c r="AU84" s="574"/>
      <c r="AV84" s="574"/>
    </row>
    <row r="85" spans="1:48">
      <c r="A85" s="964" t="s">
        <v>343</v>
      </c>
      <c r="B85" s="962"/>
      <c r="C85" s="963"/>
      <c r="D85" s="517">
        <f t="shared" ref="D85:AJ85" si="13">D83+D84</f>
        <v>5.16</v>
      </c>
      <c r="E85" s="517">
        <f t="shared" si="13"/>
        <v>4.34</v>
      </c>
      <c r="F85" s="517">
        <f t="shared" si="13"/>
        <v>4.34</v>
      </c>
      <c r="G85" s="517">
        <f t="shared" si="13"/>
        <v>4.5999999999999996</v>
      </c>
      <c r="H85" s="517">
        <f t="shared" si="13"/>
        <v>0</v>
      </c>
      <c r="I85" s="517">
        <f t="shared" si="13"/>
        <v>3.6</v>
      </c>
      <c r="J85" s="517">
        <f t="shared" si="13"/>
        <v>4.34</v>
      </c>
      <c r="K85" s="517">
        <f t="shared" si="13"/>
        <v>3.6</v>
      </c>
      <c r="L85" s="517">
        <f t="shared" si="13"/>
        <v>4.4800000000000004</v>
      </c>
      <c r="M85" s="517">
        <f t="shared" si="13"/>
        <v>3.7</v>
      </c>
      <c r="N85" s="517">
        <f t="shared" si="13"/>
        <v>5.5</v>
      </c>
      <c r="O85" s="517">
        <f t="shared" ref="O85:U85" si="14">O83+O84</f>
        <v>1.8</v>
      </c>
      <c r="P85" s="517">
        <f t="shared" si="14"/>
        <v>3.8</v>
      </c>
      <c r="Q85" s="517">
        <f t="shared" si="14"/>
        <v>3.7</v>
      </c>
      <c r="R85" s="517">
        <f t="shared" si="14"/>
        <v>5.6</v>
      </c>
      <c r="S85" s="517">
        <f t="shared" si="14"/>
        <v>5.5</v>
      </c>
      <c r="T85" s="517">
        <f t="shared" si="14"/>
        <v>3.7</v>
      </c>
      <c r="U85" s="517">
        <f t="shared" si="14"/>
        <v>3.7</v>
      </c>
      <c r="V85" s="517">
        <f t="shared" si="13"/>
        <v>5.6</v>
      </c>
      <c r="W85" s="517">
        <f t="shared" si="13"/>
        <v>3.8</v>
      </c>
      <c r="X85" s="517">
        <f t="shared" si="13"/>
        <v>5.6999999999999993</v>
      </c>
      <c r="Y85" s="517">
        <f t="shared" si="13"/>
        <v>7.6</v>
      </c>
      <c r="Z85" s="517">
        <f t="shared" si="13"/>
        <v>5.6999999999999993</v>
      </c>
      <c r="AA85" s="517">
        <f t="shared" si="13"/>
        <v>5.6999999999999993</v>
      </c>
      <c r="AB85" s="517">
        <f t="shared" si="13"/>
        <v>5.6999999999999993</v>
      </c>
      <c r="AC85" s="517">
        <f t="shared" si="13"/>
        <v>5.6999999999999993</v>
      </c>
      <c r="AD85" s="517">
        <f t="shared" si="13"/>
        <v>5.6999999999999993</v>
      </c>
      <c r="AE85" s="517">
        <f t="shared" si="13"/>
        <v>5.6999999999999993</v>
      </c>
      <c r="AF85" s="517">
        <f t="shared" si="13"/>
        <v>3.8</v>
      </c>
      <c r="AG85" s="517">
        <f t="shared" si="13"/>
        <v>3.8</v>
      </c>
      <c r="AH85" s="517">
        <f t="shared" si="13"/>
        <v>5.6999999999999993</v>
      </c>
      <c r="AI85" s="517">
        <f t="shared" si="13"/>
        <v>5.6999999999999993</v>
      </c>
      <c r="AJ85" s="517">
        <f t="shared" si="13"/>
        <v>5.6999999999999993</v>
      </c>
      <c r="AK85" s="544">
        <f>SUM(AK78:AK84)</f>
        <v>0</v>
      </c>
      <c r="AL85" s="544">
        <f t="shared" ref="AL85:AV85" si="15">SUM(AL78:AL84)</f>
        <v>0</v>
      </c>
      <c r="AM85" s="544">
        <f t="shared" si="15"/>
        <v>0</v>
      </c>
      <c r="AN85" s="544">
        <f t="shared" si="15"/>
        <v>0</v>
      </c>
      <c r="AO85" s="544">
        <f t="shared" si="15"/>
        <v>0</v>
      </c>
      <c r="AP85" s="544">
        <f t="shared" si="15"/>
        <v>0</v>
      </c>
      <c r="AQ85" s="544">
        <f t="shared" si="15"/>
        <v>0</v>
      </c>
      <c r="AR85" s="544">
        <f t="shared" si="15"/>
        <v>0</v>
      </c>
      <c r="AS85" s="544">
        <f t="shared" si="15"/>
        <v>0</v>
      </c>
      <c r="AT85" s="544">
        <f t="shared" si="15"/>
        <v>0</v>
      </c>
      <c r="AU85" s="544">
        <f t="shared" si="15"/>
        <v>0</v>
      </c>
      <c r="AV85" s="544">
        <f t="shared" si="15"/>
        <v>0</v>
      </c>
    </row>
    <row r="86" spans="1:48">
      <c r="A86" s="973" t="s">
        <v>255</v>
      </c>
      <c r="B86" s="974"/>
      <c r="C86" s="974"/>
      <c r="D86" s="503"/>
      <c r="E86" s="503"/>
      <c r="F86" s="503"/>
      <c r="G86" s="503"/>
      <c r="H86" s="503"/>
      <c r="I86" s="503"/>
      <c r="J86" s="503"/>
      <c r="K86" s="503"/>
      <c r="L86" s="503"/>
      <c r="M86" s="503"/>
      <c r="N86" s="503"/>
      <c r="O86" s="503"/>
      <c r="P86" s="503"/>
      <c r="Q86" s="503"/>
      <c r="R86" s="503"/>
      <c r="S86" s="503"/>
      <c r="T86" s="503"/>
      <c r="U86" s="503"/>
      <c r="V86" s="503"/>
      <c r="W86" s="503"/>
      <c r="X86" s="503"/>
      <c r="Y86" s="503"/>
      <c r="Z86" s="503"/>
      <c r="AA86" s="503"/>
      <c r="AB86" s="503"/>
      <c r="AC86" s="503"/>
      <c r="AD86" s="503"/>
      <c r="AE86" s="503"/>
      <c r="AF86" s="503"/>
      <c r="AG86" s="503"/>
      <c r="AH86" s="503"/>
      <c r="AI86" s="503"/>
      <c r="AJ86" s="503"/>
      <c r="AK86" s="503"/>
      <c r="AL86" s="503"/>
      <c r="AM86" s="503"/>
      <c r="AN86" s="503"/>
      <c r="AO86" s="503"/>
      <c r="AP86" s="503"/>
      <c r="AQ86" s="503"/>
      <c r="AR86" s="504"/>
      <c r="AS86" s="504"/>
      <c r="AT86" s="504"/>
      <c r="AU86" s="504"/>
      <c r="AV86" s="505"/>
    </row>
    <row r="87" spans="1:48">
      <c r="A87" s="967" t="s">
        <v>107</v>
      </c>
      <c r="B87" s="968"/>
      <c r="C87" s="969"/>
      <c r="D87" s="400">
        <v>2017</v>
      </c>
      <c r="E87" s="400"/>
      <c r="F87" s="940">
        <v>2017</v>
      </c>
      <c r="G87" s="941"/>
      <c r="H87" s="941"/>
      <c r="I87" s="941"/>
      <c r="J87" s="942"/>
      <c r="K87" s="401">
        <v>2018</v>
      </c>
      <c r="L87" s="401">
        <v>2018</v>
      </c>
      <c r="M87" s="401">
        <v>2018</v>
      </c>
      <c r="N87" s="400">
        <v>2018</v>
      </c>
      <c r="O87" s="400"/>
      <c r="P87" s="401">
        <v>2018</v>
      </c>
      <c r="Q87" s="943">
        <v>2018</v>
      </c>
      <c r="R87" s="943"/>
      <c r="S87" s="943"/>
      <c r="T87" s="943"/>
      <c r="U87" s="943"/>
      <c r="V87" s="943"/>
      <c r="W87" s="401">
        <v>2019</v>
      </c>
      <c r="X87" s="401">
        <v>2019</v>
      </c>
      <c r="Y87" s="400">
        <v>2019</v>
      </c>
      <c r="Z87" s="401">
        <v>2019</v>
      </c>
      <c r="AA87" s="400">
        <v>2019</v>
      </c>
      <c r="AB87" s="401">
        <v>2019</v>
      </c>
      <c r="AC87" s="400">
        <v>2019</v>
      </c>
      <c r="AD87" s="401">
        <v>2019</v>
      </c>
      <c r="AE87" s="400">
        <v>2019</v>
      </c>
      <c r="AF87" s="943">
        <v>2019</v>
      </c>
      <c r="AG87" s="943"/>
      <c r="AH87" s="943"/>
      <c r="AI87" s="401">
        <v>2020</v>
      </c>
      <c r="AJ87" s="402"/>
      <c r="AK87" s="940">
        <v>2020</v>
      </c>
      <c r="AL87" s="941"/>
      <c r="AM87" s="941"/>
      <c r="AN87" s="941"/>
      <c r="AO87" s="941"/>
      <c r="AP87" s="941"/>
      <c r="AQ87" s="941"/>
      <c r="AR87" s="941"/>
      <c r="AS87" s="941"/>
      <c r="AT87" s="942"/>
      <c r="AU87" s="940">
        <v>2021</v>
      </c>
      <c r="AV87" s="942"/>
    </row>
    <row r="88" spans="1:48">
      <c r="A88" s="944" t="s">
        <v>108</v>
      </c>
      <c r="B88" s="945"/>
      <c r="C88" s="946"/>
      <c r="D88" s="546" t="str">
        <f t="shared" ref="D88:AV88" si="16">D77</f>
        <v>JUN</v>
      </c>
      <c r="E88" s="546" t="str">
        <f t="shared" si="16"/>
        <v>JUL</v>
      </c>
      <c r="F88" s="546" t="str">
        <f t="shared" si="16"/>
        <v>AUG</v>
      </c>
      <c r="G88" s="546" t="str">
        <f t="shared" si="16"/>
        <v>SEP</v>
      </c>
      <c r="H88" s="546" t="str">
        <f t="shared" si="16"/>
        <v>OCT</v>
      </c>
      <c r="I88" s="546" t="str">
        <f t="shared" si="16"/>
        <v>NOV</v>
      </c>
      <c r="J88" s="546" t="str">
        <f t="shared" si="16"/>
        <v>DEC</v>
      </c>
      <c r="K88" s="546" t="str">
        <f t="shared" si="16"/>
        <v>JAN</v>
      </c>
      <c r="L88" s="546" t="str">
        <f t="shared" si="16"/>
        <v>FEB</v>
      </c>
      <c r="M88" s="546" t="str">
        <f t="shared" si="16"/>
        <v>MAR</v>
      </c>
      <c r="N88" s="546" t="str">
        <f t="shared" si="16"/>
        <v>APR</v>
      </c>
      <c r="O88" s="546" t="str">
        <f t="shared" si="16"/>
        <v>MAY</v>
      </c>
      <c r="P88" s="546" t="str">
        <f t="shared" si="16"/>
        <v>JUN</v>
      </c>
      <c r="Q88" s="546" t="str">
        <f t="shared" si="16"/>
        <v>JUL</v>
      </c>
      <c r="R88" s="546" t="str">
        <f t="shared" si="16"/>
        <v>AUG</v>
      </c>
      <c r="S88" s="546" t="str">
        <f t="shared" si="16"/>
        <v>SEP</v>
      </c>
      <c r="T88" s="546" t="str">
        <f t="shared" si="16"/>
        <v>OCT</v>
      </c>
      <c r="U88" s="546" t="str">
        <f t="shared" si="16"/>
        <v>NOV</v>
      </c>
      <c r="V88" s="546" t="str">
        <f t="shared" si="16"/>
        <v>DEC</v>
      </c>
      <c r="W88" s="546" t="str">
        <f t="shared" si="16"/>
        <v>JAN</v>
      </c>
      <c r="X88" s="546" t="str">
        <f t="shared" si="16"/>
        <v>FEB</v>
      </c>
      <c r="Y88" s="546" t="str">
        <f t="shared" si="16"/>
        <v>MAR</v>
      </c>
      <c r="Z88" s="546" t="str">
        <f t="shared" si="16"/>
        <v>APR</v>
      </c>
      <c r="AA88" s="546" t="str">
        <f t="shared" si="16"/>
        <v>MAY</v>
      </c>
      <c r="AB88" s="546" t="str">
        <f t="shared" si="16"/>
        <v>JUN</v>
      </c>
      <c r="AC88" s="546" t="str">
        <f t="shared" si="16"/>
        <v>JUL</v>
      </c>
      <c r="AD88" s="546" t="str">
        <f t="shared" si="16"/>
        <v>AUG</v>
      </c>
      <c r="AE88" s="546" t="str">
        <f t="shared" si="16"/>
        <v>SEP</v>
      </c>
      <c r="AF88" s="546" t="str">
        <f t="shared" si="16"/>
        <v>OCT</v>
      </c>
      <c r="AG88" s="546" t="str">
        <f t="shared" si="16"/>
        <v>NOV</v>
      </c>
      <c r="AH88" s="546" t="str">
        <f t="shared" si="16"/>
        <v>DEC</v>
      </c>
      <c r="AI88" s="546" t="str">
        <f t="shared" si="16"/>
        <v>JAN</v>
      </c>
      <c r="AJ88" s="546" t="str">
        <f t="shared" si="16"/>
        <v>FEB</v>
      </c>
      <c r="AK88" s="546" t="str">
        <f t="shared" si="16"/>
        <v>MAR</v>
      </c>
      <c r="AL88" s="546" t="str">
        <f t="shared" si="16"/>
        <v>APR</v>
      </c>
      <c r="AM88" s="546" t="str">
        <f t="shared" si="16"/>
        <v>MAY</v>
      </c>
      <c r="AN88" s="546" t="str">
        <f t="shared" si="16"/>
        <v>JUN</v>
      </c>
      <c r="AO88" s="546" t="str">
        <f t="shared" si="16"/>
        <v>JUL</v>
      </c>
      <c r="AP88" s="546" t="str">
        <f t="shared" si="16"/>
        <v>AUG</v>
      </c>
      <c r="AQ88" s="546" t="str">
        <f t="shared" si="16"/>
        <v>SEP</v>
      </c>
      <c r="AR88" s="546" t="str">
        <f t="shared" si="16"/>
        <v>OCT</v>
      </c>
      <c r="AS88" s="546" t="str">
        <f t="shared" si="16"/>
        <v>NOV</v>
      </c>
      <c r="AT88" s="546" t="str">
        <f t="shared" si="16"/>
        <v>DEC</v>
      </c>
      <c r="AU88" s="546" t="str">
        <f t="shared" si="16"/>
        <v>JAN</v>
      </c>
      <c r="AV88" s="546" t="str">
        <f t="shared" si="16"/>
        <v>FEB</v>
      </c>
    </row>
    <row r="89" spans="1:48">
      <c r="A89" s="539" t="s">
        <v>88</v>
      </c>
      <c r="B89" s="540"/>
      <c r="C89" s="540"/>
      <c r="D89" s="525" t="e">
        <f>#REF!</f>
        <v>#REF!</v>
      </c>
      <c r="E89" s="525" t="e">
        <f>#REF!</f>
        <v>#REF!</v>
      </c>
      <c r="F89" s="525" t="e">
        <f>#REF!</f>
        <v>#REF!</v>
      </c>
      <c r="G89" s="525" t="e">
        <f>#REF!</f>
        <v>#REF!</v>
      </c>
      <c r="H89" s="525" t="e">
        <f>#REF!</f>
        <v>#REF!</v>
      </c>
      <c r="I89" s="525" t="e">
        <f>#REF!</f>
        <v>#REF!</v>
      </c>
      <c r="J89" s="525" t="e">
        <f>#REF!</f>
        <v>#REF!</v>
      </c>
      <c r="K89" s="525" t="e">
        <f>#REF!</f>
        <v>#REF!</v>
      </c>
      <c r="L89" s="525" t="e">
        <f>#REF!</f>
        <v>#REF!</v>
      </c>
      <c r="M89" s="525" t="e">
        <f>#REF!</f>
        <v>#REF!</v>
      </c>
      <c r="N89" s="525" t="e">
        <f>#REF!</f>
        <v>#REF!</v>
      </c>
      <c r="O89" s="525" t="e">
        <f>#REF!</f>
        <v>#REF!</v>
      </c>
      <c r="P89" s="525" t="e">
        <f>#REF!</f>
        <v>#REF!</v>
      </c>
      <c r="Q89" s="525" t="e">
        <f>#REF!</f>
        <v>#REF!</v>
      </c>
      <c r="R89" s="525" t="e">
        <f>#REF!</f>
        <v>#REF!</v>
      </c>
      <c r="S89" s="525" t="e">
        <f>#REF!</f>
        <v>#REF!</v>
      </c>
      <c r="T89" s="525" t="e">
        <f>#REF!</f>
        <v>#REF!</v>
      </c>
      <c r="U89" s="525" t="e">
        <f>#REF!</f>
        <v>#REF!</v>
      </c>
      <c r="V89" s="525" t="e">
        <f>#REF!</f>
        <v>#REF!</v>
      </c>
      <c r="W89" s="525">
        <f>'Pentane Balance'!AA7</f>
        <v>4.0919999999999996</v>
      </c>
      <c r="X89" s="525">
        <f>'Pentane Balance'!AB7</f>
        <v>3.6960000000000002</v>
      </c>
      <c r="Y89" s="525">
        <f>'Pentane Balance'!AC7</f>
        <v>4.0919999999999996</v>
      </c>
      <c r="Z89" s="525">
        <f>'Pentane Balance'!AD7</f>
        <v>3.96</v>
      </c>
      <c r="AA89" s="525">
        <f>'Pentane Balance'!AE7</f>
        <v>4.0919999999999996</v>
      </c>
      <c r="AB89" s="525">
        <f>'Pentane Balance'!AF7</f>
        <v>3.96</v>
      </c>
      <c r="AC89" s="525">
        <f>'Pentane Balance'!AG7</f>
        <v>4.0919999999999996</v>
      </c>
      <c r="AD89" s="525">
        <f>'Pentane Balance'!AH7</f>
        <v>4.0919999999999996</v>
      </c>
      <c r="AE89" s="525">
        <f>'Pentane Balance'!AI7</f>
        <v>3.96</v>
      </c>
      <c r="AF89" s="525">
        <f>'Pentane Balance'!AJ7</f>
        <v>4.4640000000000004</v>
      </c>
      <c r="AG89" s="525">
        <f>'Pentane Balance'!AK7</f>
        <v>4.32</v>
      </c>
      <c r="AH89" s="525">
        <f>'Pentane Balance'!AL7</f>
        <v>4.8360000000000003</v>
      </c>
      <c r="AI89" s="525">
        <f>'Pentane Balance'!AM7</f>
        <v>4.8360000000000003</v>
      </c>
      <c r="AJ89" s="525">
        <f>'Pentane Balance'!AN7</f>
        <v>4.524</v>
      </c>
      <c r="AK89" s="509"/>
      <c r="AL89" s="509"/>
      <c r="AM89" s="509"/>
      <c r="AN89" s="509"/>
      <c r="AO89" s="509"/>
      <c r="AP89" s="509"/>
      <c r="AQ89" s="509"/>
      <c r="AR89" s="509"/>
      <c r="AS89" s="509"/>
      <c r="AT89" s="509"/>
      <c r="AU89" s="509"/>
      <c r="AV89" s="509"/>
    </row>
    <row r="90" spans="1:48">
      <c r="A90" s="964" t="s">
        <v>16</v>
      </c>
      <c r="B90" s="962"/>
      <c r="C90" s="963"/>
      <c r="D90" s="518" t="e">
        <f>SUM(D89)</f>
        <v>#REF!</v>
      </c>
      <c r="E90" s="518" t="e">
        <f t="shared" ref="E90:AV90" si="17">SUM(E89)</f>
        <v>#REF!</v>
      </c>
      <c r="F90" s="518" t="e">
        <f t="shared" si="17"/>
        <v>#REF!</v>
      </c>
      <c r="G90" s="518" t="e">
        <f t="shared" si="17"/>
        <v>#REF!</v>
      </c>
      <c r="H90" s="518" t="e">
        <f t="shared" si="17"/>
        <v>#REF!</v>
      </c>
      <c r="I90" s="518" t="e">
        <f t="shared" si="17"/>
        <v>#REF!</v>
      </c>
      <c r="J90" s="518" t="e">
        <f t="shared" si="17"/>
        <v>#REF!</v>
      </c>
      <c r="K90" s="518" t="e">
        <f t="shared" si="17"/>
        <v>#REF!</v>
      </c>
      <c r="L90" s="518" t="e">
        <f t="shared" si="17"/>
        <v>#REF!</v>
      </c>
      <c r="M90" s="518" t="e">
        <f t="shared" si="17"/>
        <v>#REF!</v>
      </c>
      <c r="N90" s="518" t="e">
        <f t="shared" si="17"/>
        <v>#REF!</v>
      </c>
      <c r="O90" s="518" t="e">
        <f t="shared" ref="O90:U90" si="18">SUM(O89)</f>
        <v>#REF!</v>
      </c>
      <c r="P90" s="518" t="e">
        <f t="shared" si="18"/>
        <v>#REF!</v>
      </c>
      <c r="Q90" s="518" t="e">
        <f t="shared" si="18"/>
        <v>#REF!</v>
      </c>
      <c r="R90" s="518" t="e">
        <f t="shared" si="18"/>
        <v>#REF!</v>
      </c>
      <c r="S90" s="518" t="e">
        <f t="shared" si="18"/>
        <v>#REF!</v>
      </c>
      <c r="T90" s="518" t="e">
        <f t="shared" si="18"/>
        <v>#REF!</v>
      </c>
      <c r="U90" s="518" t="e">
        <f t="shared" si="18"/>
        <v>#REF!</v>
      </c>
      <c r="V90" s="518" t="e">
        <f t="shared" si="17"/>
        <v>#REF!</v>
      </c>
      <c r="W90" s="518">
        <f t="shared" si="17"/>
        <v>4.0919999999999996</v>
      </c>
      <c r="X90" s="518">
        <f t="shared" si="17"/>
        <v>3.6960000000000002</v>
      </c>
      <c r="Y90" s="518">
        <f t="shared" si="17"/>
        <v>4.0919999999999996</v>
      </c>
      <c r="Z90" s="518">
        <f t="shared" si="17"/>
        <v>3.96</v>
      </c>
      <c r="AA90" s="518">
        <f t="shared" si="17"/>
        <v>4.0919999999999996</v>
      </c>
      <c r="AB90" s="518">
        <f t="shared" si="17"/>
        <v>3.96</v>
      </c>
      <c r="AC90" s="518">
        <f t="shared" si="17"/>
        <v>4.0919999999999996</v>
      </c>
      <c r="AD90" s="518">
        <f t="shared" si="17"/>
        <v>4.0919999999999996</v>
      </c>
      <c r="AE90" s="518">
        <f t="shared" si="17"/>
        <v>3.96</v>
      </c>
      <c r="AF90" s="518">
        <f t="shared" si="17"/>
        <v>4.4640000000000004</v>
      </c>
      <c r="AG90" s="518">
        <f t="shared" si="17"/>
        <v>4.32</v>
      </c>
      <c r="AH90" s="518">
        <f t="shared" si="17"/>
        <v>4.8360000000000003</v>
      </c>
      <c r="AI90" s="518">
        <f t="shared" si="17"/>
        <v>4.8360000000000003</v>
      </c>
      <c r="AJ90" s="518">
        <f t="shared" si="17"/>
        <v>4.524</v>
      </c>
      <c r="AK90" s="544">
        <f t="shared" si="17"/>
        <v>0</v>
      </c>
      <c r="AL90" s="544">
        <f t="shared" si="17"/>
        <v>0</v>
      </c>
      <c r="AM90" s="544">
        <f t="shared" si="17"/>
        <v>0</v>
      </c>
      <c r="AN90" s="544">
        <f t="shared" si="17"/>
        <v>0</v>
      </c>
      <c r="AO90" s="544">
        <f t="shared" si="17"/>
        <v>0</v>
      </c>
      <c r="AP90" s="544">
        <f t="shared" si="17"/>
        <v>0</v>
      </c>
      <c r="AQ90" s="544">
        <f t="shared" si="17"/>
        <v>0</v>
      </c>
      <c r="AR90" s="544">
        <f t="shared" si="17"/>
        <v>0</v>
      </c>
      <c r="AS90" s="544">
        <f t="shared" si="17"/>
        <v>0</v>
      </c>
      <c r="AT90" s="544">
        <f t="shared" si="17"/>
        <v>0</v>
      </c>
      <c r="AU90" s="544">
        <f t="shared" si="17"/>
        <v>0</v>
      </c>
      <c r="AV90" s="544">
        <f t="shared" si="17"/>
        <v>0</v>
      </c>
    </row>
    <row r="91" spans="1:48">
      <c r="A91" s="547" t="s">
        <v>323</v>
      </c>
      <c r="B91" s="547"/>
      <c r="C91" s="547"/>
      <c r="D91" s="548"/>
      <c r="E91" s="548"/>
      <c r="F91" s="548"/>
      <c r="G91" s="548"/>
      <c r="H91" s="548"/>
      <c r="I91" s="548"/>
      <c r="J91" s="548"/>
      <c r="K91" s="548"/>
      <c r="L91" s="548"/>
      <c r="M91" s="548"/>
      <c r="N91" s="548"/>
      <c r="O91" s="548"/>
      <c r="P91" s="548"/>
      <c r="Q91" s="548"/>
      <c r="R91" s="548"/>
      <c r="S91" s="548"/>
      <c r="T91" s="548"/>
      <c r="U91" s="548"/>
      <c r="V91" s="548"/>
      <c r="W91" s="548"/>
      <c r="X91" s="548"/>
      <c r="Y91" s="548"/>
      <c r="Z91" s="548"/>
      <c r="AA91" s="548"/>
      <c r="AB91" s="548"/>
      <c r="AC91" s="548"/>
      <c r="AD91" s="548"/>
      <c r="AE91" s="548"/>
      <c r="AF91" s="548"/>
      <c r="AG91" s="548"/>
      <c r="AH91" s="548"/>
      <c r="AI91" s="548"/>
      <c r="AJ91" s="548"/>
      <c r="AK91" s="548"/>
      <c r="AL91" s="548"/>
      <c r="AM91" s="548"/>
      <c r="AN91" s="548"/>
      <c r="AO91" s="548"/>
      <c r="AP91" s="548"/>
      <c r="AQ91" s="548"/>
      <c r="AR91" s="548"/>
      <c r="AS91" s="548"/>
      <c r="AT91" s="548"/>
      <c r="AU91" s="548"/>
      <c r="AV91" s="548"/>
    </row>
  </sheetData>
  <mergeCells count="52">
    <mergeCell ref="AU9:AV9"/>
    <mergeCell ref="T1:AP1"/>
    <mergeCell ref="T2:AP2"/>
    <mergeCell ref="T6:AP6"/>
    <mergeCell ref="AQ6:AV6"/>
    <mergeCell ref="T7:AP7"/>
    <mergeCell ref="AQ7:AV7"/>
    <mergeCell ref="A9:C9"/>
    <mergeCell ref="F9:J9"/>
    <mergeCell ref="Q9:V9"/>
    <mergeCell ref="AF9:AH9"/>
    <mergeCell ref="AK9:AT9"/>
    <mergeCell ref="A17:C17"/>
    <mergeCell ref="A10:C10"/>
    <mergeCell ref="B11:C11"/>
    <mergeCell ref="B12:C12"/>
    <mergeCell ref="B13:C13"/>
    <mergeCell ref="A14:C14"/>
    <mergeCell ref="A16:C16"/>
    <mergeCell ref="F16:J16"/>
    <mergeCell ref="Q16:V16"/>
    <mergeCell ref="AF16:AH16"/>
    <mergeCell ref="AK16:AT16"/>
    <mergeCell ref="AU16:AV16"/>
    <mergeCell ref="B18:C18"/>
    <mergeCell ref="B19:C19"/>
    <mergeCell ref="B21:C21"/>
    <mergeCell ref="B22:C22"/>
    <mergeCell ref="B23:C23"/>
    <mergeCell ref="AK76:AT76"/>
    <mergeCell ref="AU76:AV76"/>
    <mergeCell ref="A77:C77"/>
    <mergeCell ref="A85:C85"/>
    <mergeCell ref="A86:C86"/>
    <mergeCell ref="A76:C76"/>
    <mergeCell ref="F76:J76"/>
    <mergeCell ref="Q76:V76"/>
    <mergeCell ref="AF76:AH76"/>
    <mergeCell ref="F87:J87"/>
    <mergeCell ref="Q87:V87"/>
    <mergeCell ref="AF87:AH87"/>
    <mergeCell ref="AK87:AT87"/>
    <mergeCell ref="AU87:AV87"/>
    <mergeCell ref="A88:C88"/>
    <mergeCell ref="A90:C90"/>
    <mergeCell ref="A79:B79"/>
    <mergeCell ref="B20:C20"/>
    <mergeCell ref="A74:C74"/>
    <mergeCell ref="A87:C87"/>
    <mergeCell ref="A73:C73"/>
    <mergeCell ref="A75:C75"/>
    <mergeCell ref="A24:C24"/>
  </mergeCells>
  <pageMargins left="0.70866141732283472" right="0.70866141732283472" top="0.74803149606299213" bottom="0.74803149606299213" header="0.31496062992125984" footer="0.31496062992125984"/>
  <pageSetup paperSize="9" scale="70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C88"/>
  <sheetViews>
    <sheetView topLeftCell="A55" zoomScaleNormal="100" zoomScalePageLayoutView="40" workbookViewId="0">
      <selection activeCell="Q81" sqref="Q81"/>
    </sheetView>
  </sheetViews>
  <sheetFormatPr defaultColWidth="8.9140625" defaultRowHeight="12"/>
  <cols>
    <col min="1" max="1" width="14.08203125" style="549" customWidth="1"/>
    <col min="2" max="2" width="17.4140625" style="549" customWidth="1"/>
    <col min="3" max="3" width="15.4140625" style="549" customWidth="1"/>
    <col min="4" max="5" width="7.4140625" style="550" customWidth="1"/>
    <col min="6" max="15" width="6.4140625" style="550" customWidth="1"/>
    <col min="16" max="16" width="9.08203125" style="581" bestFit="1" customWidth="1"/>
    <col min="17" max="16384" width="8.9140625" style="581"/>
  </cols>
  <sheetData>
    <row r="1" spans="1:24">
      <c r="A1" s="472" t="s">
        <v>129</v>
      </c>
      <c r="B1" s="473"/>
      <c r="C1" s="474"/>
      <c r="D1" s="975" t="s">
        <v>130</v>
      </c>
      <c r="E1" s="976"/>
      <c r="F1" s="976"/>
      <c r="G1" s="976"/>
      <c r="H1" s="976"/>
      <c r="I1" s="977"/>
      <c r="J1" s="477" t="s">
        <v>101</v>
      </c>
      <c r="K1" s="477" t="s">
        <v>337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27" t="s">
        <v>336</v>
      </c>
      <c r="E2" s="928"/>
      <c r="F2" s="928"/>
      <c r="G2" s="928"/>
      <c r="H2" s="928"/>
      <c r="I2" s="929"/>
      <c r="J2" s="489" t="s">
        <v>103</v>
      </c>
      <c r="K2" s="490" t="s">
        <v>332</v>
      </c>
      <c r="L2" s="491"/>
      <c r="M2" s="491"/>
      <c r="N2" s="491"/>
      <c r="O2" s="492"/>
    </row>
    <row r="3" spans="1:24">
      <c r="A3" s="493"/>
      <c r="B3" s="482"/>
      <c r="C3" s="483"/>
      <c r="D3" s="927" t="s">
        <v>335</v>
      </c>
      <c r="E3" s="928"/>
      <c r="F3" s="928"/>
      <c r="G3" s="928"/>
      <c r="H3" s="928"/>
      <c r="I3" s="929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495"/>
      <c r="F4" s="495"/>
      <c r="G4" s="495"/>
      <c r="H4" s="495"/>
      <c r="I4" s="496"/>
      <c r="J4" s="495"/>
      <c r="K4" s="495"/>
      <c r="L4" s="495"/>
      <c r="M4" s="495"/>
      <c r="N4" s="495"/>
      <c r="O4" s="496"/>
    </row>
    <row r="5" spans="1:24" ht="8.4" customHeight="1">
      <c r="A5" s="493"/>
      <c r="B5" s="482"/>
      <c r="C5" s="483"/>
      <c r="D5" s="485"/>
      <c r="E5" s="495"/>
      <c r="F5" s="495"/>
      <c r="G5" s="495"/>
      <c r="H5" s="495"/>
      <c r="I5" s="496"/>
      <c r="J5" s="495"/>
      <c r="K5" s="495"/>
      <c r="L5" s="495"/>
      <c r="M5" s="495"/>
      <c r="N5" s="495"/>
      <c r="O5" s="496"/>
    </row>
    <row r="6" spans="1:24">
      <c r="A6" s="493"/>
      <c r="B6" s="482"/>
      <c r="C6" s="483"/>
      <c r="D6" s="927" t="s">
        <v>334</v>
      </c>
      <c r="E6" s="928"/>
      <c r="F6" s="928"/>
      <c r="G6" s="928"/>
      <c r="H6" s="928"/>
      <c r="I6" s="929"/>
      <c r="J6" s="930" t="s">
        <v>333</v>
      </c>
      <c r="K6" s="930"/>
      <c r="L6" s="930"/>
      <c r="M6" s="930"/>
      <c r="N6" s="930"/>
      <c r="O6" s="931"/>
    </row>
    <row r="7" spans="1:24">
      <c r="A7" s="498"/>
      <c r="B7" s="499"/>
      <c r="C7" s="500"/>
      <c r="D7" s="932" t="s">
        <v>106</v>
      </c>
      <c r="E7" s="933"/>
      <c r="F7" s="933"/>
      <c r="G7" s="933"/>
      <c r="H7" s="933"/>
      <c r="I7" s="934"/>
      <c r="J7" s="935" t="s">
        <v>191</v>
      </c>
      <c r="K7" s="935"/>
      <c r="L7" s="935"/>
      <c r="M7" s="935"/>
      <c r="N7" s="935"/>
      <c r="O7" s="936"/>
      <c r="Q7" s="582"/>
    </row>
    <row r="8" spans="1:24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>
      <c r="A9" s="959" t="s">
        <v>108</v>
      </c>
      <c r="B9" s="960"/>
      <c r="C9" s="970"/>
      <c r="D9" s="524" t="s">
        <v>131</v>
      </c>
      <c r="E9" s="524" t="s">
        <v>132</v>
      </c>
      <c r="F9" s="978" t="s">
        <v>133</v>
      </c>
      <c r="G9" s="954"/>
      <c r="H9" s="954"/>
      <c r="I9" s="954"/>
      <c r="J9" s="954"/>
      <c r="K9" s="954"/>
      <c r="L9" s="954"/>
      <c r="M9" s="954"/>
      <c r="N9" s="954"/>
      <c r="O9" s="955"/>
      <c r="Q9" s="582"/>
    </row>
    <row r="10" spans="1:24">
      <c r="A10" s="510" t="s">
        <v>54</v>
      </c>
      <c r="B10" s="986" t="s">
        <v>302</v>
      </c>
      <c r="C10" s="950"/>
      <c r="D10" s="509"/>
      <c r="E10" s="512"/>
      <c r="F10" s="567"/>
      <c r="G10" s="559"/>
      <c r="H10" s="559"/>
      <c r="I10" s="559"/>
      <c r="J10" s="559"/>
      <c r="K10" s="559"/>
      <c r="L10" s="559"/>
      <c r="M10" s="559"/>
      <c r="N10" s="559"/>
      <c r="O10" s="560"/>
      <c r="Q10" s="582"/>
    </row>
    <row r="11" spans="1:24">
      <c r="A11" s="529" t="s">
        <v>53</v>
      </c>
      <c r="B11" s="979" t="s">
        <v>302</v>
      </c>
      <c r="C11" s="980"/>
      <c r="D11" s="530"/>
      <c r="E11" s="551"/>
      <c r="F11" s="568"/>
      <c r="G11" s="561"/>
      <c r="H11" s="561"/>
      <c r="I11" s="561"/>
      <c r="J11" s="561"/>
      <c r="K11" s="561"/>
      <c r="L11" s="561"/>
      <c r="M11" s="561"/>
      <c r="N11" s="561"/>
      <c r="O11" s="562"/>
      <c r="Q11" s="582"/>
    </row>
    <row r="12" spans="1:24">
      <c r="A12" s="513"/>
      <c r="B12" s="981" t="s">
        <v>338</v>
      </c>
      <c r="C12" s="952"/>
      <c r="D12" s="515"/>
      <c r="E12" s="514"/>
      <c r="F12" s="568"/>
      <c r="G12" s="561"/>
      <c r="H12" s="561"/>
      <c r="I12" s="561"/>
      <c r="J12" s="561"/>
      <c r="K12" s="561"/>
      <c r="L12" s="561"/>
      <c r="M12" s="561"/>
      <c r="N12" s="561"/>
      <c r="O12" s="562"/>
      <c r="Q12" s="582"/>
    </row>
    <row r="13" spans="1:24">
      <c r="A13" s="953" t="s">
        <v>16</v>
      </c>
      <c r="B13" s="982"/>
      <c r="C13" s="983"/>
      <c r="D13" s="519">
        <f>SUM(D10:D12)</f>
        <v>0</v>
      </c>
      <c r="E13" s="563">
        <f>SUM(E10:E12)</f>
        <v>0</v>
      </c>
      <c r="F13" s="569"/>
      <c r="G13" s="570"/>
      <c r="H13" s="570"/>
      <c r="I13" s="570"/>
      <c r="J13" s="570"/>
      <c r="K13" s="570"/>
      <c r="L13" s="570"/>
      <c r="M13" s="570"/>
      <c r="N13" s="570"/>
      <c r="O13" s="571"/>
      <c r="Q13" s="582"/>
    </row>
    <row r="14" spans="1:24">
      <c r="A14" s="472" t="s">
        <v>254</v>
      </c>
      <c r="B14" s="473"/>
      <c r="C14" s="473"/>
      <c r="D14" s="521">
        <f>D16+D17</f>
        <v>0</v>
      </c>
      <c r="E14" s="521">
        <f t="shared" ref="E14:O14" si="0">E16+E17</f>
        <v>0</v>
      </c>
      <c r="F14" s="564">
        <f t="shared" si="0"/>
        <v>0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23"/>
      <c r="Q14" s="582"/>
    </row>
    <row r="15" spans="1:24">
      <c r="A15" s="959" t="s">
        <v>108</v>
      </c>
      <c r="B15" s="945"/>
      <c r="C15" s="946"/>
      <c r="D15" s="524" t="str">
        <f>D9</f>
        <v>แผนเดิม</v>
      </c>
      <c r="E15" s="524" t="str">
        <f>E9</f>
        <v>แผนใหม่</v>
      </c>
      <c r="F15" s="978" t="s">
        <v>133</v>
      </c>
      <c r="G15" s="954"/>
      <c r="H15" s="954"/>
      <c r="I15" s="954"/>
      <c r="J15" s="954"/>
      <c r="K15" s="954"/>
      <c r="L15" s="954"/>
      <c r="M15" s="954"/>
      <c r="N15" s="954"/>
      <c r="O15" s="955"/>
      <c r="Q15" s="582"/>
    </row>
    <row r="16" spans="1:24">
      <c r="A16" s="510" t="s">
        <v>317</v>
      </c>
      <c r="B16" s="986" t="s">
        <v>302</v>
      </c>
      <c r="C16" s="950"/>
      <c r="D16" s="509"/>
      <c r="E16" s="512"/>
      <c r="F16" s="567"/>
      <c r="G16" s="559"/>
      <c r="H16" s="559"/>
      <c r="I16" s="559"/>
      <c r="J16" s="559"/>
      <c r="K16" s="559"/>
      <c r="L16" s="559"/>
      <c r="M16" s="559"/>
      <c r="N16" s="559"/>
      <c r="O16" s="560"/>
      <c r="Q16" s="582"/>
      <c r="R16" s="582"/>
      <c r="S16" s="582"/>
      <c r="T16" s="582"/>
      <c r="U16" s="582"/>
      <c r="V16" s="582"/>
      <c r="W16" s="582"/>
      <c r="X16" s="582"/>
    </row>
    <row r="17" spans="1:29">
      <c r="A17" s="529" t="s">
        <v>318</v>
      </c>
      <c r="B17" s="979" t="s">
        <v>302</v>
      </c>
      <c r="C17" s="980"/>
      <c r="D17" s="530"/>
      <c r="E17" s="551"/>
      <c r="F17" s="568"/>
      <c r="G17" s="561"/>
      <c r="H17" s="561"/>
      <c r="I17" s="561"/>
      <c r="J17" s="561"/>
      <c r="K17" s="561"/>
      <c r="L17" s="561"/>
      <c r="M17" s="561"/>
      <c r="N17" s="561"/>
      <c r="O17" s="562"/>
      <c r="Q17" s="582"/>
      <c r="R17" s="582"/>
      <c r="S17" s="582"/>
      <c r="T17" s="582"/>
      <c r="U17" s="582"/>
      <c r="V17" s="582"/>
      <c r="W17" s="582"/>
      <c r="X17" s="582"/>
    </row>
    <row r="18" spans="1:29">
      <c r="A18" s="529" t="s">
        <v>317</v>
      </c>
      <c r="B18" s="979" t="s">
        <v>312</v>
      </c>
      <c r="C18" s="980"/>
      <c r="D18" s="530"/>
      <c r="E18" s="551"/>
      <c r="F18" s="568"/>
      <c r="G18" s="561"/>
      <c r="H18" s="561"/>
      <c r="I18" s="561"/>
      <c r="J18" s="561"/>
      <c r="K18" s="561"/>
      <c r="L18" s="561"/>
      <c r="M18" s="561"/>
      <c r="N18" s="561"/>
      <c r="O18" s="562"/>
      <c r="Q18" s="582"/>
      <c r="R18" s="582"/>
      <c r="S18" s="582"/>
      <c r="T18" s="582"/>
      <c r="U18" s="582"/>
      <c r="V18" s="582"/>
      <c r="W18" s="582"/>
      <c r="X18" s="582"/>
    </row>
    <row r="19" spans="1:29">
      <c r="A19" s="529" t="s">
        <v>318</v>
      </c>
      <c r="B19" s="979" t="s">
        <v>339</v>
      </c>
      <c r="C19" s="980"/>
      <c r="D19" s="530"/>
      <c r="E19" s="551"/>
      <c r="F19" s="568"/>
      <c r="G19" s="561"/>
      <c r="H19" s="561"/>
      <c r="I19" s="561"/>
      <c r="J19" s="561"/>
      <c r="K19" s="561"/>
      <c r="L19" s="561"/>
      <c r="M19" s="561"/>
      <c r="N19" s="561"/>
      <c r="O19" s="562"/>
      <c r="Q19" s="583"/>
    </row>
    <row r="20" spans="1:29">
      <c r="A20" s="529" t="s">
        <v>317</v>
      </c>
      <c r="B20" s="979" t="s">
        <v>121</v>
      </c>
      <c r="C20" s="980"/>
      <c r="D20" s="530"/>
      <c r="E20" s="551"/>
      <c r="F20" s="568"/>
      <c r="G20" s="561"/>
      <c r="H20" s="561"/>
      <c r="I20" s="561"/>
      <c r="J20" s="561"/>
      <c r="K20" s="561"/>
      <c r="L20" s="561"/>
      <c r="M20" s="561"/>
      <c r="N20" s="561"/>
      <c r="O20" s="562"/>
      <c r="Q20" s="583"/>
    </row>
    <row r="21" spans="1:29">
      <c r="A21" s="529" t="s">
        <v>317</v>
      </c>
      <c r="B21" s="979" t="s">
        <v>122</v>
      </c>
      <c r="C21" s="980"/>
      <c r="D21" s="515"/>
      <c r="E21" s="514"/>
      <c r="F21" s="568"/>
      <c r="G21" s="561"/>
      <c r="H21" s="561"/>
      <c r="I21" s="561"/>
      <c r="J21" s="561"/>
      <c r="K21" s="561"/>
      <c r="L21" s="561"/>
      <c r="M21" s="561"/>
      <c r="N21" s="561"/>
      <c r="O21" s="562"/>
      <c r="P21" s="584"/>
      <c r="Q21" s="585"/>
      <c r="R21" s="582"/>
      <c r="S21" s="586"/>
      <c r="T21" s="586"/>
      <c r="U21" s="586"/>
      <c r="V21" s="586"/>
      <c r="W21" s="586"/>
      <c r="X21" s="586"/>
      <c r="Y21" s="586"/>
      <c r="Z21" s="586"/>
      <c r="AA21" s="586"/>
      <c r="AB21" s="586"/>
      <c r="AC21" s="586"/>
    </row>
    <row r="22" spans="1:29" ht="13.65" customHeight="1">
      <c r="A22" s="964" t="s">
        <v>16</v>
      </c>
      <c r="B22" s="962"/>
      <c r="C22" s="963"/>
      <c r="D22" s="579">
        <f>SUM(D16:D21)</f>
        <v>0</v>
      </c>
      <c r="E22" s="580">
        <f>SUM(E16:E21)</f>
        <v>0</v>
      </c>
      <c r="F22" s="577"/>
      <c r="G22" s="566"/>
      <c r="H22" s="566"/>
      <c r="I22" s="566"/>
      <c r="J22" s="566"/>
      <c r="K22" s="566"/>
      <c r="L22" s="566"/>
      <c r="M22" s="566"/>
      <c r="N22" s="566"/>
      <c r="O22" s="578"/>
      <c r="Q22" s="583"/>
    </row>
    <row r="23" spans="1:29" ht="13.65" customHeight="1">
      <c r="A23" s="944" t="s">
        <v>108</v>
      </c>
      <c r="B23" s="945"/>
      <c r="C23" s="946"/>
      <c r="D23" s="524" t="s">
        <v>131</v>
      </c>
      <c r="E23" s="524" t="s">
        <v>132</v>
      </c>
      <c r="F23" s="978" t="s">
        <v>133</v>
      </c>
      <c r="G23" s="954"/>
      <c r="H23" s="954"/>
      <c r="I23" s="954"/>
      <c r="J23" s="954"/>
      <c r="K23" s="954"/>
      <c r="L23" s="954"/>
      <c r="M23" s="954"/>
      <c r="N23" s="954"/>
      <c r="O23" s="955"/>
      <c r="Q23" s="583"/>
    </row>
    <row r="24" spans="1:29">
      <c r="A24" s="529" t="s">
        <v>317</v>
      </c>
      <c r="B24" s="471" t="str">
        <f>'C3LPG Balance'!C23</f>
        <v>PTTOR (C3)</v>
      </c>
      <c r="C24" s="471" t="str">
        <f>'C3LPG Balance'!D23</f>
        <v>GSP RY</v>
      </c>
      <c r="D24" s="512"/>
      <c r="E24" s="50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Q24" s="583"/>
    </row>
    <row r="25" spans="1:29">
      <c r="A25" s="529" t="s">
        <v>318</v>
      </c>
      <c r="B25" s="471" t="str">
        <f>'C3LPG Balance'!C24</f>
        <v>PTTOR (LPG ไม่มีกลิ่น)</v>
      </c>
      <c r="C25" s="471" t="str">
        <f>'C3LPG Balance'!D24</f>
        <v>GSP RY</v>
      </c>
      <c r="D25" s="551"/>
      <c r="E25" s="530"/>
      <c r="F25" s="561"/>
      <c r="G25" s="561"/>
      <c r="H25" s="561"/>
      <c r="I25" s="561"/>
      <c r="J25" s="561"/>
      <c r="K25" s="561"/>
      <c r="L25" s="561"/>
      <c r="M25" s="561"/>
      <c r="N25" s="561"/>
      <c r="O25" s="562"/>
      <c r="Q25" s="583"/>
    </row>
    <row r="26" spans="1:29">
      <c r="A26" s="529" t="s">
        <v>319</v>
      </c>
      <c r="B26" s="471" t="str">
        <f>'C3LPG Balance'!C25</f>
        <v>PTTOR</v>
      </c>
      <c r="C26" s="471" t="str">
        <f>'C3LPG Balance'!D25</f>
        <v>MT</v>
      </c>
      <c r="D26" s="551"/>
      <c r="E26" s="530"/>
      <c r="F26" s="561"/>
      <c r="G26" s="561"/>
      <c r="H26" s="561"/>
      <c r="I26" s="561"/>
      <c r="J26" s="561"/>
      <c r="K26" s="561"/>
      <c r="L26" s="561"/>
      <c r="M26" s="561"/>
      <c r="N26" s="561"/>
      <c r="O26" s="562"/>
      <c r="P26" s="576"/>
      <c r="Q26" s="583"/>
    </row>
    <row r="27" spans="1:29">
      <c r="A27" s="529" t="s">
        <v>318</v>
      </c>
      <c r="B27" s="471" t="str">
        <f>'C3LPG Balance'!C29</f>
        <v>PTTOR</v>
      </c>
      <c r="C27" s="471" t="str">
        <f>'C3LPG Balance'!D29</f>
        <v>MT</v>
      </c>
      <c r="D27" s="551"/>
      <c r="E27" s="530"/>
      <c r="F27" s="561"/>
      <c r="G27" s="561"/>
      <c r="H27" s="561"/>
      <c r="I27" s="561"/>
      <c r="J27" s="561"/>
      <c r="K27" s="561"/>
      <c r="L27" s="561"/>
      <c r="M27" s="561"/>
      <c r="N27" s="561"/>
      <c r="O27" s="562"/>
      <c r="Q27" s="583"/>
    </row>
    <row r="28" spans="1:29">
      <c r="A28" s="529" t="s">
        <v>318</v>
      </c>
      <c r="B28" s="471" t="str">
        <f>'C3LPG Balance'!C30</f>
        <v>PTTOR</v>
      </c>
      <c r="C28" s="471" t="str">
        <f>'C3LPG Balance'!D30</f>
        <v xml:space="preserve">BRP </v>
      </c>
      <c r="D28" s="551"/>
      <c r="E28" s="530"/>
      <c r="F28" s="561"/>
      <c r="G28" s="561"/>
      <c r="H28" s="561"/>
      <c r="I28" s="561"/>
      <c r="J28" s="561"/>
      <c r="K28" s="561"/>
      <c r="L28" s="561"/>
      <c r="M28" s="561"/>
      <c r="N28" s="561"/>
      <c r="O28" s="562"/>
      <c r="Q28" s="583"/>
    </row>
    <row r="29" spans="1:29">
      <c r="A29" s="529" t="s">
        <v>318</v>
      </c>
      <c r="B29" s="471" t="str">
        <f>'C3LPG Balance'!C31</f>
        <v>PTTOR</v>
      </c>
      <c r="C29" s="471" t="str">
        <f>'C3LPG Balance'!D31</f>
        <v>PTT TANK</v>
      </c>
      <c r="D29" s="551"/>
      <c r="E29" s="530"/>
      <c r="F29" s="561"/>
      <c r="G29" s="561"/>
      <c r="H29" s="561"/>
      <c r="I29" s="561"/>
      <c r="J29" s="561"/>
      <c r="K29" s="561"/>
      <c r="L29" s="561"/>
      <c r="M29" s="561"/>
      <c r="N29" s="561"/>
      <c r="O29" s="562"/>
      <c r="Q29" s="583"/>
    </row>
    <row r="30" spans="1:29">
      <c r="A30" s="529" t="s">
        <v>318</v>
      </c>
      <c r="B30" s="471" t="str">
        <f>'C3LPG Balance'!C33</f>
        <v>SGP</v>
      </c>
      <c r="C30" s="471" t="str">
        <f>'C3LPG Balance'!D33</f>
        <v>MT</v>
      </c>
      <c r="D30" s="551"/>
      <c r="E30" s="530"/>
      <c r="F30" s="561"/>
      <c r="G30" s="561"/>
      <c r="H30" s="561"/>
      <c r="I30" s="561"/>
      <c r="J30" s="561"/>
      <c r="K30" s="561"/>
      <c r="L30" s="561"/>
      <c r="M30" s="561"/>
      <c r="N30" s="561"/>
      <c r="O30" s="562"/>
      <c r="Q30" s="583"/>
    </row>
    <row r="31" spans="1:29">
      <c r="A31" s="529" t="s">
        <v>318</v>
      </c>
      <c r="B31" s="471" t="str">
        <f>'C3LPG Balance'!C34</f>
        <v>UGP</v>
      </c>
      <c r="C31" s="471" t="str">
        <f>'C3LPG Balance'!D34</f>
        <v>MT</v>
      </c>
      <c r="D31" s="551"/>
      <c r="E31" s="530"/>
      <c r="F31" s="561"/>
      <c r="G31" s="561"/>
      <c r="H31" s="561"/>
      <c r="I31" s="561"/>
      <c r="J31" s="561"/>
      <c r="K31" s="561"/>
      <c r="L31" s="561"/>
      <c r="M31" s="561"/>
      <c r="N31" s="561"/>
      <c r="O31" s="562"/>
      <c r="Q31" s="583"/>
    </row>
    <row r="32" spans="1:29">
      <c r="A32" s="529" t="s">
        <v>318</v>
      </c>
      <c r="B32" s="471" t="str">
        <f>'C3LPG Balance'!C35</f>
        <v>BCP</v>
      </c>
      <c r="C32" s="471" t="str">
        <f>'C3LPG Balance'!D35</f>
        <v>MT</v>
      </c>
      <c r="D32" s="551"/>
      <c r="E32" s="530"/>
      <c r="F32" s="561"/>
      <c r="G32" s="561"/>
      <c r="H32" s="561"/>
      <c r="I32" s="561"/>
      <c r="J32" s="561"/>
      <c r="K32" s="561"/>
      <c r="L32" s="561"/>
      <c r="M32" s="561"/>
      <c r="N32" s="561"/>
      <c r="O32" s="562"/>
    </row>
    <row r="33" spans="1:16">
      <c r="A33" s="529" t="s">
        <v>318</v>
      </c>
      <c r="B33" s="471" t="str">
        <f>'C3LPG Balance'!C36</f>
        <v>BCP</v>
      </c>
      <c r="C33" s="471" t="str">
        <f>'C3LPG Balance'!D36</f>
        <v>PTT TANK</v>
      </c>
      <c r="D33" s="551"/>
      <c r="E33" s="530"/>
      <c r="F33" s="561"/>
      <c r="G33" s="561"/>
      <c r="H33" s="561"/>
      <c r="I33" s="561"/>
      <c r="J33" s="561"/>
      <c r="K33" s="561"/>
      <c r="L33" s="561"/>
      <c r="M33" s="561"/>
      <c r="N33" s="561"/>
      <c r="O33" s="562"/>
    </row>
    <row r="34" spans="1:16">
      <c r="A34" s="529" t="s">
        <v>318</v>
      </c>
      <c r="B34" s="471" t="str">
        <f>'C3LPG Balance'!C37</f>
        <v>Big gas</v>
      </c>
      <c r="C34" s="471" t="str">
        <f>'C3LPG Balance'!D37</f>
        <v>MT</v>
      </c>
      <c r="D34" s="551"/>
      <c r="E34" s="530"/>
      <c r="F34" s="561"/>
      <c r="G34" s="561"/>
      <c r="H34" s="561"/>
      <c r="I34" s="561"/>
      <c r="J34" s="561"/>
      <c r="K34" s="561"/>
      <c r="L34" s="561"/>
      <c r="M34" s="561"/>
      <c r="N34" s="561"/>
      <c r="O34" s="562"/>
    </row>
    <row r="35" spans="1:16">
      <c r="A35" s="529" t="s">
        <v>318</v>
      </c>
      <c r="B35" s="471" t="str">
        <f>'C3LPG Balance'!C38</f>
        <v>Big gas</v>
      </c>
      <c r="C35" s="471" t="str">
        <f>'C3LPG Balance'!D38</f>
        <v>PTT TANK</v>
      </c>
      <c r="D35" s="551"/>
      <c r="E35" s="530"/>
      <c r="F35" s="561"/>
      <c r="G35" s="561"/>
      <c r="H35" s="561"/>
      <c r="I35" s="561"/>
      <c r="J35" s="561"/>
      <c r="K35" s="561"/>
      <c r="L35" s="561"/>
      <c r="M35" s="561"/>
      <c r="N35" s="561"/>
      <c r="O35" s="562"/>
      <c r="P35" s="584"/>
    </row>
    <row r="36" spans="1:16">
      <c r="A36" s="529" t="s">
        <v>318</v>
      </c>
      <c r="B36" s="471" t="str">
        <f>'C3LPG Balance'!C39</f>
        <v>PAP</v>
      </c>
      <c r="C36" s="471" t="str">
        <f>'C3LPG Balance'!D39</f>
        <v>MT</v>
      </c>
      <c r="D36" s="551"/>
      <c r="E36" s="530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84"/>
    </row>
    <row r="37" spans="1:16">
      <c r="A37" s="529" t="s">
        <v>318</v>
      </c>
      <c r="B37" s="471" t="str">
        <f>'C3LPG Balance'!C40</f>
        <v>PAP</v>
      </c>
      <c r="C37" s="471" t="str">
        <f>'C3LPG Balance'!D40</f>
        <v>PTT TANK</v>
      </c>
      <c r="D37" s="551"/>
      <c r="E37" s="530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84"/>
    </row>
    <row r="38" spans="1:16">
      <c r="A38" s="529" t="s">
        <v>318</v>
      </c>
      <c r="B38" s="471" t="str">
        <f>'C3LPG Balance'!C42</f>
        <v>WP</v>
      </c>
      <c r="C38" s="471" t="str">
        <f>'C3LPG Balance'!D42</f>
        <v>MT</v>
      </c>
      <c r="D38" s="551"/>
      <c r="E38" s="530"/>
      <c r="F38" s="561"/>
      <c r="G38" s="561"/>
      <c r="H38" s="561"/>
      <c r="I38" s="561"/>
      <c r="J38" s="561"/>
      <c r="K38" s="561"/>
      <c r="L38" s="561"/>
      <c r="M38" s="561"/>
      <c r="N38" s="561"/>
      <c r="O38" s="562"/>
      <c r="P38" s="584"/>
    </row>
    <row r="39" spans="1:16">
      <c r="A39" s="529" t="s">
        <v>318</v>
      </c>
      <c r="B39" s="471" t="str">
        <f>'C3LPG Balance'!C43</f>
        <v>WP</v>
      </c>
      <c r="C39" s="471" t="str">
        <f>'C3LPG Balance'!D43</f>
        <v>PTT TANK</v>
      </c>
      <c r="D39" s="551"/>
      <c r="E39" s="530"/>
      <c r="F39" s="561"/>
      <c r="G39" s="561"/>
      <c r="H39" s="561"/>
      <c r="I39" s="561"/>
      <c r="J39" s="561"/>
      <c r="K39" s="561"/>
      <c r="L39" s="561"/>
      <c r="M39" s="561"/>
      <c r="N39" s="561"/>
      <c r="O39" s="562"/>
      <c r="P39" s="584"/>
    </row>
    <row r="40" spans="1:16">
      <c r="A40" s="529" t="s">
        <v>318</v>
      </c>
      <c r="B40" s="471" t="str">
        <f>'C3LPG Balance'!C45</f>
        <v>IRPC</v>
      </c>
      <c r="C40" s="471" t="str">
        <f>'C3LPG Balance'!D45</f>
        <v>MT</v>
      </c>
      <c r="D40" s="551"/>
      <c r="E40" s="530"/>
      <c r="F40" s="561"/>
      <c r="G40" s="561"/>
      <c r="H40" s="561"/>
      <c r="I40" s="561"/>
      <c r="J40" s="561"/>
      <c r="K40" s="561"/>
      <c r="L40" s="561"/>
      <c r="M40" s="561"/>
      <c r="N40" s="561"/>
      <c r="O40" s="562"/>
      <c r="P40" s="584"/>
    </row>
    <row r="41" spans="1:16">
      <c r="A41" s="529" t="s">
        <v>318</v>
      </c>
      <c r="B41" s="471" t="str">
        <f>'C3LPG Balance'!C46</f>
        <v>IRPC</v>
      </c>
      <c r="C41" s="471" t="str">
        <f>'C3LPG Balance'!D46</f>
        <v>PTT TANK</v>
      </c>
      <c r="D41" s="551"/>
      <c r="E41" s="530"/>
      <c r="F41" s="561"/>
      <c r="G41" s="561"/>
      <c r="H41" s="561"/>
      <c r="I41" s="561"/>
      <c r="J41" s="561"/>
      <c r="K41" s="561"/>
      <c r="L41" s="561"/>
      <c r="M41" s="561"/>
      <c r="N41" s="561"/>
      <c r="O41" s="562"/>
      <c r="P41" s="584"/>
    </row>
    <row r="42" spans="1:16">
      <c r="A42" s="529" t="s">
        <v>318</v>
      </c>
      <c r="B42" s="471" t="str">
        <f>'C3LPG Balance'!C47</f>
        <v>Atlas</v>
      </c>
      <c r="C42" s="471" t="str">
        <f>'C3LPG Balance'!D47</f>
        <v>MT</v>
      </c>
      <c r="D42" s="551"/>
      <c r="E42" s="530"/>
      <c r="F42" s="561"/>
      <c r="G42" s="561"/>
      <c r="H42" s="561"/>
      <c r="I42" s="561"/>
      <c r="J42" s="561"/>
      <c r="K42" s="561"/>
      <c r="L42" s="561"/>
      <c r="M42" s="561"/>
      <c r="N42" s="561"/>
      <c r="O42" s="562"/>
      <c r="P42" s="584"/>
    </row>
    <row r="43" spans="1:16">
      <c r="A43" s="529" t="s">
        <v>318</v>
      </c>
      <c r="B43" s="471" t="str">
        <f>'C3LPG Balance'!C48</f>
        <v>Atlas</v>
      </c>
      <c r="C43" s="471" t="str">
        <f>'C3LPG Balance'!D48</f>
        <v>PTT TANK</v>
      </c>
      <c r="D43" s="551"/>
      <c r="E43" s="530"/>
      <c r="F43" s="561"/>
      <c r="G43" s="561"/>
      <c r="H43" s="561"/>
      <c r="I43" s="561"/>
      <c r="J43" s="561"/>
      <c r="K43" s="561"/>
      <c r="L43" s="561"/>
      <c r="M43" s="561"/>
      <c r="N43" s="561"/>
      <c r="O43" s="562"/>
      <c r="P43" s="584"/>
    </row>
    <row r="44" spans="1:16">
      <c r="A44" s="529" t="s">
        <v>318</v>
      </c>
      <c r="B44" s="471" t="str">
        <f>'C3LPG Balance'!C49</f>
        <v>ESSO</v>
      </c>
      <c r="C44" s="471" t="str">
        <f>'C3LPG Balance'!D49</f>
        <v>MT</v>
      </c>
      <c r="D44" s="551"/>
      <c r="E44" s="530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84"/>
    </row>
    <row r="45" spans="1:16">
      <c r="A45" s="529" t="s">
        <v>318</v>
      </c>
      <c r="B45" s="471" t="str">
        <f>'C3LPG Balance'!C50</f>
        <v>ESSO</v>
      </c>
      <c r="C45" s="471" t="str">
        <f>'C3LPG Balance'!D50</f>
        <v xml:space="preserve">BRP </v>
      </c>
      <c r="D45" s="551"/>
      <c r="E45" s="530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84"/>
    </row>
    <row r="46" spans="1:16">
      <c r="A46" s="529" t="s">
        <v>318</v>
      </c>
      <c r="B46" s="471" t="str">
        <f>'C3LPG Balance'!C51</f>
        <v>ESSO</v>
      </c>
      <c r="C46" s="471" t="str">
        <f>'C3LPG Balance'!D51</f>
        <v>PTT TANK</v>
      </c>
      <c r="D46" s="551"/>
      <c r="E46" s="530"/>
      <c r="F46" s="561"/>
      <c r="G46" s="561"/>
      <c r="H46" s="561"/>
      <c r="I46" s="561"/>
      <c r="J46" s="561"/>
      <c r="K46" s="561"/>
      <c r="L46" s="561"/>
      <c r="M46" s="561"/>
      <c r="N46" s="561"/>
      <c r="O46" s="562"/>
      <c r="P46" s="584"/>
    </row>
    <row r="47" spans="1:16">
      <c r="A47" s="529" t="s">
        <v>318</v>
      </c>
      <c r="B47" s="471" t="str">
        <f>'C3LPG Balance'!C52</f>
        <v>UNO</v>
      </c>
      <c r="C47" s="471" t="str">
        <f>'C3LPG Balance'!D52</f>
        <v>PTT TANK</v>
      </c>
      <c r="D47" s="551"/>
      <c r="E47" s="530"/>
      <c r="F47" s="561"/>
      <c r="G47" s="561"/>
      <c r="H47" s="561"/>
      <c r="I47" s="561"/>
      <c r="J47" s="561"/>
      <c r="K47" s="561"/>
      <c r="L47" s="561"/>
      <c r="M47" s="561"/>
      <c r="N47" s="561"/>
      <c r="O47" s="562"/>
      <c r="P47" s="584"/>
    </row>
    <row r="48" spans="1:16">
      <c r="A48" s="529" t="s">
        <v>318</v>
      </c>
      <c r="B48" s="471" t="str">
        <f>'C3LPG Balance'!C53</f>
        <v>Orchid</v>
      </c>
      <c r="C48" s="471" t="str">
        <f>'C3LPG Balance'!D53</f>
        <v>PTT TANK</v>
      </c>
      <c r="D48" s="551"/>
      <c r="E48" s="530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84"/>
    </row>
    <row r="49" spans="1:16">
      <c r="A49" s="529" t="s">
        <v>313</v>
      </c>
      <c r="B49" s="471" t="str">
        <f>'C3LPG Balance'!C54</f>
        <v>PTTOR</v>
      </c>
      <c r="C49" s="471" t="str">
        <f>'C3LPG Balance'!D54</f>
        <v>IRPC</v>
      </c>
      <c r="D49" s="551"/>
      <c r="E49" s="530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84"/>
    </row>
    <row r="50" spans="1:16">
      <c r="A50" s="529" t="s">
        <v>284</v>
      </c>
      <c r="B50" s="471" t="str">
        <f>'C3LPG Balance'!C57</f>
        <v>PTTOR</v>
      </c>
      <c r="C50" s="471" t="str">
        <f>'C3LPG Balance'!D57</f>
        <v>MT</v>
      </c>
      <c r="D50" s="551"/>
      <c r="E50" s="530"/>
      <c r="F50" s="561"/>
      <c r="G50" s="561"/>
      <c r="H50" s="561"/>
      <c r="I50" s="561"/>
      <c r="J50" s="561"/>
      <c r="K50" s="561"/>
      <c r="L50" s="561"/>
      <c r="M50" s="561"/>
      <c r="N50" s="561"/>
      <c r="O50" s="562"/>
      <c r="P50" s="584"/>
    </row>
    <row r="51" spans="1:16">
      <c r="A51" s="529" t="s">
        <v>284</v>
      </c>
      <c r="B51" s="471" t="str">
        <f>'C3LPG Balance'!C58</f>
        <v>PTTOR</v>
      </c>
      <c r="C51" s="471" t="str">
        <f>'C3LPG Balance'!D58</f>
        <v>PTT TANK</v>
      </c>
      <c r="D51" s="551"/>
      <c r="E51" s="530"/>
      <c r="F51" s="561"/>
      <c r="G51" s="561"/>
      <c r="H51" s="561"/>
      <c r="I51" s="561"/>
      <c r="J51" s="561"/>
      <c r="K51" s="561"/>
      <c r="L51" s="561"/>
      <c r="M51" s="561"/>
      <c r="N51" s="561"/>
      <c r="O51" s="562"/>
      <c r="P51" s="584"/>
    </row>
    <row r="52" spans="1:16">
      <c r="A52" s="529" t="s">
        <v>284</v>
      </c>
      <c r="B52" s="471" t="str">
        <f>'C3LPG Balance'!C59</f>
        <v>PTTOR</v>
      </c>
      <c r="C52" s="471" t="str">
        <f>'C3LPG Balance'!D59</f>
        <v>PTT TANK (Truck)</v>
      </c>
      <c r="D52" s="551"/>
      <c r="E52" s="530"/>
      <c r="F52" s="561"/>
      <c r="G52" s="561"/>
      <c r="H52" s="561"/>
      <c r="I52" s="561"/>
      <c r="J52" s="561"/>
      <c r="K52" s="561"/>
      <c r="L52" s="561"/>
      <c r="M52" s="561"/>
      <c r="N52" s="561"/>
      <c r="O52" s="562"/>
      <c r="P52" s="584"/>
    </row>
    <row r="53" spans="1:16">
      <c r="A53" s="529" t="s">
        <v>284</v>
      </c>
      <c r="B53" s="471" t="str">
        <f>'C3LPG Balance'!C60</f>
        <v>BCP</v>
      </c>
      <c r="C53" s="471" t="str">
        <f>'C3LPG Balance'!D60</f>
        <v>MT</v>
      </c>
      <c r="D53" s="551"/>
      <c r="E53" s="530"/>
      <c r="F53" s="561"/>
      <c r="G53" s="561"/>
      <c r="H53" s="561"/>
      <c r="I53" s="561"/>
      <c r="J53" s="561"/>
      <c r="K53" s="561"/>
      <c r="L53" s="561"/>
      <c r="M53" s="561"/>
      <c r="N53" s="561"/>
      <c r="O53" s="562"/>
      <c r="P53" s="584"/>
    </row>
    <row r="54" spans="1:16">
      <c r="A54" s="529" t="s">
        <v>284</v>
      </c>
      <c r="B54" s="471" t="str">
        <f>'C3LPG Balance'!C61</f>
        <v>BCP</v>
      </c>
      <c r="C54" s="471" t="str">
        <f>'C3LPG Balance'!D61</f>
        <v>PTT TANK</v>
      </c>
      <c r="D54" s="551"/>
      <c r="E54" s="530"/>
      <c r="F54" s="561"/>
      <c r="G54" s="561"/>
      <c r="H54" s="561"/>
      <c r="I54" s="561"/>
      <c r="J54" s="561"/>
      <c r="K54" s="561"/>
      <c r="L54" s="561"/>
      <c r="M54" s="561"/>
      <c r="N54" s="561"/>
      <c r="O54" s="562"/>
      <c r="P54" s="584"/>
    </row>
    <row r="55" spans="1:16">
      <c r="A55" s="529" t="s">
        <v>284</v>
      </c>
      <c r="B55" s="471" t="e">
        <f>'C3LPG Balance'!#REF!</f>
        <v>#REF!</v>
      </c>
      <c r="C55" s="471" t="e">
        <f>'C3LPG Balance'!#REF!</f>
        <v>#REF!</v>
      </c>
      <c r="D55" s="551"/>
      <c r="E55" s="530"/>
      <c r="F55" s="561"/>
      <c r="G55" s="561"/>
      <c r="H55" s="561"/>
      <c r="I55" s="561"/>
      <c r="J55" s="561"/>
      <c r="K55" s="561"/>
      <c r="L55" s="561"/>
      <c r="M55" s="561"/>
      <c r="N55" s="561"/>
      <c r="O55" s="562"/>
      <c r="P55" s="584"/>
    </row>
    <row r="56" spans="1:16">
      <c r="A56" s="529" t="s">
        <v>284</v>
      </c>
      <c r="B56" s="471" t="e">
        <f>'C3LPG Balance'!#REF!</f>
        <v>#REF!</v>
      </c>
      <c r="C56" s="471" t="e">
        <f>'C3LPG Balance'!#REF!</f>
        <v>#REF!</v>
      </c>
      <c r="D56" s="551"/>
      <c r="E56" s="530"/>
      <c r="F56" s="561"/>
      <c r="G56" s="561"/>
      <c r="H56" s="561"/>
      <c r="I56" s="561"/>
      <c r="J56" s="561"/>
      <c r="K56" s="561"/>
      <c r="L56" s="561"/>
      <c r="M56" s="561"/>
      <c r="N56" s="561"/>
      <c r="O56" s="562"/>
      <c r="P56" s="584"/>
    </row>
    <row r="57" spans="1:16">
      <c r="A57" s="529" t="s">
        <v>284</v>
      </c>
      <c r="B57" s="471" t="str">
        <f>'C3LPG Balance'!C62</f>
        <v>PAP</v>
      </c>
      <c r="C57" s="471" t="str">
        <f>'C3LPG Balance'!D62</f>
        <v>MT</v>
      </c>
      <c r="D57" s="551"/>
      <c r="E57" s="530"/>
      <c r="F57" s="561"/>
      <c r="G57" s="561"/>
      <c r="H57" s="561"/>
      <c r="I57" s="561"/>
      <c r="J57" s="561"/>
      <c r="K57" s="561"/>
      <c r="L57" s="561"/>
      <c r="M57" s="561"/>
      <c r="N57" s="561"/>
      <c r="O57" s="562"/>
      <c r="P57" s="584"/>
    </row>
    <row r="58" spans="1:16">
      <c r="A58" s="529" t="s">
        <v>284</v>
      </c>
      <c r="B58" s="471" t="str">
        <f>'C3LPG Balance'!C64</f>
        <v>PAP</v>
      </c>
      <c r="C58" s="471" t="str">
        <f>'C3LPG Balance'!D64</f>
        <v>PTT TANK (Truck)</v>
      </c>
      <c r="D58" s="551"/>
      <c r="E58" s="530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84"/>
    </row>
    <row r="59" spans="1:16">
      <c r="A59" s="529" t="s">
        <v>284</v>
      </c>
      <c r="B59" s="471" t="str">
        <f>'C3LPG Balance'!C65</f>
        <v>WP</v>
      </c>
      <c r="C59" s="471" t="str">
        <f>'C3LPG Balance'!D65</f>
        <v>MT</v>
      </c>
      <c r="D59" s="551"/>
      <c r="E59" s="530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84"/>
    </row>
    <row r="60" spans="1:16">
      <c r="A60" s="529" t="s">
        <v>284</v>
      </c>
      <c r="B60" s="471" t="str">
        <f>'C3LPG Balance'!C66</f>
        <v>WP</v>
      </c>
      <c r="C60" s="471" t="str">
        <f>'C3LPG Balance'!D66</f>
        <v>PTT TANK</v>
      </c>
      <c r="D60" s="551"/>
      <c r="E60" s="530"/>
      <c r="F60" s="561"/>
      <c r="G60" s="561"/>
      <c r="H60" s="561"/>
      <c r="I60" s="561"/>
      <c r="J60" s="561"/>
      <c r="K60" s="561"/>
      <c r="L60" s="561"/>
      <c r="M60" s="561"/>
      <c r="N60" s="561"/>
      <c r="O60" s="562"/>
      <c r="P60" s="584"/>
    </row>
    <row r="61" spans="1:16">
      <c r="A61" s="529" t="s">
        <v>284</v>
      </c>
      <c r="B61" s="471" t="str">
        <f>'C3LPG Balance'!C67</f>
        <v>IRPC</v>
      </c>
      <c r="C61" s="471" t="str">
        <f>'C3LPG Balance'!D67</f>
        <v>MT</v>
      </c>
      <c r="D61" s="551"/>
      <c r="E61" s="530"/>
      <c r="F61" s="561"/>
      <c r="G61" s="561"/>
      <c r="H61" s="561"/>
      <c r="I61" s="561"/>
      <c r="J61" s="561"/>
      <c r="K61" s="561"/>
      <c r="L61" s="561"/>
      <c r="M61" s="561"/>
      <c r="N61" s="561"/>
      <c r="O61" s="562"/>
      <c r="P61" s="584"/>
    </row>
    <row r="62" spans="1:16">
      <c r="A62" s="529" t="s">
        <v>284</v>
      </c>
      <c r="B62" s="471" t="str">
        <f>'C3LPG Balance'!C68</f>
        <v>IRPC</v>
      </c>
      <c r="C62" s="471" t="str">
        <f>'C3LPG Balance'!D68</f>
        <v>PTT TANK</v>
      </c>
      <c r="D62" s="551"/>
      <c r="E62" s="530"/>
      <c r="F62" s="561"/>
      <c r="G62" s="561"/>
      <c r="H62" s="561"/>
      <c r="I62" s="561"/>
      <c r="J62" s="561"/>
      <c r="K62" s="561"/>
      <c r="L62" s="561"/>
      <c r="M62" s="561"/>
      <c r="N62" s="561"/>
      <c r="O62" s="562"/>
      <c r="P62" s="584"/>
    </row>
    <row r="63" spans="1:16">
      <c r="A63" s="529" t="s">
        <v>284</v>
      </c>
      <c r="B63" s="471" t="str">
        <f>'C3LPG Balance'!C69</f>
        <v>Atlas</v>
      </c>
      <c r="C63" s="471" t="str">
        <f>'C3LPG Balance'!D69</f>
        <v>MT</v>
      </c>
      <c r="D63" s="551"/>
      <c r="E63" s="530"/>
      <c r="F63" s="561"/>
      <c r="G63" s="561"/>
      <c r="H63" s="561"/>
      <c r="I63" s="561"/>
      <c r="J63" s="561"/>
      <c r="K63" s="561"/>
      <c r="L63" s="561"/>
      <c r="M63" s="561"/>
      <c r="N63" s="561"/>
      <c r="O63" s="562"/>
      <c r="P63" s="584"/>
    </row>
    <row r="64" spans="1:16">
      <c r="A64" s="529" t="s">
        <v>284</v>
      </c>
      <c r="B64" s="471" t="str">
        <f>'C3LPG Balance'!C70</f>
        <v>Atlas</v>
      </c>
      <c r="C64" s="471" t="str">
        <f>'C3LPG Balance'!D70</f>
        <v>PTT TANK</v>
      </c>
      <c r="D64" s="551"/>
      <c r="E64" s="530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84"/>
    </row>
    <row r="65" spans="1:16">
      <c r="A65" s="529" t="s">
        <v>284</v>
      </c>
      <c r="B65" s="471" t="str">
        <f>'C3LPG Balance'!C71</f>
        <v>ESSO</v>
      </c>
      <c r="C65" s="471" t="str">
        <f>'C3LPG Balance'!D71</f>
        <v>MT</v>
      </c>
      <c r="D65" s="551"/>
      <c r="E65" s="530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84"/>
    </row>
    <row r="66" spans="1:16">
      <c r="A66" s="529" t="s">
        <v>284</v>
      </c>
      <c r="B66" s="471" t="str">
        <f>'C3LPG Balance'!C72</f>
        <v>ESSO</v>
      </c>
      <c r="C66" s="471" t="str">
        <f>'C3LPG Balance'!D72</f>
        <v>PTT TANK</v>
      </c>
      <c r="D66" s="551"/>
      <c r="E66" s="530"/>
      <c r="F66" s="561"/>
      <c r="G66" s="561"/>
      <c r="H66" s="561"/>
      <c r="I66" s="561"/>
      <c r="J66" s="561"/>
      <c r="K66" s="561"/>
      <c r="L66" s="561"/>
      <c r="M66" s="561"/>
      <c r="N66" s="561"/>
      <c r="O66" s="562"/>
      <c r="P66" s="584"/>
    </row>
    <row r="67" spans="1:16">
      <c r="A67" s="529" t="s">
        <v>284</v>
      </c>
      <c r="B67" s="471" t="str">
        <f>'C3LPG Balance'!C73</f>
        <v>Orchid</v>
      </c>
      <c r="C67" s="471" t="str">
        <f>'C3LPG Balance'!D73</f>
        <v>PTT TANK</v>
      </c>
      <c r="D67" s="551"/>
      <c r="E67" s="530"/>
      <c r="F67" s="561"/>
      <c r="G67" s="561"/>
      <c r="H67" s="561"/>
      <c r="I67" s="561"/>
      <c r="J67" s="561"/>
      <c r="K67" s="561"/>
      <c r="L67" s="561"/>
      <c r="M67" s="561"/>
      <c r="N67" s="561"/>
      <c r="O67" s="562"/>
      <c r="P67" s="584"/>
    </row>
    <row r="68" spans="1:16">
      <c r="A68" s="529" t="s">
        <v>314</v>
      </c>
      <c r="B68" s="471" t="str">
        <f>'C3LPG Balance'!C76</f>
        <v>PAP</v>
      </c>
      <c r="C68" s="471" t="str">
        <f>'C3LPG Balance'!D76</f>
        <v xml:space="preserve">SPRC </v>
      </c>
      <c r="D68" s="551"/>
      <c r="E68" s="530"/>
      <c r="F68" s="561"/>
      <c r="G68" s="561"/>
      <c r="H68" s="561"/>
      <c r="I68" s="561"/>
      <c r="J68" s="561"/>
      <c r="K68" s="561"/>
      <c r="L68" s="561"/>
      <c r="M68" s="561"/>
      <c r="N68" s="561"/>
      <c r="O68" s="562"/>
      <c r="P68" s="584"/>
    </row>
    <row r="69" spans="1:16">
      <c r="A69" s="529" t="s">
        <v>314</v>
      </c>
      <c r="B69" s="471" t="str">
        <f>'C3LPG Balance'!C77</f>
        <v>WP</v>
      </c>
      <c r="C69" s="471" t="str">
        <f>'C3LPG Balance'!D77</f>
        <v xml:space="preserve">SPRC </v>
      </c>
      <c r="D69" s="551"/>
      <c r="E69" s="530"/>
      <c r="F69" s="561"/>
      <c r="G69" s="561"/>
      <c r="H69" s="561"/>
      <c r="I69" s="561"/>
      <c r="J69" s="561"/>
      <c r="K69" s="561"/>
      <c r="L69" s="561"/>
      <c r="M69" s="561"/>
      <c r="N69" s="561"/>
      <c r="O69" s="562"/>
      <c r="P69" s="584"/>
    </row>
    <row r="70" spans="1:16">
      <c r="A70" s="529" t="s">
        <v>315</v>
      </c>
      <c r="B70" s="471" t="str">
        <f>'C3LPG Balance'!C79</f>
        <v>PTTOR</v>
      </c>
      <c r="C70" s="471" t="str">
        <f>'C3LPG Balance'!D79</f>
        <v>PTTEP/LKB (Truck)</v>
      </c>
      <c r="D70" s="551"/>
      <c r="E70" s="530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84"/>
    </row>
    <row r="71" spans="1:16">
      <c r="A71" s="529" t="s">
        <v>316</v>
      </c>
      <c r="B71" s="471" t="str">
        <f>'C3LPG Balance'!C80</f>
        <v>PTTOR</v>
      </c>
      <c r="C71" s="471" t="str">
        <f>'C3LPG Balance'!D80</f>
        <v>GSP KHM</v>
      </c>
      <c r="D71" s="514"/>
      <c r="E71" s="515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84"/>
    </row>
    <row r="72" spans="1:16" ht="13.65" customHeight="1">
      <c r="A72" s="964" t="s">
        <v>16</v>
      </c>
      <c r="B72" s="962"/>
      <c r="C72" s="963"/>
      <c r="D72" s="563">
        <f>SUM(D24:D71)</f>
        <v>0</v>
      </c>
      <c r="E72" s="519">
        <f>SUM(E24:E71)</f>
        <v>0</v>
      </c>
      <c r="F72" s="569"/>
      <c r="G72" s="570"/>
      <c r="H72" s="570"/>
      <c r="I72" s="570"/>
      <c r="J72" s="570"/>
      <c r="K72" s="570"/>
      <c r="L72" s="570"/>
      <c r="M72" s="570"/>
      <c r="N72" s="570"/>
      <c r="O72" s="571"/>
    </row>
    <row r="73" spans="1:16" ht="13.65" customHeight="1">
      <c r="A73" s="964" t="s">
        <v>342</v>
      </c>
      <c r="B73" s="962"/>
      <c r="C73" s="963"/>
      <c r="D73" s="563">
        <v>0</v>
      </c>
      <c r="E73" s="519">
        <v>0</v>
      </c>
      <c r="F73" s="598"/>
      <c r="G73" s="570"/>
      <c r="H73" s="570"/>
      <c r="I73" s="570"/>
      <c r="J73" s="570"/>
      <c r="K73" s="570"/>
      <c r="L73" s="570"/>
      <c r="M73" s="570"/>
      <c r="N73" s="570"/>
      <c r="O73" s="571"/>
    </row>
    <row r="74" spans="1:16">
      <c r="A74" s="965" t="s">
        <v>322</v>
      </c>
      <c r="B74" s="966"/>
      <c r="C74" s="966"/>
      <c r="D74" s="583"/>
      <c r="E74" s="583"/>
      <c r="F74" s="583"/>
      <c r="G74" s="583"/>
      <c r="H74" s="583"/>
      <c r="I74" s="583"/>
      <c r="J74" s="583"/>
      <c r="K74" s="587"/>
      <c r="L74" s="587"/>
      <c r="M74" s="587"/>
      <c r="N74" s="587"/>
      <c r="O74" s="588"/>
    </row>
    <row r="75" spans="1:16">
      <c r="A75" s="944" t="s">
        <v>108</v>
      </c>
      <c r="B75" s="945"/>
      <c r="C75" s="946"/>
      <c r="D75" s="506" t="str">
        <f>D9</f>
        <v>แผนเดิม</v>
      </c>
      <c r="E75" s="506" t="str">
        <f>E9</f>
        <v>แผนใหม่</v>
      </c>
      <c r="F75" s="978" t="s">
        <v>133</v>
      </c>
      <c r="G75" s="954"/>
      <c r="H75" s="954"/>
      <c r="I75" s="954"/>
      <c r="J75" s="954"/>
      <c r="K75" s="954"/>
      <c r="L75" s="954"/>
      <c r="M75" s="954"/>
      <c r="N75" s="954"/>
      <c r="O75" s="955"/>
    </row>
    <row r="76" spans="1:16">
      <c r="A76" s="539" t="s">
        <v>241</v>
      </c>
      <c r="B76" s="540"/>
      <c r="C76" s="590"/>
      <c r="D76" s="554"/>
      <c r="E76" s="512"/>
      <c r="F76" s="567"/>
      <c r="G76" s="559"/>
      <c r="H76" s="559"/>
      <c r="I76" s="559"/>
      <c r="J76" s="559"/>
      <c r="K76" s="559"/>
      <c r="L76" s="559"/>
      <c r="M76" s="559"/>
      <c r="N76" s="559"/>
      <c r="O76" s="560"/>
    </row>
    <row r="77" spans="1:16">
      <c r="A77" s="971" t="s">
        <v>339</v>
      </c>
      <c r="B77" s="972"/>
      <c r="C77" s="591"/>
      <c r="D77" s="555"/>
      <c r="E77" s="551"/>
      <c r="F77" s="568"/>
      <c r="G77" s="561"/>
      <c r="H77" s="561"/>
      <c r="I77" s="561"/>
      <c r="J77" s="561"/>
      <c r="K77" s="561"/>
      <c r="L77" s="561"/>
      <c r="M77" s="561"/>
      <c r="N77" s="561"/>
      <c r="O77" s="562"/>
    </row>
    <row r="78" spans="1:16">
      <c r="A78" s="543" t="s">
        <v>124</v>
      </c>
      <c r="B78" s="542"/>
      <c r="C78" s="591"/>
      <c r="D78" s="555"/>
      <c r="E78" s="551"/>
      <c r="F78" s="568"/>
      <c r="G78" s="561"/>
      <c r="H78" s="561"/>
      <c r="I78" s="561"/>
      <c r="J78" s="561"/>
      <c r="K78" s="561"/>
      <c r="L78" s="561"/>
      <c r="M78" s="561"/>
      <c r="N78" s="561"/>
      <c r="O78" s="562"/>
    </row>
    <row r="79" spans="1:16">
      <c r="A79" s="541" t="s">
        <v>192</v>
      </c>
      <c r="B79" s="542"/>
      <c r="C79" s="591"/>
      <c r="D79" s="555"/>
      <c r="E79" s="551"/>
      <c r="F79" s="568"/>
      <c r="G79" s="561"/>
      <c r="H79" s="561"/>
      <c r="I79" s="561"/>
      <c r="J79" s="561"/>
      <c r="K79" s="561"/>
      <c r="L79" s="561"/>
      <c r="M79" s="561"/>
      <c r="N79" s="561"/>
      <c r="O79" s="562"/>
    </row>
    <row r="80" spans="1:16">
      <c r="A80" s="556" t="s">
        <v>320</v>
      </c>
      <c r="B80" s="592"/>
      <c r="C80" s="593"/>
      <c r="D80" s="555"/>
      <c r="E80" s="551"/>
      <c r="F80" s="568"/>
      <c r="G80" s="561"/>
      <c r="H80" s="561"/>
      <c r="I80" s="561"/>
      <c r="J80" s="561"/>
      <c r="K80" s="561"/>
      <c r="L80" s="561"/>
      <c r="M80" s="561"/>
      <c r="N80" s="561"/>
      <c r="O80" s="562"/>
    </row>
    <row r="81" spans="1:15">
      <c r="A81" s="541" t="s">
        <v>125</v>
      </c>
      <c r="B81" s="482"/>
      <c r="C81" s="482"/>
      <c r="D81" s="573"/>
      <c r="E81" s="573"/>
      <c r="F81" s="567"/>
      <c r="G81" s="559"/>
      <c r="H81" s="559"/>
      <c r="I81" s="559"/>
      <c r="J81" s="559"/>
      <c r="K81" s="559"/>
      <c r="L81" s="559"/>
      <c r="M81" s="559"/>
      <c r="N81" s="559"/>
      <c r="O81" s="560"/>
    </row>
    <row r="82" spans="1:15">
      <c r="A82" s="541" t="s">
        <v>126</v>
      </c>
      <c r="B82" s="482"/>
      <c r="C82" s="482"/>
      <c r="D82" s="574"/>
      <c r="E82" s="574"/>
      <c r="F82" s="568"/>
      <c r="G82" s="561"/>
      <c r="H82" s="561"/>
      <c r="I82" s="561"/>
      <c r="J82" s="561"/>
      <c r="K82" s="561"/>
      <c r="L82" s="561"/>
      <c r="M82" s="561"/>
      <c r="N82" s="561"/>
      <c r="O82" s="562"/>
    </row>
    <row r="83" spans="1:15">
      <c r="A83" s="964" t="s">
        <v>16</v>
      </c>
      <c r="B83" s="962"/>
      <c r="C83" s="963"/>
      <c r="D83" s="544">
        <f>SUM(D76:D82)</f>
        <v>0</v>
      </c>
      <c r="E83" s="544">
        <f>SUM(E76:E82)</f>
        <v>0</v>
      </c>
      <c r="F83" s="569"/>
      <c r="G83" s="570"/>
      <c r="H83" s="570"/>
      <c r="I83" s="570"/>
      <c r="J83" s="570"/>
      <c r="K83" s="570"/>
      <c r="L83" s="570"/>
      <c r="M83" s="570"/>
      <c r="N83" s="570"/>
      <c r="O83" s="571"/>
    </row>
    <row r="84" spans="1:15">
      <c r="A84" s="973" t="s">
        <v>255</v>
      </c>
      <c r="B84" s="974"/>
      <c r="C84" s="974"/>
      <c r="D84" s="484"/>
      <c r="E84" s="484"/>
      <c r="F84" s="484"/>
      <c r="G84" s="484"/>
      <c r="H84" s="484"/>
      <c r="I84" s="484"/>
      <c r="J84" s="484"/>
      <c r="K84" s="501"/>
      <c r="L84" s="501"/>
      <c r="M84" s="501"/>
      <c r="N84" s="501"/>
      <c r="O84" s="572"/>
    </row>
    <row r="85" spans="1:15">
      <c r="A85" s="944" t="s">
        <v>108</v>
      </c>
      <c r="B85" s="945"/>
      <c r="C85" s="946"/>
      <c r="D85" s="546" t="str">
        <f>D75</f>
        <v>แผนเดิม</v>
      </c>
      <c r="E85" s="546" t="str">
        <f>E75</f>
        <v>แผนใหม่</v>
      </c>
      <c r="F85" s="978" t="s">
        <v>133</v>
      </c>
      <c r="G85" s="954"/>
      <c r="H85" s="954"/>
      <c r="I85" s="954"/>
      <c r="J85" s="954"/>
      <c r="K85" s="954"/>
      <c r="L85" s="954"/>
      <c r="M85" s="954"/>
      <c r="N85" s="954"/>
      <c r="O85" s="955"/>
    </row>
    <row r="86" spans="1:15">
      <c r="A86" s="539" t="s">
        <v>88</v>
      </c>
      <c r="B86" s="540"/>
      <c r="C86" s="540"/>
      <c r="D86" s="509"/>
      <c r="E86" s="512"/>
      <c r="F86" s="567"/>
      <c r="G86" s="559"/>
      <c r="H86" s="559"/>
      <c r="I86" s="559"/>
      <c r="J86" s="559"/>
      <c r="K86" s="559"/>
      <c r="L86" s="559"/>
      <c r="M86" s="559"/>
      <c r="N86" s="559"/>
      <c r="O86" s="560"/>
    </row>
    <row r="87" spans="1:15">
      <c r="A87" s="964" t="s">
        <v>16</v>
      </c>
      <c r="B87" s="962"/>
      <c r="C87" s="963"/>
      <c r="D87" s="544">
        <f>SUM(D86)</f>
        <v>0</v>
      </c>
      <c r="E87" s="575">
        <f>SUM(E86)</f>
        <v>0</v>
      </c>
      <c r="F87" s="569"/>
      <c r="G87" s="570"/>
      <c r="H87" s="570"/>
      <c r="I87" s="570"/>
      <c r="J87" s="570"/>
      <c r="K87" s="570"/>
      <c r="L87" s="570"/>
      <c r="M87" s="570"/>
      <c r="N87" s="570"/>
      <c r="O87" s="571"/>
    </row>
    <row r="88" spans="1:15">
      <c r="A88" s="547" t="s">
        <v>328</v>
      </c>
      <c r="B88" s="547"/>
      <c r="C88" s="547"/>
      <c r="D88" s="548"/>
      <c r="E88" s="548"/>
      <c r="F88" s="548"/>
      <c r="G88" s="548"/>
      <c r="H88" s="548"/>
      <c r="I88" s="548"/>
      <c r="J88" s="548"/>
      <c r="K88" s="548"/>
      <c r="L88" s="548"/>
      <c r="M88" s="548"/>
      <c r="N88" s="548"/>
      <c r="O88" s="548"/>
    </row>
  </sheetData>
  <mergeCells count="35">
    <mergeCell ref="J6:O6"/>
    <mergeCell ref="D7:I7"/>
    <mergeCell ref="J7:O7"/>
    <mergeCell ref="A13:C13"/>
    <mergeCell ref="D1:I1"/>
    <mergeCell ref="D2:I2"/>
    <mergeCell ref="D3:I3"/>
    <mergeCell ref="D6:I6"/>
    <mergeCell ref="A9:C9"/>
    <mergeCell ref="F9:O9"/>
    <mergeCell ref="B10:C10"/>
    <mergeCell ref="B11:C11"/>
    <mergeCell ref="B12:C12"/>
    <mergeCell ref="F23:O23"/>
    <mergeCell ref="A72:C72"/>
    <mergeCell ref="A74:C74"/>
    <mergeCell ref="A15:C15"/>
    <mergeCell ref="F15:O15"/>
    <mergeCell ref="B16:C16"/>
    <mergeCell ref="B17:C17"/>
    <mergeCell ref="B19:C19"/>
    <mergeCell ref="B20:C20"/>
    <mergeCell ref="F75:O75"/>
    <mergeCell ref="A83:C83"/>
    <mergeCell ref="A84:C84"/>
    <mergeCell ref="A85:C85"/>
    <mergeCell ref="F85:O85"/>
    <mergeCell ref="A87:C87"/>
    <mergeCell ref="A77:B77"/>
    <mergeCell ref="B18:C18"/>
    <mergeCell ref="A73:C73"/>
    <mergeCell ref="A75:C75"/>
    <mergeCell ref="B21:C21"/>
    <mergeCell ref="A22:C22"/>
    <mergeCell ref="A23:C2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49"/>
  <sheetViews>
    <sheetView tabSelected="1" topLeftCell="AZ11" zoomScale="85" zoomScaleNormal="85" workbookViewId="0">
      <selection activeCell="BC40" sqref="BC40"/>
    </sheetView>
  </sheetViews>
  <sheetFormatPr defaultRowHeight="14"/>
  <cols>
    <col min="1" max="1" width="21.9140625" bestFit="1" customWidth="1"/>
    <col min="2" max="2" width="18.4140625" bestFit="1" customWidth="1"/>
    <col min="3" max="6" width="8.4140625" customWidth="1"/>
    <col min="7" max="16" width="8.6640625" customWidth="1"/>
    <col min="17" max="52" width="9.08203125" customWidth="1"/>
    <col min="53" max="54" width="11.6640625" customWidth="1"/>
    <col min="55" max="61" width="11.6640625" bestFit="1" customWidth="1"/>
    <col min="62" max="62" width="9.08203125" customWidth="1"/>
    <col min="63" max="67" width="11.6640625" bestFit="1" customWidth="1"/>
    <col min="69" max="69" width="15" hidden="1" customWidth="1"/>
    <col min="70" max="70" width="19.9140625" hidden="1" customWidth="1"/>
    <col min="71" max="81" width="12.08203125" hidden="1" customWidth="1"/>
    <col min="82" max="95" width="13.08203125" hidden="1" customWidth="1"/>
    <col min="96" max="96" width="11" bestFit="1" customWidth="1"/>
  </cols>
  <sheetData>
    <row r="1" spans="1:95">
      <c r="A1" s="161" t="s">
        <v>36</v>
      </c>
      <c r="B1" s="162">
        <f ca="1">NOW()</f>
        <v>44337.71512025463</v>
      </c>
    </row>
    <row r="3" spans="1:95">
      <c r="A3" s="151" t="s">
        <v>56</v>
      </c>
      <c r="C3">
        <v>31</v>
      </c>
      <c r="D3">
        <v>28</v>
      </c>
      <c r="E3">
        <v>31</v>
      </c>
      <c r="F3">
        <v>30</v>
      </c>
      <c r="G3">
        <v>31</v>
      </c>
      <c r="H3">
        <v>30</v>
      </c>
      <c r="I3">
        <v>31</v>
      </c>
      <c r="J3">
        <v>31</v>
      </c>
      <c r="K3">
        <v>30</v>
      </c>
      <c r="L3">
        <v>31</v>
      </c>
      <c r="M3">
        <v>30</v>
      </c>
      <c r="N3">
        <v>31</v>
      </c>
      <c r="O3">
        <v>31</v>
      </c>
      <c r="P3">
        <v>28</v>
      </c>
      <c r="Q3">
        <v>31</v>
      </c>
      <c r="R3">
        <v>30</v>
      </c>
      <c r="S3">
        <v>31</v>
      </c>
      <c r="T3">
        <v>30</v>
      </c>
      <c r="U3">
        <v>31</v>
      </c>
      <c r="V3">
        <v>31</v>
      </c>
      <c r="W3">
        <v>30</v>
      </c>
      <c r="X3">
        <v>31</v>
      </c>
      <c r="Y3">
        <v>30</v>
      </c>
      <c r="Z3">
        <v>31</v>
      </c>
      <c r="AA3">
        <v>31</v>
      </c>
      <c r="AB3">
        <v>28</v>
      </c>
      <c r="AC3">
        <v>31</v>
      </c>
      <c r="AD3">
        <v>30</v>
      </c>
      <c r="AE3">
        <v>31</v>
      </c>
      <c r="AF3">
        <v>30</v>
      </c>
      <c r="AG3">
        <v>31</v>
      </c>
      <c r="AH3">
        <v>31</v>
      </c>
      <c r="AI3">
        <v>30</v>
      </c>
      <c r="AJ3">
        <v>31</v>
      </c>
      <c r="AK3">
        <v>30</v>
      </c>
      <c r="AL3">
        <v>31</v>
      </c>
      <c r="AM3">
        <v>31</v>
      </c>
      <c r="AN3">
        <v>28</v>
      </c>
      <c r="AO3">
        <v>31</v>
      </c>
      <c r="AP3">
        <v>30</v>
      </c>
      <c r="AQ3">
        <v>31</v>
      </c>
      <c r="AR3">
        <v>30</v>
      </c>
      <c r="AS3">
        <v>31</v>
      </c>
      <c r="AT3">
        <v>31</v>
      </c>
      <c r="AU3">
        <v>30</v>
      </c>
      <c r="AV3">
        <v>31</v>
      </c>
      <c r="AW3">
        <v>30</v>
      </c>
      <c r="AX3">
        <v>31</v>
      </c>
      <c r="AY3">
        <v>31</v>
      </c>
      <c r="AZ3">
        <v>28</v>
      </c>
      <c r="BA3">
        <v>31</v>
      </c>
      <c r="BB3">
        <v>30</v>
      </c>
      <c r="BC3">
        <v>31</v>
      </c>
      <c r="BD3">
        <v>30</v>
      </c>
      <c r="BE3">
        <v>31</v>
      </c>
      <c r="BF3">
        <v>31</v>
      </c>
      <c r="BG3">
        <v>30</v>
      </c>
      <c r="BH3">
        <v>31</v>
      </c>
      <c r="BI3">
        <v>30</v>
      </c>
      <c r="BJ3">
        <v>31</v>
      </c>
      <c r="BK3">
        <v>31</v>
      </c>
      <c r="BL3">
        <v>28</v>
      </c>
      <c r="BM3">
        <v>31</v>
      </c>
      <c r="BN3">
        <v>30</v>
      </c>
      <c r="BO3">
        <v>31</v>
      </c>
      <c r="BQ3" s="151" t="s">
        <v>57</v>
      </c>
      <c r="BS3">
        <v>31</v>
      </c>
      <c r="BT3">
        <v>28</v>
      </c>
      <c r="BU3">
        <v>31</v>
      </c>
      <c r="BV3">
        <v>30</v>
      </c>
      <c r="BW3">
        <v>31</v>
      </c>
      <c r="BX3">
        <v>30</v>
      </c>
      <c r="BY3">
        <v>31</v>
      </c>
      <c r="BZ3">
        <v>31</v>
      </c>
      <c r="CA3">
        <v>30</v>
      </c>
      <c r="CB3">
        <v>31</v>
      </c>
      <c r="CC3">
        <v>30</v>
      </c>
      <c r="CD3">
        <v>31</v>
      </c>
      <c r="CE3">
        <v>31</v>
      </c>
      <c r="CF3">
        <v>28</v>
      </c>
      <c r="CG3">
        <v>31</v>
      </c>
      <c r="CH3">
        <v>30</v>
      </c>
      <c r="CI3">
        <v>31</v>
      </c>
      <c r="CJ3">
        <v>30</v>
      </c>
      <c r="CK3">
        <v>31</v>
      </c>
      <c r="CL3">
        <v>31</v>
      </c>
      <c r="CM3">
        <v>30</v>
      </c>
      <c r="CN3">
        <v>31</v>
      </c>
      <c r="CO3">
        <v>30</v>
      </c>
      <c r="CP3">
        <v>31</v>
      </c>
      <c r="CQ3">
        <v>31</v>
      </c>
    </row>
    <row r="4" spans="1:95" s="130" customFormat="1">
      <c r="A4" s="138" t="s">
        <v>43</v>
      </c>
      <c r="B4" s="138"/>
      <c r="C4" s="139">
        <v>21916</v>
      </c>
      <c r="D4" s="139">
        <v>21947</v>
      </c>
      <c r="E4" s="139">
        <v>21976</v>
      </c>
      <c r="F4" s="139">
        <v>22007</v>
      </c>
      <c r="G4" s="139">
        <v>22037</v>
      </c>
      <c r="H4" s="139">
        <v>22068</v>
      </c>
      <c r="I4" s="139">
        <v>22098</v>
      </c>
      <c r="J4" s="139">
        <v>22129</v>
      </c>
      <c r="K4" s="139">
        <v>22160</v>
      </c>
      <c r="L4" s="139">
        <v>22190</v>
      </c>
      <c r="M4" s="139">
        <v>22221</v>
      </c>
      <c r="N4" s="139">
        <v>22251</v>
      </c>
      <c r="O4" s="139">
        <v>22282</v>
      </c>
      <c r="P4" s="139">
        <v>22313</v>
      </c>
      <c r="Q4" s="139">
        <v>22341</v>
      </c>
      <c r="R4" s="139">
        <v>22372</v>
      </c>
      <c r="S4" s="139">
        <v>22402</v>
      </c>
      <c r="T4" s="139">
        <v>22433</v>
      </c>
      <c r="U4" s="139">
        <v>22463</v>
      </c>
      <c r="V4" s="139">
        <v>22494</v>
      </c>
      <c r="W4" s="139">
        <v>22525</v>
      </c>
      <c r="X4" s="139">
        <v>22555</v>
      </c>
      <c r="Y4" s="139">
        <v>22586</v>
      </c>
      <c r="Z4" s="139">
        <v>22616</v>
      </c>
      <c r="AA4" s="139">
        <v>22647</v>
      </c>
      <c r="AB4" s="139">
        <v>22678</v>
      </c>
      <c r="AC4" s="139">
        <v>22706</v>
      </c>
      <c r="AD4" s="139">
        <v>22737</v>
      </c>
      <c r="AE4" s="139">
        <v>22767</v>
      </c>
      <c r="AF4" s="139">
        <v>22798</v>
      </c>
      <c r="AG4" s="139">
        <v>22828</v>
      </c>
      <c r="AH4" s="139">
        <v>22859</v>
      </c>
      <c r="AI4" s="139">
        <v>22890</v>
      </c>
      <c r="AJ4" s="139">
        <v>22920</v>
      </c>
      <c r="AK4" s="139">
        <v>22951</v>
      </c>
      <c r="AL4" s="139">
        <v>22981</v>
      </c>
      <c r="AM4" s="139">
        <v>23012</v>
      </c>
      <c r="AN4" s="139">
        <v>23043</v>
      </c>
      <c r="AO4" s="139">
        <v>23071</v>
      </c>
      <c r="AP4" s="139">
        <v>23102</v>
      </c>
      <c r="AQ4" s="139">
        <v>23132</v>
      </c>
      <c r="AR4" s="139">
        <v>23163</v>
      </c>
      <c r="AS4" s="139">
        <v>23193</v>
      </c>
      <c r="AT4" s="139">
        <v>23224</v>
      </c>
      <c r="AU4" s="139">
        <v>23255</v>
      </c>
      <c r="AV4" s="139">
        <v>23285</v>
      </c>
      <c r="AW4" s="139">
        <v>23316</v>
      </c>
      <c r="AX4" s="139">
        <v>23346</v>
      </c>
      <c r="AY4" s="139">
        <v>23377</v>
      </c>
      <c r="AZ4" s="139">
        <v>23408</v>
      </c>
      <c r="BA4" s="139">
        <v>23437</v>
      </c>
      <c r="BB4" s="139">
        <v>23468</v>
      </c>
      <c r="BC4" s="139">
        <v>23498</v>
      </c>
      <c r="BD4" s="139">
        <v>23529</v>
      </c>
      <c r="BE4" s="139">
        <v>23559</v>
      </c>
      <c r="BF4" s="139">
        <v>23590</v>
      </c>
      <c r="BG4" s="139">
        <v>23621</v>
      </c>
      <c r="BH4" s="139">
        <v>23651</v>
      </c>
      <c r="BI4" s="139">
        <v>23682</v>
      </c>
      <c r="BJ4" s="139">
        <v>23712</v>
      </c>
      <c r="BK4" s="139">
        <v>23743</v>
      </c>
      <c r="BL4" s="139">
        <v>23774</v>
      </c>
      <c r="BM4" s="139">
        <v>23802</v>
      </c>
      <c r="BN4" s="139">
        <v>23833</v>
      </c>
      <c r="BO4" s="139">
        <v>23863</v>
      </c>
      <c r="BQ4" s="138" t="s">
        <v>43</v>
      </c>
      <c r="BR4" s="138"/>
      <c r="BS4" s="139">
        <v>21916</v>
      </c>
      <c r="BT4" s="139">
        <v>21947</v>
      </c>
      <c r="BU4" s="139">
        <v>21976</v>
      </c>
      <c r="BV4" s="139">
        <v>22007</v>
      </c>
      <c r="BW4" s="139">
        <v>22037</v>
      </c>
      <c r="BX4" s="139">
        <v>22068</v>
      </c>
      <c r="BY4" s="139">
        <v>22098</v>
      </c>
      <c r="BZ4" s="139">
        <v>22129</v>
      </c>
      <c r="CA4" s="139">
        <v>22160</v>
      </c>
      <c r="CB4" s="139">
        <v>22190</v>
      </c>
      <c r="CC4" s="139">
        <v>22221</v>
      </c>
      <c r="CD4" s="139">
        <v>22251</v>
      </c>
      <c r="CE4" s="139">
        <v>22282</v>
      </c>
      <c r="CF4" s="139">
        <v>22313</v>
      </c>
      <c r="CG4" s="139">
        <v>22341</v>
      </c>
      <c r="CH4" s="139">
        <v>22372</v>
      </c>
      <c r="CI4" s="139">
        <v>22402</v>
      </c>
      <c r="CJ4" s="139">
        <v>22433</v>
      </c>
      <c r="CK4" s="139">
        <v>22463</v>
      </c>
      <c r="CL4" s="139">
        <v>22494</v>
      </c>
      <c r="CM4" s="139">
        <v>22525</v>
      </c>
      <c r="CN4" s="139">
        <v>22555</v>
      </c>
      <c r="CO4" s="139">
        <v>22586</v>
      </c>
      <c r="CP4" s="139">
        <v>22616</v>
      </c>
      <c r="CQ4" s="139">
        <v>22647</v>
      </c>
    </row>
    <row r="5" spans="1:95">
      <c r="A5" s="131" t="s">
        <v>45</v>
      </c>
      <c r="B5" s="125" t="s">
        <v>37</v>
      </c>
      <c r="C5" s="128">
        <f>Ability!C3</f>
        <v>32.173804761904776</v>
      </c>
      <c r="D5" s="128">
        <f>Ability!D3</f>
        <v>29.769600000000015</v>
      </c>
      <c r="E5" s="128">
        <f>Ability!E3</f>
        <v>32.95920000000001</v>
      </c>
      <c r="F5" s="128">
        <f>Ability!F3</f>
        <v>30.624523809523804</v>
      </c>
      <c r="G5" s="128">
        <f>Ability!G3</f>
        <v>32.952999999999996</v>
      </c>
      <c r="H5" s="124">
        <f>Ability!H3</f>
        <v>31.889999999999997</v>
      </c>
      <c r="I5" s="128">
        <f>Ability!I3</f>
        <v>32.952999999999996</v>
      </c>
      <c r="J5" s="124">
        <f>Ability!J3</f>
        <v>31.662214285714281</v>
      </c>
      <c r="K5" s="128">
        <f>Ability!K3</f>
        <v>31.889999999999997</v>
      </c>
      <c r="L5" s="124">
        <f>Ability!L3</f>
        <v>32.952999999999996</v>
      </c>
      <c r="M5" s="128">
        <f>Ability!M3</f>
        <v>31.889999999999997</v>
      </c>
      <c r="N5" s="124">
        <f>Ability!N3</f>
        <v>28.053190476190473</v>
      </c>
      <c r="O5" s="128">
        <f>Ability!O3</f>
        <v>30.826999999999995</v>
      </c>
      <c r="P5" s="124">
        <f>Ability!P3</f>
        <v>27.882399999999983</v>
      </c>
      <c r="Q5" s="128">
        <f>Ability!Q3</f>
        <v>30.86979999999998</v>
      </c>
      <c r="R5" s="128">
        <f>Ability!R3</f>
        <v>27.9</v>
      </c>
      <c r="S5" s="128">
        <f>Ability!S3</f>
        <v>30.9</v>
      </c>
      <c r="T5" s="128">
        <f>Ability!T3</f>
        <v>29.87399999999899</v>
      </c>
      <c r="U5" s="128">
        <f>Ability!U3</f>
        <v>31.030999999999999</v>
      </c>
      <c r="V5" s="128">
        <f>Ability!V3</f>
        <v>31.030999999999999</v>
      </c>
      <c r="W5" s="128">
        <f>Ability!W3</f>
        <v>30.03</v>
      </c>
      <c r="X5" s="128">
        <f>Ability!X3</f>
        <v>31.030999999999999</v>
      </c>
      <c r="Y5" s="128">
        <f>Ability!Y3</f>
        <v>30.03</v>
      </c>
      <c r="Z5" s="128">
        <f>Ability!Z3</f>
        <v>20.520499999999998</v>
      </c>
      <c r="AA5" s="128">
        <f>Ability!AA3</f>
        <v>21.736000000000001</v>
      </c>
      <c r="AB5" s="128">
        <f>Ability!AB3</f>
        <v>16.96</v>
      </c>
      <c r="AC5" s="128">
        <f>Ability!AC3</f>
        <v>20.751999999999999</v>
      </c>
      <c r="AD5" s="128">
        <f>Ability!AD3</f>
        <v>28.527000000000001</v>
      </c>
      <c r="AE5" s="128">
        <f>Ability!AE3</f>
        <v>31.030999999999999</v>
      </c>
      <c r="AF5" s="128">
        <f>Ability!AF3</f>
        <v>30.03</v>
      </c>
      <c r="AG5" s="128">
        <f>Ability!AG3</f>
        <v>31.774999999999999</v>
      </c>
      <c r="AH5" s="128">
        <f>Ability!AH3</f>
        <v>31.960999999999999</v>
      </c>
      <c r="AI5" s="128">
        <f>Ability!AI3</f>
        <v>30.93</v>
      </c>
      <c r="AJ5" s="128">
        <f>Ability!AJ3</f>
        <v>32.549999999999997</v>
      </c>
      <c r="AK5" s="128">
        <f>Ability!AK3</f>
        <v>31.5</v>
      </c>
      <c r="AL5" s="128">
        <f>Ability!AL3</f>
        <v>28.35</v>
      </c>
      <c r="AM5" s="128">
        <f>Ability!AM3</f>
        <v>31.5</v>
      </c>
      <c r="AN5" s="128">
        <f>Ability!AN3</f>
        <v>29.725000000000001</v>
      </c>
      <c r="AO5" s="128">
        <f>Ability!AO3</f>
        <v>31.774999999999999</v>
      </c>
      <c r="AP5" s="128">
        <f>Ability!AP3</f>
        <v>29.451219512195124</v>
      </c>
      <c r="AQ5" s="128">
        <f>Ability!AQ3</f>
        <v>14.88</v>
      </c>
      <c r="AR5" s="128">
        <f>Ability!AR3</f>
        <v>0</v>
      </c>
      <c r="AS5" s="128">
        <f>Ability!AS3</f>
        <v>0</v>
      </c>
      <c r="AT5" s="128">
        <f>Ability!AT3</f>
        <v>15.36</v>
      </c>
      <c r="AU5" s="128">
        <f>Ability!AU3</f>
        <v>28.8</v>
      </c>
      <c r="AV5" s="128">
        <f>Ability!AV3</f>
        <v>29.76</v>
      </c>
      <c r="AW5" s="128">
        <f>Ability!AW3</f>
        <v>28.8</v>
      </c>
      <c r="AX5" s="128">
        <f>Ability!AX3</f>
        <v>29.76</v>
      </c>
      <c r="AY5" s="128">
        <f>Ability!AY3</f>
        <v>29.28</v>
      </c>
      <c r="AZ5" s="128">
        <f>Ability!AZ3</f>
        <v>26.61</v>
      </c>
      <c r="BA5" s="128">
        <f>Ability!BA3</f>
        <v>30.319500000000001</v>
      </c>
      <c r="BB5" s="128">
        <f>Ability!BB3</f>
        <v>27.552</v>
      </c>
      <c r="BC5" s="128">
        <f>Ability!BC3</f>
        <v>30.504000000000001</v>
      </c>
      <c r="BD5" s="128">
        <f>Ability!BD3</f>
        <v>29.52</v>
      </c>
      <c r="BE5" s="128">
        <f>Ability!BE3</f>
        <v>30.504000000000001</v>
      </c>
      <c r="BF5" s="128">
        <f>Ability!BF3</f>
        <v>29.76</v>
      </c>
      <c r="BG5" s="128">
        <f>Ability!BG3</f>
        <v>28.8</v>
      </c>
      <c r="BH5" s="128">
        <f>Ability!BH3</f>
        <v>28.933333333333323</v>
      </c>
      <c r="BI5" s="128">
        <f>Ability!BI3</f>
        <v>27.20000000000001</v>
      </c>
      <c r="BJ5" s="128">
        <f>Ability!BJ3</f>
        <v>28.10666666666668</v>
      </c>
      <c r="BK5" s="128">
        <f>Ability!BK3</f>
        <v>21.7</v>
      </c>
      <c r="BL5" s="128">
        <f>Ability!BL3</f>
        <v>19.600000000000001</v>
      </c>
      <c r="BM5" s="128">
        <f>Ability!BM3</f>
        <v>21.7</v>
      </c>
      <c r="BN5" s="128">
        <f>Ability!BN3</f>
        <v>21</v>
      </c>
      <c r="BO5" s="128">
        <f>Ability!BO3</f>
        <v>21.7</v>
      </c>
      <c r="BQ5" s="131" t="s">
        <v>45</v>
      </c>
      <c r="BR5" s="125" t="s">
        <v>37</v>
      </c>
      <c r="BS5" s="128">
        <f t="shared" ref="BS5:BT10" si="0">BS27/1000</f>
        <v>29.564500999999993</v>
      </c>
      <c r="BT5" s="128">
        <f t="shared" si="0"/>
        <v>29.553628000000003</v>
      </c>
      <c r="BU5" s="128">
        <f t="shared" ref="BU5:CB5" si="1">BU27/1000</f>
        <v>32.242899999999999</v>
      </c>
      <c r="BV5" s="128">
        <f t="shared" si="1"/>
        <v>27.014758407999995</v>
      </c>
      <c r="BW5" s="128">
        <f t="shared" si="1"/>
        <v>31.818591000000001</v>
      </c>
      <c r="BX5" s="128">
        <f t="shared" si="1"/>
        <v>29.490221999999996</v>
      </c>
      <c r="BY5" s="128">
        <f t="shared" si="1"/>
        <v>31.641333554000003</v>
      </c>
      <c r="BZ5" s="128">
        <f t="shared" si="1"/>
        <v>31.040861999999997</v>
      </c>
      <c r="CA5" s="128">
        <f t="shared" si="1"/>
        <v>30.450244999999999</v>
      </c>
      <c r="CB5" s="128">
        <f t="shared" si="1"/>
        <v>31.673634999999997</v>
      </c>
      <c r="CC5" s="128">
        <f t="shared" ref="CC5:CQ5" si="2">CC27/1000</f>
        <v>30.357468999999998</v>
      </c>
      <c r="CD5" s="128">
        <f t="shared" si="2"/>
        <v>28.072525999999996</v>
      </c>
      <c r="CE5" s="128">
        <f t="shared" si="2"/>
        <v>28.615845000000007</v>
      </c>
      <c r="CF5" s="128">
        <f t="shared" si="2"/>
        <v>22.9495</v>
      </c>
      <c r="CG5" s="128">
        <f t="shared" si="2"/>
        <v>31.783847999999995</v>
      </c>
      <c r="CH5" s="128">
        <f t="shared" si="2"/>
        <v>27.976388999999994</v>
      </c>
      <c r="CI5" s="128">
        <f t="shared" si="2"/>
        <v>31.322041000000002</v>
      </c>
      <c r="CJ5" s="128">
        <f t="shared" si="2"/>
        <v>29.010358999999998</v>
      </c>
      <c r="CK5" s="128">
        <f t="shared" si="2"/>
        <v>31.445593999999996</v>
      </c>
      <c r="CL5" s="128">
        <f t="shared" si="2"/>
        <v>28.173322999999996</v>
      </c>
      <c r="CM5" s="128">
        <f t="shared" si="2"/>
        <v>28.157909</v>
      </c>
      <c r="CN5" s="128">
        <f t="shared" si="2"/>
        <v>31.317540000000001</v>
      </c>
      <c r="CO5" s="128">
        <f t="shared" si="2"/>
        <v>30.915875000000003</v>
      </c>
      <c r="CP5" s="128">
        <f t="shared" si="2"/>
        <v>18.210856451000005</v>
      </c>
      <c r="CQ5" s="128">
        <f t="shared" si="2"/>
        <v>18.436044724999999</v>
      </c>
    </row>
    <row r="6" spans="1:95">
      <c r="A6" s="132"/>
      <c r="B6" s="126" t="s">
        <v>38</v>
      </c>
      <c r="C6" s="129">
        <f>Ability!C4</f>
        <v>5.10587813316263</v>
      </c>
      <c r="D6" s="129">
        <f>Ability!D4</f>
        <v>4.9275461341959428</v>
      </c>
      <c r="E6" s="129">
        <f>Ability!E4</f>
        <v>5.4560000000000004</v>
      </c>
      <c r="F6" s="129">
        <f>Ability!F4</f>
        <v>5.28</v>
      </c>
      <c r="G6" s="129">
        <f>Ability!G4</f>
        <v>5.4560000000000004</v>
      </c>
      <c r="H6" s="124">
        <f>Ability!H4</f>
        <v>5.1920000000000002</v>
      </c>
      <c r="I6" s="129">
        <f>Ability!I4</f>
        <v>5.4560000000000004</v>
      </c>
      <c r="J6" s="124">
        <f>Ability!J4</f>
        <v>5.0718048780487806</v>
      </c>
      <c r="K6" s="129">
        <f>Ability!K4</f>
        <v>5.28</v>
      </c>
      <c r="L6" s="124">
        <f>Ability!L4</f>
        <v>5.4560000000000004</v>
      </c>
      <c r="M6" s="129">
        <f>Ability!M4</f>
        <v>5.28</v>
      </c>
      <c r="N6" s="124">
        <f>Ability!N4</f>
        <v>4.8507317073170721</v>
      </c>
      <c r="O6" s="129">
        <f>Ability!O4</f>
        <v>5.2156097560975612</v>
      </c>
      <c r="P6" s="124">
        <f>Ability!P4</f>
        <v>4.9279999999999999</v>
      </c>
      <c r="Q6" s="129">
        <f>Ability!Q4</f>
        <v>2.64</v>
      </c>
      <c r="R6" s="129">
        <f>Ability!R4</f>
        <v>5.3</v>
      </c>
      <c r="S6" s="129">
        <f>Ability!S4</f>
        <v>5.5</v>
      </c>
      <c r="T6" s="129">
        <f>Ability!T4</f>
        <v>5.28</v>
      </c>
      <c r="U6" s="129">
        <f>Ability!U4</f>
        <v>5.4560000000000004</v>
      </c>
      <c r="V6" s="129">
        <f>Ability!V4</f>
        <v>5.4560000000000004</v>
      </c>
      <c r="W6" s="129">
        <f>Ability!W4</f>
        <v>5.28</v>
      </c>
      <c r="X6" s="129">
        <f>Ability!X4</f>
        <v>5.4560000000000004</v>
      </c>
      <c r="Y6" s="129">
        <f>Ability!Y4</f>
        <v>5.55</v>
      </c>
      <c r="Z6" s="129">
        <f>Ability!Z4</f>
        <v>5.7350000000000003</v>
      </c>
      <c r="AA6" s="129">
        <f>Ability!AA4</f>
        <v>5.7350000000000003</v>
      </c>
      <c r="AB6" s="129">
        <f>Ability!AB4</f>
        <v>5.18</v>
      </c>
      <c r="AC6" s="129">
        <f>Ability!AC4</f>
        <v>5.681</v>
      </c>
      <c r="AD6" s="129">
        <f>Ability!AD4</f>
        <v>5.28</v>
      </c>
      <c r="AE6" s="129">
        <f>Ability!AE4</f>
        <v>5.4560000000000004</v>
      </c>
      <c r="AF6" s="129">
        <f>Ability!AF4</f>
        <v>5.28</v>
      </c>
      <c r="AG6" s="129">
        <f>Ability!AG4</f>
        <v>5.4560000000000004</v>
      </c>
      <c r="AH6" s="129">
        <f>Ability!AH4</f>
        <v>5.89</v>
      </c>
      <c r="AI6" s="129">
        <f>Ability!AI4</f>
        <v>5.7</v>
      </c>
      <c r="AJ6" s="129">
        <f>Ability!AJ4</f>
        <v>5.89</v>
      </c>
      <c r="AK6" s="129">
        <f>Ability!AK4</f>
        <v>5.7</v>
      </c>
      <c r="AL6" s="129">
        <f>Ability!AL4</f>
        <v>5.8339999999999996</v>
      </c>
      <c r="AM6" s="129">
        <f>Ability!AM4</f>
        <v>5.89</v>
      </c>
      <c r="AN6" s="129">
        <f>Ability!AN4</f>
        <v>5.1040000000000001</v>
      </c>
      <c r="AO6" s="129">
        <f>Ability!AO4</f>
        <v>5.4560000000000004</v>
      </c>
      <c r="AP6" s="129">
        <f>Ability!AP4</f>
        <v>5.28</v>
      </c>
      <c r="AQ6" s="129">
        <f>Ability!AQ4</f>
        <v>5.4560000000000004</v>
      </c>
      <c r="AR6" s="129">
        <f>Ability!AR4</f>
        <v>5.7</v>
      </c>
      <c r="AS6" s="129">
        <f>Ability!AS4</f>
        <v>5.89</v>
      </c>
      <c r="AT6" s="129">
        <f>Ability!AT4</f>
        <v>5.89</v>
      </c>
      <c r="AU6" s="129">
        <f>Ability!AU4</f>
        <v>5.7</v>
      </c>
      <c r="AV6" s="129">
        <f>Ability!AV4</f>
        <v>5.89</v>
      </c>
      <c r="AW6" s="129">
        <f>Ability!AW4</f>
        <v>5.7</v>
      </c>
      <c r="AX6" s="129">
        <f>Ability!AX4</f>
        <v>3.04</v>
      </c>
      <c r="AY6" s="129">
        <f>Ability!AY4</f>
        <v>5.51</v>
      </c>
      <c r="AZ6" s="129">
        <f>Ability!AZ4</f>
        <v>4.8099999999999996</v>
      </c>
      <c r="BA6" s="129">
        <f>Ability!BA4</f>
        <v>5.1803414634146341</v>
      </c>
      <c r="BB6" s="129">
        <f>Ability!BB4</f>
        <v>4.9334634146341472</v>
      </c>
      <c r="BC6" s="129">
        <f>Ability!BC4</f>
        <v>5.2080000000000002</v>
      </c>
      <c r="BD6" s="129">
        <f>Ability!BD4</f>
        <v>5.04</v>
      </c>
      <c r="BE6" s="129">
        <f>Ability!BE4</f>
        <v>5.2080000000000002</v>
      </c>
      <c r="BF6" s="129">
        <f>Ability!BF4</f>
        <v>5.2080000000000002</v>
      </c>
      <c r="BG6" s="129">
        <f>Ability!BG4</f>
        <v>5.2560000000000002</v>
      </c>
      <c r="BH6" s="129">
        <f>Ability!BH4</f>
        <v>4.8</v>
      </c>
      <c r="BI6" s="129">
        <f>Ability!BI4</f>
        <v>5.76</v>
      </c>
      <c r="BJ6" s="129">
        <f>Ability!BJ4</f>
        <v>5.952</v>
      </c>
      <c r="BK6" s="129">
        <f>Ability!BK4</f>
        <v>5.2080000000000002</v>
      </c>
      <c r="BL6" s="129">
        <f>Ability!BL4</f>
        <v>4.7039999999999997</v>
      </c>
      <c r="BM6" s="129">
        <f>Ability!BM4</f>
        <v>5.2080000000000002</v>
      </c>
      <c r="BN6" s="129">
        <f>Ability!BN4</f>
        <v>5.76</v>
      </c>
      <c r="BO6" s="129">
        <f>Ability!BO4</f>
        <v>5.952</v>
      </c>
      <c r="BQ6" s="132"/>
      <c r="BR6" s="126" t="s">
        <v>38</v>
      </c>
      <c r="BS6" s="129">
        <f t="shared" si="0"/>
        <v>5.1997019999999994</v>
      </c>
      <c r="BT6" s="129">
        <f t="shared" si="0"/>
        <v>4.5513529999999989</v>
      </c>
      <c r="BU6" s="129">
        <f t="shared" ref="BU6:CB6" si="3">BU28/1000</f>
        <v>4.8480100000000004</v>
      </c>
      <c r="BV6" s="129">
        <f t="shared" si="3"/>
        <v>4.3471530000000014</v>
      </c>
      <c r="BW6" s="129">
        <f t="shared" si="3"/>
        <v>5.0045229999999989</v>
      </c>
      <c r="BX6" s="129">
        <f t="shared" si="3"/>
        <v>4.9805730000000006</v>
      </c>
      <c r="BY6" s="129">
        <f t="shared" si="3"/>
        <v>5.0964529999999995</v>
      </c>
      <c r="BZ6" s="129">
        <f t="shared" si="3"/>
        <v>5.0290739999999996</v>
      </c>
      <c r="CA6" s="129">
        <f t="shared" si="3"/>
        <v>5.405475</v>
      </c>
      <c r="CB6" s="129">
        <f t="shared" si="3"/>
        <v>5.4871920000000003</v>
      </c>
      <c r="CC6" s="129">
        <f t="shared" ref="CC6:CQ6" si="4">CC28/1000</f>
        <v>5.3756780000000015</v>
      </c>
      <c r="CD6" s="129">
        <f t="shared" si="4"/>
        <v>5.0374150000000002</v>
      </c>
      <c r="CE6" s="129">
        <f t="shared" si="4"/>
        <v>5.1771269999999987</v>
      </c>
      <c r="CF6" s="129">
        <f t="shared" si="4"/>
        <v>4.8931889999999996</v>
      </c>
      <c r="CG6" s="129">
        <f t="shared" si="4"/>
        <v>2.6593059999999991</v>
      </c>
      <c r="CH6" s="129">
        <f t="shared" si="4"/>
        <v>5.1591089999999999</v>
      </c>
      <c r="CI6" s="129">
        <f t="shared" si="4"/>
        <v>5.9121420000000002</v>
      </c>
      <c r="CJ6" s="129">
        <f t="shared" si="4"/>
        <v>5.702413</v>
      </c>
      <c r="CK6" s="129">
        <f t="shared" si="4"/>
        <v>5.8096770000000006</v>
      </c>
      <c r="CL6" s="129">
        <f t="shared" si="4"/>
        <v>5.734394</v>
      </c>
      <c r="CM6" s="129">
        <f t="shared" si="4"/>
        <v>5.7656180000000008</v>
      </c>
      <c r="CN6" s="129">
        <f t="shared" si="4"/>
        <v>5.5932219999999999</v>
      </c>
      <c r="CO6" s="129">
        <f t="shared" si="4"/>
        <v>5.8825910000000023</v>
      </c>
      <c r="CP6" s="129">
        <f t="shared" si="4"/>
        <v>5.6623740000000007</v>
      </c>
      <c r="CQ6" s="129">
        <f t="shared" si="4"/>
        <v>4.6266270000000009</v>
      </c>
    </row>
    <row r="7" spans="1:95">
      <c r="A7" s="132"/>
      <c r="B7" s="126" t="s">
        <v>39</v>
      </c>
      <c r="C7" s="129">
        <f>Ability!C5</f>
        <v>7.1038060429585776</v>
      </c>
      <c r="D7" s="129">
        <f>Ability!D5</f>
        <v>6.5700615122612511</v>
      </c>
      <c r="E7" s="129">
        <f>Ability!E5</f>
        <v>7.2850000000000001</v>
      </c>
      <c r="F7" s="129">
        <f>Ability!F5</f>
        <v>7.05</v>
      </c>
      <c r="G7" s="129">
        <f>Ability!G5</f>
        <v>7.2850000000000001</v>
      </c>
      <c r="H7" s="124">
        <f>Ability!H5</f>
        <v>7.05</v>
      </c>
      <c r="I7" s="129">
        <f>Ability!I5</f>
        <v>7.2850000000000001</v>
      </c>
      <c r="J7" s="124">
        <f>Ability!J5</f>
        <v>7.0414024390243899</v>
      </c>
      <c r="K7" s="129">
        <f>Ability!K5</f>
        <v>7.05</v>
      </c>
      <c r="L7" s="124">
        <f>Ability!L5</f>
        <v>7.2850000000000001</v>
      </c>
      <c r="M7" s="129">
        <f>Ability!M5</f>
        <v>7.05</v>
      </c>
      <c r="N7" s="124">
        <f>Ability!N5</f>
        <v>6.4768292682926818</v>
      </c>
      <c r="O7" s="129">
        <f>Ability!O5</f>
        <v>6.9640243902439023</v>
      </c>
      <c r="P7" s="124">
        <f>Ability!P5</f>
        <v>6.58</v>
      </c>
      <c r="Q7" s="129">
        <f>Ability!Q5</f>
        <v>7.2850000000000001</v>
      </c>
      <c r="R7" s="129">
        <f>Ability!R5</f>
        <v>7.1</v>
      </c>
      <c r="S7" s="129">
        <f>Ability!S5</f>
        <v>7.3</v>
      </c>
      <c r="T7" s="129">
        <f>Ability!T5</f>
        <v>7.05</v>
      </c>
      <c r="U7" s="129">
        <f>Ability!U5</f>
        <v>7.2850000000000001</v>
      </c>
      <c r="V7" s="129">
        <f>Ability!V5</f>
        <v>7.2850000000000001</v>
      </c>
      <c r="W7" s="129">
        <f>Ability!W5</f>
        <v>3.9950000000000001</v>
      </c>
      <c r="X7" s="129">
        <f>Ability!X5</f>
        <v>6.11</v>
      </c>
      <c r="Y7" s="129">
        <f>Ability!Y5</f>
        <v>6.15</v>
      </c>
      <c r="Z7" s="129">
        <f>Ability!Z5</f>
        <v>6.3550000000000004</v>
      </c>
      <c r="AA7" s="129">
        <f>Ability!AA5</f>
        <v>6.82</v>
      </c>
      <c r="AB7" s="129">
        <f>Ability!AB5</f>
        <v>6.72</v>
      </c>
      <c r="AC7" s="129">
        <f>Ability!AC5</f>
        <v>7.38</v>
      </c>
      <c r="AD7" s="129">
        <f>Ability!AD5</f>
        <v>7.05</v>
      </c>
      <c r="AE7" s="129">
        <f>Ability!AE5</f>
        <v>7.2850000000000001</v>
      </c>
      <c r="AF7" s="129">
        <f>Ability!AF5</f>
        <v>7.05</v>
      </c>
      <c r="AG7" s="129">
        <f>Ability!AG5</f>
        <v>7.2850000000000001</v>
      </c>
      <c r="AH7" s="129">
        <f>Ability!AH5</f>
        <v>7.2850000000000001</v>
      </c>
      <c r="AI7" s="129">
        <f>Ability!AI5</f>
        <v>7.05</v>
      </c>
      <c r="AJ7" s="129">
        <f>Ability!AJ5</f>
        <v>7.75</v>
      </c>
      <c r="AK7" s="129">
        <f>Ability!AK5</f>
        <v>7.5</v>
      </c>
      <c r="AL7" s="129">
        <f>Ability!AL5</f>
        <v>7.79</v>
      </c>
      <c r="AM7" s="129">
        <f>Ability!AM5</f>
        <v>7.75</v>
      </c>
      <c r="AN7" s="129">
        <f>Ability!AN5</f>
        <v>7.54</v>
      </c>
      <c r="AO7" s="129">
        <f>Ability!AO5</f>
        <v>8.06</v>
      </c>
      <c r="AP7" s="129">
        <f>Ability!AP5</f>
        <v>7.05</v>
      </c>
      <c r="AQ7" s="129">
        <f>Ability!AQ5</f>
        <v>7.2850000000000001</v>
      </c>
      <c r="AR7" s="129">
        <f>Ability!AR5</f>
        <v>7.8</v>
      </c>
      <c r="AS7" s="129">
        <f>Ability!AS5</f>
        <v>8.06</v>
      </c>
      <c r="AT7" s="129">
        <f>Ability!AT5</f>
        <v>8.06</v>
      </c>
      <c r="AU7" s="129">
        <f>Ability!AU5</f>
        <v>7.8</v>
      </c>
      <c r="AV7" s="129">
        <f>Ability!AV5</f>
        <v>8.06</v>
      </c>
      <c r="AW7" s="129">
        <f>Ability!AW5</f>
        <v>7.8</v>
      </c>
      <c r="AX7" s="129">
        <f>Ability!AX5</f>
        <v>8.06</v>
      </c>
      <c r="AY7" s="129">
        <f>Ability!AY5</f>
        <v>8.06</v>
      </c>
      <c r="AZ7" s="129">
        <f>Ability!AZ5</f>
        <v>6.1920000000000002</v>
      </c>
      <c r="BA7" s="129">
        <f>Ability!BA5</f>
        <v>8.1405365853658527</v>
      </c>
      <c r="BB7" s="129">
        <f>Ability!BB5</f>
        <v>7.7525853658536583</v>
      </c>
      <c r="BC7" s="129">
        <f>Ability!BC5</f>
        <v>7.44</v>
      </c>
      <c r="BD7" s="129">
        <f>Ability!BD5</f>
        <v>7.2</v>
      </c>
      <c r="BE7" s="129">
        <f>Ability!BE5</f>
        <v>8.1140000000000008</v>
      </c>
      <c r="BF7" s="129">
        <f>Ability!BF5</f>
        <v>8.1839999999999993</v>
      </c>
      <c r="BG7" s="129">
        <f>Ability!BG5</f>
        <v>6.0720000000000001</v>
      </c>
      <c r="BH7" s="129">
        <f>Ability!BH5</f>
        <v>1.8</v>
      </c>
      <c r="BI7" s="129">
        <f>Ability!BI5</f>
        <v>7.05</v>
      </c>
      <c r="BJ7" s="129">
        <f>Ability!BJ5</f>
        <v>7.2850000000000001</v>
      </c>
      <c r="BK7" s="129">
        <f>Ability!BK5</f>
        <v>7.44</v>
      </c>
      <c r="BL7" s="129">
        <f>Ability!BL5</f>
        <v>6.72</v>
      </c>
      <c r="BM7" s="129">
        <f>Ability!BM5</f>
        <v>7.44</v>
      </c>
      <c r="BN7" s="129">
        <f>Ability!BN5</f>
        <v>7.2</v>
      </c>
      <c r="BO7" s="129">
        <f>Ability!BO5</f>
        <v>7.44</v>
      </c>
      <c r="BQ7" s="132"/>
      <c r="BR7" s="126" t="s">
        <v>39</v>
      </c>
      <c r="BS7" s="129">
        <f t="shared" si="0"/>
        <v>6.6787370000000008</v>
      </c>
      <c r="BT7" s="129">
        <f t="shared" si="0"/>
        <v>5.6462010000000022</v>
      </c>
      <c r="BU7" s="129">
        <f t="shared" ref="BU7:CB7" si="5">BU29/1000</f>
        <v>6.0824740000000004</v>
      </c>
      <c r="BV7" s="129">
        <f t="shared" si="5"/>
        <v>5.8740187929999976</v>
      </c>
      <c r="BW7" s="129">
        <f t="shared" si="5"/>
        <v>6.267977000000001</v>
      </c>
      <c r="BX7" s="129">
        <f t="shared" si="5"/>
        <v>6.2070950000000016</v>
      </c>
      <c r="BY7" s="129">
        <f t="shared" si="5"/>
        <v>6.7140650000000006</v>
      </c>
      <c r="BZ7" s="129">
        <f t="shared" si="5"/>
        <v>6.5233800000000004</v>
      </c>
      <c r="CA7" s="129">
        <f t="shared" si="5"/>
        <v>6.7107780000000012</v>
      </c>
      <c r="CB7" s="129">
        <f t="shared" si="5"/>
        <v>6.8798310000000003</v>
      </c>
      <c r="CC7" s="129">
        <f t="shared" ref="CC7:CH10" si="6">CC29/1000</f>
        <v>6.795388</v>
      </c>
      <c r="CD7" s="129">
        <f t="shared" si="6"/>
        <v>5.1818549999999997</v>
      </c>
      <c r="CE7" s="129">
        <f t="shared" si="6"/>
        <v>6.3357650000000003</v>
      </c>
      <c r="CF7" s="129">
        <f t="shared" si="6"/>
        <v>5.9878919999999995</v>
      </c>
      <c r="CG7" s="129">
        <f t="shared" si="6"/>
        <v>7.2959420000000001</v>
      </c>
      <c r="CH7" s="129">
        <f t="shared" si="6"/>
        <v>6.3424839999999989</v>
      </c>
      <c r="CI7" s="129">
        <f t="shared" ref="CI7:CQ7" si="7">CI29/1000</f>
        <v>7.1501900000000003</v>
      </c>
      <c r="CJ7" s="129">
        <f t="shared" si="7"/>
        <v>6.5998349999999997</v>
      </c>
      <c r="CK7" s="129">
        <f t="shared" si="7"/>
        <v>7.0169449999999989</v>
      </c>
      <c r="CL7" s="129">
        <f t="shared" si="7"/>
        <v>6.9376310000000005</v>
      </c>
      <c r="CM7" s="129">
        <f t="shared" si="7"/>
        <v>3.7051319999999999</v>
      </c>
      <c r="CN7" s="129">
        <f t="shared" ref="CN7:CP10" si="8">CN29/1000</f>
        <v>5.8373559999999998</v>
      </c>
      <c r="CO7" s="129">
        <f t="shared" si="8"/>
        <v>8.0990950000000019</v>
      </c>
      <c r="CP7" s="129">
        <f t="shared" si="8"/>
        <v>7.5985330000000015</v>
      </c>
      <c r="CQ7" s="129">
        <f t="shared" si="7"/>
        <v>7.029652586000001</v>
      </c>
    </row>
    <row r="8" spans="1:95">
      <c r="A8" s="132"/>
      <c r="B8" s="126" t="s">
        <v>40</v>
      </c>
      <c r="C8" s="129">
        <f>Ability!C6</f>
        <v>47.979250707824029</v>
      </c>
      <c r="D8" s="129">
        <f>Ability!D6</f>
        <v>39.71449063706185</v>
      </c>
      <c r="E8" s="129">
        <f>Ability!E6</f>
        <v>48.36</v>
      </c>
      <c r="F8" s="129">
        <f>Ability!F6</f>
        <v>47.46099842615908</v>
      </c>
      <c r="G8" s="129">
        <f>Ability!G6</f>
        <v>49.043031707031048</v>
      </c>
      <c r="H8" s="124">
        <f>Ability!H6</f>
        <v>47.46099842615908</v>
      </c>
      <c r="I8" s="129">
        <f>Ability!I6</f>
        <v>11.865249606539772</v>
      </c>
      <c r="J8" s="124">
        <f>Ability!J6</f>
        <v>45.817904211639423</v>
      </c>
      <c r="K8" s="129">
        <f>Ability!K6</f>
        <v>47.46099842615908</v>
      </c>
      <c r="L8" s="124">
        <f>Ability!L6</f>
        <v>49.043031707031048</v>
      </c>
      <c r="M8" s="129">
        <f>Ability!M6</f>
        <v>47.46099842615908</v>
      </c>
      <c r="N8" s="124">
        <f>Ability!N6</f>
        <v>49.043031707031048</v>
      </c>
      <c r="O8" s="129">
        <f>Ability!O6</f>
        <v>49.043031707031048</v>
      </c>
      <c r="P8" s="124">
        <f>Ability!P6</f>
        <v>44.296931864415143</v>
      </c>
      <c r="Q8" s="129">
        <f>Ability!Q6</f>
        <v>49.043031707031048</v>
      </c>
      <c r="R8" s="129">
        <f>Ability!R6</f>
        <v>47.5</v>
      </c>
      <c r="S8" s="129">
        <f>Ability!S6</f>
        <v>49.8</v>
      </c>
      <c r="T8" s="129">
        <f>Ability!T6</f>
        <v>48.24</v>
      </c>
      <c r="U8" s="129">
        <f>Ability!U6</f>
        <v>46.368000000000002</v>
      </c>
      <c r="V8" s="129">
        <f>Ability!V6</f>
        <v>46.368000000000002</v>
      </c>
      <c r="W8" s="129">
        <f>Ability!W6</f>
        <v>49.68</v>
      </c>
      <c r="X8" s="129">
        <f>Ability!X6</f>
        <v>43.055999999999997</v>
      </c>
      <c r="Y8" s="129">
        <f>Ability!Y6</f>
        <v>31.463999999999999</v>
      </c>
      <c r="Z8" s="129">
        <f>Ability!Z6</f>
        <v>51.335999999999999</v>
      </c>
      <c r="AA8" s="129">
        <f>Ability!AA6</f>
        <v>51.335999999999999</v>
      </c>
      <c r="AB8" s="129">
        <f>Ability!AB6</f>
        <v>45.503999999999998</v>
      </c>
      <c r="AC8" s="129">
        <f>Ability!AC6</f>
        <v>50.466000000000001</v>
      </c>
      <c r="AD8" s="129">
        <f>Ability!AD6</f>
        <v>47.452965517241367</v>
      </c>
      <c r="AE8" s="129">
        <f>Ability!AE6</f>
        <v>50.328000000000003</v>
      </c>
      <c r="AF8" s="129">
        <f>Ability!AF6</f>
        <v>49.68</v>
      </c>
      <c r="AG8" s="129">
        <f>Ability!AG6</f>
        <v>51.335999999999999</v>
      </c>
      <c r="AH8" s="129">
        <f>Ability!AH6</f>
        <v>51.335999999999999</v>
      </c>
      <c r="AI8" s="129">
        <f>Ability!AI6</f>
        <v>49.68</v>
      </c>
      <c r="AJ8" s="129">
        <f>Ability!AJ6</f>
        <v>45.54</v>
      </c>
      <c r="AK8" s="129">
        <f>Ability!AK6</f>
        <v>49.68</v>
      </c>
      <c r="AL8" s="129">
        <f>Ability!AL6</f>
        <v>51.335999999999999</v>
      </c>
      <c r="AM8" s="129">
        <f>Ability!AM6</f>
        <v>23.184000000000001</v>
      </c>
      <c r="AN8" s="129">
        <f>Ability!AN6</f>
        <v>27.324000000000002</v>
      </c>
      <c r="AO8" s="129">
        <f>Ability!AO6</f>
        <v>51.335999999999999</v>
      </c>
      <c r="AP8" s="129">
        <f>Ability!AP6</f>
        <v>49.68</v>
      </c>
      <c r="AQ8" s="129">
        <f>Ability!AQ6</f>
        <v>34.271999999999998</v>
      </c>
      <c r="AR8" s="129">
        <f>Ability!AR6</f>
        <v>40.799999999999997</v>
      </c>
      <c r="AS8" s="129">
        <f>Ability!AS6</f>
        <v>50.591999999999999</v>
      </c>
      <c r="AT8" s="129">
        <f>Ability!AT6</f>
        <v>50.591999999999999</v>
      </c>
      <c r="AU8" s="129">
        <f>Ability!AU6</f>
        <v>48.96</v>
      </c>
      <c r="AV8" s="129">
        <f>Ability!AV6</f>
        <v>42.432000000000002</v>
      </c>
      <c r="AW8" s="129">
        <f>Ability!AW6</f>
        <v>35.088000000000001</v>
      </c>
      <c r="AX8" s="129">
        <f>Ability!AX6</f>
        <v>26.04</v>
      </c>
      <c r="AY8" s="129">
        <f>Ability!AY6</f>
        <v>46.373793103448278</v>
      </c>
      <c r="AZ8" s="129">
        <f>Ability!AZ6</f>
        <v>43.658000000000001</v>
      </c>
      <c r="BA8" s="129">
        <f>Ability!BA6</f>
        <v>49.847999999999999</v>
      </c>
      <c r="BB8" s="129">
        <f>Ability!BB6</f>
        <v>48.24</v>
      </c>
      <c r="BC8" s="129">
        <f>Ability!BC6</f>
        <v>48.36</v>
      </c>
      <c r="BD8" s="129">
        <f>Ability!BD6</f>
        <v>46.8</v>
      </c>
      <c r="BE8" s="129">
        <f>Ability!BE6</f>
        <v>48.36</v>
      </c>
      <c r="BF8" s="129">
        <f>Ability!BF6</f>
        <v>48.36</v>
      </c>
      <c r="BG8" s="129">
        <f>Ability!BG6</f>
        <v>46.8</v>
      </c>
      <c r="BH8" s="129">
        <f>Ability!BH6</f>
        <v>46.692413793103455</v>
      </c>
      <c r="BI8" s="129">
        <f>Ability!BI6</f>
        <v>45.186206896551731</v>
      </c>
      <c r="BJ8" s="129">
        <f>Ability!BJ6</f>
        <v>47.526206896551727</v>
      </c>
      <c r="BK8" s="129">
        <f>Ability!BK6</f>
        <v>47.526206896551727</v>
      </c>
      <c r="BL8" s="129">
        <f>Ability!BL6</f>
        <v>42.926896551724141</v>
      </c>
      <c r="BM8" s="129">
        <f>Ability!BM6</f>
        <v>47.526206896551727</v>
      </c>
      <c r="BN8" s="129">
        <f>Ability!BN6</f>
        <v>45.993103448275861</v>
      </c>
      <c r="BO8" s="129">
        <f>Ability!BO6</f>
        <v>47.526206896551727</v>
      </c>
      <c r="BQ8" s="132"/>
      <c r="BR8" s="126" t="s">
        <v>40</v>
      </c>
      <c r="BS8" s="129">
        <f t="shared" si="0"/>
        <v>46.069093000000002</v>
      </c>
      <c r="BT8" s="129">
        <f t="shared" si="0"/>
        <v>40.393186700000001</v>
      </c>
      <c r="BU8" s="129">
        <f t="shared" ref="BU8:CB8" si="9">BU30/1000</f>
        <v>48.544150000000002</v>
      </c>
      <c r="BV8" s="129">
        <f t="shared" si="9"/>
        <v>44.739665000000002</v>
      </c>
      <c r="BW8" s="129">
        <f t="shared" si="9"/>
        <v>49.358456999999994</v>
      </c>
      <c r="BX8" s="129">
        <f t="shared" si="9"/>
        <v>46.673215999999982</v>
      </c>
      <c r="BY8" s="129">
        <f t="shared" si="9"/>
        <v>12.149854999999999</v>
      </c>
      <c r="BZ8" s="129">
        <f t="shared" si="9"/>
        <v>48.521645000000007</v>
      </c>
      <c r="CA8" s="129">
        <f t="shared" si="9"/>
        <v>48.482636000000007</v>
      </c>
      <c r="CB8" s="129">
        <f t="shared" si="9"/>
        <v>48.409565874999998</v>
      </c>
      <c r="CC8" s="129">
        <f t="shared" si="6"/>
        <v>48.019437999999994</v>
      </c>
      <c r="CD8" s="129">
        <f t="shared" si="6"/>
        <v>50.779913000000008</v>
      </c>
      <c r="CE8" s="129">
        <f t="shared" si="6"/>
        <v>49.827385999999997</v>
      </c>
      <c r="CF8" s="129">
        <f t="shared" si="6"/>
        <v>45.776863999999996</v>
      </c>
      <c r="CG8" s="129">
        <f t="shared" si="6"/>
        <v>50.038306999999996</v>
      </c>
      <c r="CH8" s="129">
        <f t="shared" si="6"/>
        <v>48.354157000000001</v>
      </c>
      <c r="CI8" s="129">
        <f t="shared" ref="CI8:CM10" si="10">CI30/1000</f>
        <v>48.692809999999987</v>
      </c>
      <c r="CJ8" s="129">
        <f t="shared" si="10"/>
        <v>48.660116000000009</v>
      </c>
      <c r="CK8" s="129">
        <f t="shared" si="10"/>
        <v>51.777741999999989</v>
      </c>
      <c r="CL8" s="129">
        <f t="shared" si="10"/>
        <v>48.456810999999995</v>
      </c>
      <c r="CM8" s="129">
        <f t="shared" si="10"/>
        <v>50.021088589999991</v>
      </c>
      <c r="CN8" s="129">
        <f t="shared" si="8"/>
        <v>45.068540999999996</v>
      </c>
      <c r="CO8" s="129">
        <f t="shared" si="8"/>
        <v>36.621820999999997</v>
      </c>
      <c r="CP8" s="129">
        <f t="shared" si="8"/>
        <v>50.241700999999999</v>
      </c>
      <c r="CQ8" s="129">
        <f>CQ30/1000</f>
        <v>38.143697999999993</v>
      </c>
    </row>
    <row r="9" spans="1:95">
      <c r="A9" s="132"/>
      <c r="B9" s="126" t="s">
        <v>41</v>
      </c>
      <c r="C9" s="129">
        <f>Ability!C8</f>
        <v>47.325292682926836</v>
      </c>
      <c r="D9" s="129">
        <f>Ability!D8</f>
        <v>45.388000000000005</v>
      </c>
      <c r="E9" s="129">
        <f>Ability!E8</f>
        <v>49.860999999999997</v>
      </c>
      <c r="F9" s="129">
        <f>Ability!F8</f>
        <v>43.767000000000003</v>
      </c>
      <c r="G9" s="129">
        <f>Ability!G8</f>
        <v>50.250999999999998</v>
      </c>
      <c r="H9" s="124">
        <f>Ability!H8</f>
        <v>48.293939024390248</v>
      </c>
      <c r="I9" s="129">
        <f>Ability!I8</f>
        <v>50.250999999999998</v>
      </c>
      <c r="J9" s="124">
        <f>Ability!J8</f>
        <v>48.570695121951218</v>
      </c>
      <c r="K9" s="129">
        <f>Ability!K8</f>
        <v>48.63</v>
      </c>
      <c r="L9" s="124">
        <f>Ability!L8</f>
        <v>50.250999999999998</v>
      </c>
      <c r="M9" s="129">
        <f>Ability!M8</f>
        <v>48.63</v>
      </c>
      <c r="N9" s="124">
        <f>Ability!N8</f>
        <v>44.676341463414644</v>
      </c>
      <c r="O9" s="129">
        <f>Ability!O8</f>
        <v>48.03695121951219</v>
      </c>
      <c r="P9" s="124">
        <f>Ability!P8</f>
        <v>46.9</v>
      </c>
      <c r="Q9" s="129">
        <f>Ability!Q8</f>
        <v>41.33395121951218</v>
      </c>
      <c r="R9" s="129">
        <f>Ability!R8</f>
        <v>51.7</v>
      </c>
      <c r="S9" s="129">
        <f>Ability!S8</f>
        <v>53.4</v>
      </c>
      <c r="T9" s="129">
        <f>Ability!T8</f>
        <v>51.72</v>
      </c>
      <c r="U9" s="129">
        <f>Ability!U8</f>
        <v>54.094999999999999</v>
      </c>
      <c r="V9" s="129">
        <f>Ability!V8</f>
        <v>54.094999999999999</v>
      </c>
      <c r="W9" s="129">
        <f>Ability!W8</f>
        <v>40.983414634146364</v>
      </c>
      <c r="X9" s="129">
        <f>Ability!X8</f>
        <v>50.404390243902441</v>
      </c>
      <c r="Y9" s="129">
        <f>Ability!Y8</f>
        <v>53.28</v>
      </c>
      <c r="Z9" s="129">
        <f>Ability!Z8</f>
        <v>55.055999999999997</v>
      </c>
      <c r="AA9" s="129">
        <f>Ability!AA8</f>
        <v>55.398000000000003</v>
      </c>
      <c r="AB9" s="129">
        <f>Ability!AB8</f>
        <v>49.728000000000002</v>
      </c>
      <c r="AC9" s="129">
        <f>Ability!AC8</f>
        <v>55.055999999999997</v>
      </c>
      <c r="AD9" s="129">
        <f>Ability!AD8</f>
        <v>53.28</v>
      </c>
      <c r="AE9" s="129">
        <f>Ability!AE8</f>
        <v>55.055999999999997</v>
      </c>
      <c r="AF9" s="129">
        <f>Ability!AF8</f>
        <v>53.28</v>
      </c>
      <c r="AG9" s="129">
        <f>Ability!AG8</f>
        <v>55.055999999999997</v>
      </c>
      <c r="AH9" s="129">
        <f>Ability!AH8</f>
        <v>55.055999999999997</v>
      </c>
      <c r="AI9" s="129">
        <f>Ability!AI8</f>
        <v>53.28</v>
      </c>
      <c r="AJ9" s="129">
        <f>Ability!AJ8</f>
        <v>55.645000000000003</v>
      </c>
      <c r="AK9" s="129">
        <f>Ability!AK8</f>
        <v>53.85</v>
      </c>
      <c r="AL9" s="129">
        <f>Ability!AL8</f>
        <v>55.569000000000003</v>
      </c>
      <c r="AM9" s="129">
        <f>Ability!AM8</f>
        <v>55.645000000000003</v>
      </c>
      <c r="AN9" s="129">
        <f>Ability!AN8</f>
        <v>51.503999999999998</v>
      </c>
      <c r="AO9" s="129">
        <f>Ability!AO8</f>
        <v>55.055999999999997</v>
      </c>
      <c r="AP9" s="129">
        <f>Ability!AP8</f>
        <v>53.28</v>
      </c>
      <c r="AQ9" s="129">
        <f>Ability!AQ8</f>
        <v>55.055999999999997</v>
      </c>
      <c r="AR9" s="129">
        <f>Ability!AR8</f>
        <v>54</v>
      </c>
      <c r="AS9" s="129">
        <f>Ability!AS8</f>
        <v>55.055999999999997</v>
      </c>
      <c r="AT9" s="129">
        <f>Ability!AT8</f>
        <v>55.055999999999997</v>
      </c>
      <c r="AU9" s="129">
        <f>Ability!AU8</f>
        <v>53.28</v>
      </c>
      <c r="AV9" s="129">
        <f>Ability!AV8</f>
        <v>55.055999999999997</v>
      </c>
      <c r="AW9" s="129">
        <f>Ability!AW8</f>
        <v>53.28</v>
      </c>
      <c r="AX9" s="129">
        <f>Ability!AX8</f>
        <v>44.010146341463418</v>
      </c>
      <c r="AY9" s="129">
        <f>Ability!AY8</f>
        <v>53.583219512195122</v>
      </c>
      <c r="AZ9" s="129">
        <f>Ability!AZ8</f>
        <v>44.305</v>
      </c>
      <c r="BA9" s="129">
        <f>Ability!BA8</f>
        <v>48.84321951219512</v>
      </c>
      <c r="BB9" s="129">
        <f>Ability!BB8</f>
        <v>46.51551219512195</v>
      </c>
      <c r="BC9" s="129">
        <f>Ability!BC8</f>
        <v>48.36</v>
      </c>
      <c r="BD9" s="129">
        <f>Ability!BD8</f>
        <v>46.8</v>
      </c>
      <c r="BE9" s="129">
        <f>Ability!BE8</f>
        <v>48.36</v>
      </c>
      <c r="BF9" s="129">
        <f>Ability!BF8</f>
        <v>49.103999999999999</v>
      </c>
      <c r="BG9" s="129">
        <f>Ability!BG8</f>
        <v>34.776000000000003</v>
      </c>
      <c r="BH9" s="129">
        <f>Ability!BH8</f>
        <v>11.853658536585364</v>
      </c>
      <c r="BI9" s="129">
        <f>Ability!BI8</f>
        <v>49.996097560975599</v>
      </c>
      <c r="BJ9" s="129">
        <f>Ability!BJ8</f>
        <v>46.363902439024393</v>
      </c>
      <c r="BK9" s="129">
        <f>Ability!BK8</f>
        <v>43.188292682926821</v>
      </c>
      <c r="BL9" s="129">
        <f>Ability!BL8</f>
        <v>39.00878048780487</v>
      </c>
      <c r="BM9" s="129">
        <f>Ability!BM8</f>
        <v>43.188292682926821</v>
      </c>
      <c r="BN9" s="129">
        <f>Ability!BN8</f>
        <v>39.336585365853672</v>
      </c>
      <c r="BO9" s="129">
        <f>Ability!BO8</f>
        <v>40.647804878048795</v>
      </c>
      <c r="BQ9" s="132"/>
      <c r="BR9" s="126" t="s">
        <v>41</v>
      </c>
      <c r="BS9" s="129">
        <f t="shared" si="0"/>
        <v>51.912037000000005</v>
      </c>
      <c r="BT9" s="129">
        <f t="shared" si="0"/>
        <v>49.233724000000002</v>
      </c>
      <c r="BU9" s="129">
        <f t="shared" ref="BU9:CB9" si="11">BU31/1000</f>
        <v>30.906545999999999</v>
      </c>
      <c r="BV9" s="129">
        <f t="shared" si="11"/>
        <v>41.956409372000003</v>
      </c>
      <c r="BW9" s="129">
        <f t="shared" si="11"/>
        <v>53.718625000000003</v>
      </c>
      <c r="BX9" s="129">
        <f t="shared" si="11"/>
        <v>49.955739000000008</v>
      </c>
      <c r="BY9" s="129">
        <f t="shared" si="11"/>
        <v>29.796990999999998</v>
      </c>
      <c r="BZ9" s="129">
        <f t="shared" si="11"/>
        <v>51.042281000000003</v>
      </c>
      <c r="CA9" s="129">
        <f t="shared" si="11"/>
        <v>51.585149000000008</v>
      </c>
      <c r="CB9" s="129">
        <f t="shared" si="11"/>
        <v>51.368315000000017</v>
      </c>
      <c r="CC9" s="129">
        <f t="shared" si="6"/>
        <v>50.577362999999998</v>
      </c>
      <c r="CD9" s="129">
        <f t="shared" si="6"/>
        <v>46.037471999999994</v>
      </c>
      <c r="CE9" s="129">
        <f t="shared" si="6"/>
        <v>53.15012500000001</v>
      </c>
      <c r="CF9" s="129">
        <f t="shared" si="6"/>
        <v>44.958991999999995</v>
      </c>
      <c r="CG9" s="129">
        <f t="shared" si="6"/>
        <v>43.800173999999998</v>
      </c>
      <c r="CH9" s="129">
        <f t="shared" si="6"/>
        <v>51.167868000000006</v>
      </c>
      <c r="CI9" s="129">
        <f t="shared" si="10"/>
        <v>52.229015000000004</v>
      </c>
      <c r="CJ9" s="129">
        <f t="shared" si="10"/>
        <v>52.268084999999999</v>
      </c>
      <c r="CK9" s="129">
        <f t="shared" si="10"/>
        <v>53.816365000000005</v>
      </c>
      <c r="CL9" s="129">
        <f t="shared" si="10"/>
        <v>51.186124000000007</v>
      </c>
      <c r="CM9" s="129">
        <f t="shared" si="10"/>
        <v>35.97898</v>
      </c>
      <c r="CN9" s="129">
        <f t="shared" si="8"/>
        <v>42.991902999999994</v>
      </c>
      <c r="CO9" s="129">
        <f t="shared" si="8"/>
        <v>53.246647999999993</v>
      </c>
      <c r="CP9" s="129">
        <f t="shared" si="8"/>
        <v>57.723273999999989</v>
      </c>
      <c r="CQ9" s="129">
        <f>CQ31/1000</f>
        <v>46.418342119999998</v>
      </c>
    </row>
    <row r="10" spans="1:95">
      <c r="A10" s="132"/>
      <c r="B10" s="126" t="s">
        <v>42</v>
      </c>
      <c r="C10" s="129">
        <f>Ability!C7</f>
        <v>67.517215834443789</v>
      </c>
      <c r="D10" s="129">
        <f>Ability!D7</f>
        <v>61.74202629961578</v>
      </c>
      <c r="E10" s="129">
        <f>Ability!E7</f>
        <v>61.008000000000003</v>
      </c>
      <c r="F10" s="129">
        <f>Ability!F7</f>
        <v>65.837160697039295</v>
      </c>
      <c r="G10" s="129">
        <f>Ability!G7</f>
        <v>68.357243403146043</v>
      </c>
      <c r="H10" s="124">
        <f>Ability!H7</f>
        <v>64.734624513117581</v>
      </c>
      <c r="I10" s="129">
        <f>Ability!I7</f>
        <v>68.357243403146043</v>
      </c>
      <c r="J10" s="124">
        <f>Ability!J7</f>
        <v>68.27849081858021</v>
      </c>
      <c r="K10" s="129">
        <f>Ability!K7</f>
        <v>33.076085517651293</v>
      </c>
      <c r="L10" s="124">
        <f>Ability!L7</f>
        <v>71.238</v>
      </c>
      <c r="M10" s="129">
        <f>Ability!M7</f>
        <v>68.94</v>
      </c>
      <c r="N10" s="124">
        <f>Ability!N7</f>
        <v>68.355000000000004</v>
      </c>
      <c r="O10" s="129">
        <f>Ability!O7</f>
        <v>68.355000000000004</v>
      </c>
      <c r="P10" s="124">
        <f>Ability!P7</f>
        <v>61.18</v>
      </c>
      <c r="Q10" s="129">
        <f>Ability!Q7</f>
        <v>67.734999999999999</v>
      </c>
      <c r="R10" s="129">
        <f>Ability!R7</f>
        <v>62.7</v>
      </c>
      <c r="S10" s="129">
        <f>Ability!S7</f>
        <v>63.2</v>
      </c>
      <c r="T10" s="129">
        <f>Ability!T7</f>
        <v>64.2</v>
      </c>
      <c r="U10" s="129">
        <f>Ability!U7</f>
        <v>64.635000000000005</v>
      </c>
      <c r="V10" s="129">
        <f>Ability!V7</f>
        <v>64.635000000000005</v>
      </c>
      <c r="W10" s="129">
        <f>Ability!W7</f>
        <v>52.125</v>
      </c>
      <c r="X10" s="129">
        <f>Ability!X7</f>
        <v>61.554886363636399</v>
      </c>
      <c r="Y10" s="129">
        <f>Ability!Y7</f>
        <v>63</v>
      </c>
      <c r="Z10" s="129">
        <f>Ability!Z7</f>
        <v>65.564999999999998</v>
      </c>
      <c r="AA10" s="129">
        <f>Ability!AA7</f>
        <v>65.564999999999998</v>
      </c>
      <c r="AB10" s="129">
        <f>Ability!AB7</f>
        <v>58.8</v>
      </c>
      <c r="AC10" s="129">
        <f>Ability!AC7</f>
        <v>65.507999999999996</v>
      </c>
      <c r="AD10" s="129">
        <f>Ability!AD7</f>
        <v>63.45</v>
      </c>
      <c r="AE10" s="129">
        <f>Ability!AE7</f>
        <v>46.914545454545454</v>
      </c>
      <c r="AF10" s="129">
        <f>Ability!AF7</f>
        <v>63.45</v>
      </c>
      <c r="AG10" s="129">
        <f>Ability!AG7</f>
        <v>65.564999999999998</v>
      </c>
      <c r="AH10" s="129">
        <f>Ability!AH7</f>
        <v>65.564999999999998</v>
      </c>
      <c r="AI10" s="129">
        <f>Ability!AI7</f>
        <v>63.45</v>
      </c>
      <c r="AJ10" s="129">
        <f>Ability!AJ7</f>
        <v>66.185000000000002</v>
      </c>
      <c r="AK10" s="129">
        <f>Ability!AK7</f>
        <v>64.05</v>
      </c>
      <c r="AL10" s="129">
        <f>Ability!AL7</f>
        <v>66.105000000000004</v>
      </c>
      <c r="AM10" s="129">
        <f>Ability!AM7</f>
        <v>63.249375000000001</v>
      </c>
      <c r="AN10" s="129">
        <f>Ability!AN7</f>
        <v>61.335000000000001</v>
      </c>
      <c r="AO10" s="129">
        <f>Ability!AO7</f>
        <v>65.564999999999998</v>
      </c>
      <c r="AP10" s="129">
        <f>Ability!AP7</f>
        <v>63.45</v>
      </c>
      <c r="AQ10" s="129">
        <f>Ability!AQ7</f>
        <v>65.471999999999994</v>
      </c>
      <c r="AR10" s="129">
        <f>Ability!AR7</f>
        <v>65.52</v>
      </c>
      <c r="AS10" s="129">
        <f>Ability!AS7</f>
        <v>59.472000000000001</v>
      </c>
      <c r="AT10" s="129">
        <f>Ability!AT7</f>
        <v>62.112000000000002</v>
      </c>
      <c r="AU10" s="129">
        <f>Ability!AU7</f>
        <v>56.16</v>
      </c>
      <c r="AV10" s="129">
        <f>Ability!AV7</f>
        <v>59.368000000000002</v>
      </c>
      <c r="AW10" s="129">
        <f>Ability!AW7</f>
        <v>59.04</v>
      </c>
      <c r="AX10" s="129">
        <f>Ability!AX7</f>
        <v>61.008000000000003</v>
      </c>
      <c r="AY10" s="129">
        <f>Ability!AY7</f>
        <v>61.008000000000003</v>
      </c>
      <c r="AZ10" s="129">
        <f>Ability!AZ7</f>
        <v>56.179000000000002</v>
      </c>
      <c r="BA10" s="129">
        <f>Ability!BA7</f>
        <v>61.599204545454548</v>
      </c>
      <c r="BB10" s="129">
        <f>Ability!BB7</f>
        <v>58.311272727272723</v>
      </c>
      <c r="BC10" s="129">
        <f>Ability!BC7</f>
        <v>63.24</v>
      </c>
      <c r="BD10" s="129">
        <f>Ability!BD7</f>
        <v>61.2</v>
      </c>
      <c r="BE10" s="129">
        <f>Ability!BE7</f>
        <v>10.199999999999999</v>
      </c>
      <c r="BF10" s="129">
        <f>Ability!BF7</f>
        <v>62.496000000000002</v>
      </c>
      <c r="BG10" s="129">
        <f>Ability!BG7</f>
        <v>61.92</v>
      </c>
      <c r="BH10" s="129">
        <f>Ability!BH7</f>
        <v>65.438181818181789</v>
      </c>
      <c r="BI10" s="129">
        <f>Ability!BI7</f>
        <v>62.64</v>
      </c>
      <c r="BJ10" s="129">
        <f>Ability!BJ7</f>
        <v>66.215999999999994</v>
      </c>
      <c r="BK10" s="129">
        <f>Ability!BK7</f>
        <v>63.24</v>
      </c>
      <c r="BL10" s="129">
        <f>Ability!BL7</f>
        <v>57.12</v>
      </c>
      <c r="BM10" s="129">
        <f>Ability!BM7</f>
        <v>63.24</v>
      </c>
      <c r="BN10" s="129">
        <f>Ability!BN7</f>
        <v>58.32</v>
      </c>
      <c r="BO10" s="129">
        <f>Ability!BO7</f>
        <v>60.264000000000003</v>
      </c>
      <c r="BQ10" s="132"/>
      <c r="BR10" s="126" t="s">
        <v>42</v>
      </c>
      <c r="BS10" s="129">
        <f t="shared" si="0"/>
        <v>68.94604799999999</v>
      </c>
      <c r="BT10" s="129">
        <f t="shared" si="0"/>
        <v>60.941835124999997</v>
      </c>
      <c r="BU10" s="129">
        <f t="shared" ref="BU10:CB10" si="12">BU32/1000</f>
        <v>66.090778</v>
      </c>
      <c r="BV10" s="129">
        <f t="shared" si="12"/>
        <v>61.667208213000002</v>
      </c>
      <c r="BW10" s="129">
        <f t="shared" si="12"/>
        <v>62.695546999999998</v>
      </c>
      <c r="BX10" s="129">
        <f t="shared" si="12"/>
        <v>61.890380000000007</v>
      </c>
      <c r="BY10" s="129">
        <f t="shared" si="12"/>
        <v>68.153306000000015</v>
      </c>
      <c r="BZ10" s="129">
        <f t="shared" si="12"/>
        <v>65.232692</v>
      </c>
      <c r="CA10" s="129">
        <f t="shared" si="12"/>
        <v>35.127670000000009</v>
      </c>
      <c r="CB10" s="129">
        <f t="shared" si="12"/>
        <v>65.616763000000006</v>
      </c>
      <c r="CC10" s="129">
        <f t="shared" si="6"/>
        <v>63.305462000000006</v>
      </c>
      <c r="CD10" s="129">
        <f t="shared" si="6"/>
        <v>64.618502000000021</v>
      </c>
      <c r="CE10" s="129">
        <f t="shared" si="6"/>
        <v>63.234173999999989</v>
      </c>
      <c r="CF10" s="129">
        <f t="shared" si="6"/>
        <v>52.911108000000006</v>
      </c>
      <c r="CG10" s="129">
        <f t="shared" si="6"/>
        <v>64.494564999999994</v>
      </c>
      <c r="CH10" s="129">
        <f t="shared" si="6"/>
        <v>60.583946999999995</v>
      </c>
      <c r="CI10" s="129">
        <f t="shared" si="10"/>
        <v>63.645734375000004</v>
      </c>
      <c r="CJ10" s="129">
        <f t="shared" si="10"/>
        <v>61.276561999999998</v>
      </c>
      <c r="CK10" s="129">
        <f t="shared" si="10"/>
        <v>63.101495</v>
      </c>
      <c r="CL10" s="129">
        <f t="shared" si="10"/>
        <v>66.939153000000005</v>
      </c>
      <c r="CM10" s="129">
        <f t="shared" si="10"/>
        <v>52.711487999999996</v>
      </c>
      <c r="CN10" s="129">
        <f t="shared" si="8"/>
        <v>62.232888999999986</v>
      </c>
      <c r="CO10" s="129">
        <f t="shared" si="8"/>
        <v>63.73353500000001</v>
      </c>
      <c r="CP10" s="129">
        <f t="shared" si="8"/>
        <v>64.479792000000003</v>
      </c>
      <c r="CQ10" s="129">
        <f>CQ32/1000</f>
        <v>62.402795999999995</v>
      </c>
    </row>
    <row r="11" spans="1:95" s="130" customFormat="1">
      <c r="A11" s="132"/>
      <c r="B11" s="132" t="s">
        <v>44</v>
      </c>
      <c r="C11" s="156">
        <f>SUM(C5:C10)</f>
        <v>207.20524816322063</v>
      </c>
      <c r="D11" s="156">
        <f t="shared" ref="D11:AF11" si="13">SUM(D5:D10)</f>
        <v>188.11172458313484</v>
      </c>
      <c r="E11" s="156">
        <f t="shared" si="13"/>
        <v>204.92920000000001</v>
      </c>
      <c r="F11" s="136">
        <f t="shared" si="13"/>
        <v>200.01968293272216</v>
      </c>
      <c r="G11" s="136">
        <f t="shared" si="13"/>
        <v>213.34527511017708</v>
      </c>
      <c r="H11" s="137">
        <f t="shared" si="13"/>
        <v>204.62156196366689</v>
      </c>
      <c r="I11" s="136">
        <f t="shared" si="13"/>
        <v>176.16749300968581</v>
      </c>
      <c r="J11" s="137">
        <f t="shared" si="13"/>
        <v>206.44251175495833</v>
      </c>
      <c r="K11" s="136">
        <f t="shared" si="13"/>
        <v>173.38708394381035</v>
      </c>
      <c r="L11" s="137">
        <f t="shared" si="13"/>
        <v>216.22603170703104</v>
      </c>
      <c r="M11" s="136">
        <f t="shared" si="13"/>
        <v>209.25099842615907</v>
      </c>
      <c r="N11" s="137">
        <f t="shared" si="13"/>
        <v>201.45512462224593</v>
      </c>
      <c r="O11" s="136">
        <f t="shared" si="13"/>
        <v>208.4416170728847</v>
      </c>
      <c r="P11" s="137">
        <f t="shared" si="13"/>
        <v>191.76733186441513</v>
      </c>
      <c r="Q11" s="136">
        <f>SUM(Q5:Q10)</f>
        <v>198.9067829265432</v>
      </c>
      <c r="R11" s="136">
        <f t="shared" ref="R11:AE11" si="14">SUM(R5:R10)</f>
        <v>202.2</v>
      </c>
      <c r="S11" s="136">
        <f t="shared" si="14"/>
        <v>210.10000000000002</v>
      </c>
      <c r="T11" s="136">
        <f t="shared" si="14"/>
        <v>206.36399999999901</v>
      </c>
      <c r="U11" s="136">
        <f t="shared" si="14"/>
        <v>208.87</v>
      </c>
      <c r="V11" s="136">
        <f t="shared" si="14"/>
        <v>208.87</v>
      </c>
      <c r="W11" s="136">
        <f t="shared" si="14"/>
        <v>182.09341463414637</v>
      </c>
      <c r="X11" s="136">
        <f t="shared" si="14"/>
        <v>197.61227660753883</v>
      </c>
      <c r="Y11" s="136">
        <f t="shared" si="14"/>
        <v>189.47399999999999</v>
      </c>
      <c r="Z11" s="136">
        <f t="shared" si="14"/>
        <v>204.5675</v>
      </c>
      <c r="AA11" s="136">
        <f t="shared" si="14"/>
        <v>206.59</v>
      </c>
      <c r="AB11" s="136">
        <f t="shared" si="14"/>
        <v>182.892</v>
      </c>
      <c r="AC11" s="136">
        <f t="shared" si="14"/>
        <v>204.84299999999996</v>
      </c>
      <c r="AD11" s="136">
        <f t="shared" si="14"/>
        <v>205.03996551724134</v>
      </c>
      <c r="AE11" s="136">
        <f t="shared" si="14"/>
        <v>196.07054545454545</v>
      </c>
      <c r="AF11" s="136">
        <f t="shared" si="13"/>
        <v>208.76999999999998</v>
      </c>
      <c r="AG11" s="136">
        <f>SUM(AG5:AG10)</f>
        <v>216.47300000000001</v>
      </c>
      <c r="AH11" s="136">
        <f>SUM(AH5:AH10)</f>
        <v>217.09299999999999</v>
      </c>
      <c r="AI11" s="136">
        <f>SUM(AI5:AI10)</f>
        <v>210.08999999999997</v>
      </c>
      <c r="AJ11" s="136">
        <f t="shared" ref="AJ11:AT11" si="15">SUM(AJ5:AJ10)</f>
        <v>213.56</v>
      </c>
      <c r="AK11" s="136">
        <f t="shared" si="15"/>
        <v>212.27999999999997</v>
      </c>
      <c r="AL11" s="136">
        <f t="shared" si="15"/>
        <v>214.98400000000004</v>
      </c>
      <c r="AM11" s="136">
        <f t="shared" si="15"/>
        <v>187.21837499999998</v>
      </c>
      <c r="AN11" s="136">
        <f t="shared" si="15"/>
        <v>182.53200000000001</v>
      </c>
      <c r="AO11" s="136">
        <f t="shared" si="15"/>
        <v>217.24799999999999</v>
      </c>
      <c r="AP11" s="136">
        <f t="shared" si="15"/>
        <v>208.19121951219512</v>
      </c>
      <c r="AQ11" s="136">
        <f t="shared" si="15"/>
        <v>182.42099999999999</v>
      </c>
      <c r="AR11" s="136">
        <f t="shared" si="15"/>
        <v>173.82</v>
      </c>
      <c r="AS11" s="136">
        <f t="shared" si="15"/>
        <v>179.07</v>
      </c>
      <c r="AT11" s="136">
        <f t="shared" si="15"/>
        <v>197.07</v>
      </c>
      <c r="AU11" s="136">
        <f>SUM(AU5:AU10)</f>
        <v>200.7</v>
      </c>
      <c r="AV11" s="136">
        <f>SUM(AV5:AV10)</f>
        <v>200.56599999999997</v>
      </c>
      <c r="AW11" s="136">
        <f>SUM(AW5:AW10)</f>
        <v>189.708</v>
      </c>
      <c r="AX11" s="136">
        <f>SUM(AX5:AX10)</f>
        <v>171.91814634146343</v>
      </c>
      <c r="AY11" s="136">
        <f t="shared" ref="AY11:BJ11" si="16">SUM(AY5:AY10)</f>
        <v>203.81501261564341</v>
      </c>
      <c r="AZ11" s="136">
        <f t="shared" si="16"/>
        <v>181.75399999999999</v>
      </c>
      <c r="BA11" s="136">
        <f t="shared" si="16"/>
        <v>203.93080210643012</v>
      </c>
      <c r="BB11" s="136">
        <f t="shared" si="16"/>
        <v>193.30483370288246</v>
      </c>
      <c r="BC11" s="136">
        <f t="shared" si="16"/>
        <v>203.11200000000002</v>
      </c>
      <c r="BD11" s="136">
        <f t="shared" si="16"/>
        <v>196.56</v>
      </c>
      <c r="BE11" s="136">
        <f t="shared" si="16"/>
        <v>150.74599999999998</v>
      </c>
      <c r="BF11" s="136">
        <f t="shared" si="16"/>
        <v>203.11199999999999</v>
      </c>
      <c r="BG11" s="136">
        <f t="shared" si="16"/>
        <v>183.62400000000002</v>
      </c>
      <c r="BH11" s="136">
        <f t="shared" si="16"/>
        <v>159.51758748120392</v>
      </c>
      <c r="BI11" s="136">
        <f t="shared" si="16"/>
        <v>197.8323044575273</v>
      </c>
      <c r="BJ11" s="136">
        <f t="shared" si="16"/>
        <v>201.4497760022428</v>
      </c>
      <c r="BK11" s="136">
        <f>SUM(BK5:BK10)</f>
        <v>188.30249957947856</v>
      </c>
      <c r="BL11" s="136">
        <f>SUM(BL5:BL10)</f>
        <v>170.079677039529</v>
      </c>
      <c r="BM11" s="136">
        <f>SUM(BM5:BM10)</f>
        <v>188.30249957947856</v>
      </c>
      <c r="BN11" s="136">
        <f>SUM(BN5:BN10)</f>
        <v>177.60968881412953</v>
      </c>
      <c r="BO11" s="136">
        <f>SUM(BO5:BO10)</f>
        <v>183.53001177460052</v>
      </c>
      <c r="BQ11" s="132"/>
      <c r="BR11" s="132" t="s">
        <v>44</v>
      </c>
      <c r="BS11" s="136">
        <f t="shared" ref="BS11:CB11" si="17">SUM(BS5:BS10)</f>
        <v>208.37011799999999</v>
      </c>
      <c r="BT11" s="136">
        <f t="shared" si="17"/>
        <v>190.31992782499998</v>
      </c>
      <c r="BU11" s="136">
        <f t="shared" si="17"/>
        <v>188.71485799999999</v>
      </c>
      <c r="BV11" s="136">
        <f t="shared" si="17"/>
        <v>185.59921278600001</v>
      </c>
      <c r="BW11" s="136">
        <f t="shared" si="17"/>
        <v>208.86372</v>
      </c>
      <c r="BX11" s="136">
        <f t="shared" si="17"/>
        <v>199.197225</v>
      </c>
      <c r="BY11" s="136">
        <f t="shared" si="17"/>
        <v>153.55200355400001</v>
      </c>
      <c r="BZ11" s="136">
        <f t="shared" si="17"/>
        <v>207.38993399999998</v>
      </c>
      <c r="CA11" s="136">
        <f t="shared" si="17"/>
        <v>177.76195300000001</v>
      </c>
      <c r="CB11" s="136">
        <f t="shared" si="17"/>
        <v>209.43530187500005</v>
      </c>
      <c r="CC11" s="136">
        <f t="shared" ref="CC11:CH11" si="18">SUM(CC5:CC10)</f>
        <v>204.43079800000001</v>
      </c>
      <c r="CD11" s="136">
        <f t="shared" si="18"/>
        <v>199.72768300000001</v>
      </c>
      <c r="CE11" s="136">
        <f t="shared" si="18"/>
        <v>206.34042200000002</v>
      </c>
      <c r="CF11" s="136">
        <f t="shared" si="18"/>
        <v>177.47754499999999</v>
      </c>
      <c r="CG11" s="136">
        <f t="shared" si="18"/>
        <v>200.07214199999999</v>
      </c>
      <c r="CH11" s="136">
        <f t="shared" si="18"/>
        <v>199.58395399999998</v>
      </c>
      <c r="CI11" s="136">
        <f t="shared" ref="CI11:CQ11" si="19">SUM(CI5:CI10)</f>
        <v>208.95193237500001</v>
      </c>
      <c r="CJ11" s="136">
        <f t="shared" si="19"/>
        <v>203.51737000000003</v>
      </c>
      <c r="CK11" s="136">
        <f t="shared" si="19"/>
        <v>212.96781799999997</v>
      </c>
      <c r="CL11" s="136">
        <f t="shared" si="19"/>
        <v>207.427436</v>
      </c>
      <c r="CM11" s="136">
        <f t="shared" si="19"/>
        <v>176.34021558999999</v>
      </c>
      <c r="CN11" s="136">
        <f t="shared" si="19"/>
        <v>193.041451</v>
      </c>
      <c r="CO11" s="136">
        <f t="shared" si="19"/>
        <v>198.49956500000002</v>
      </c>
      <c r="CP11" s="136">
        <f t="shared" si="19"/>
        <v>203.916530451</v>
      </c>
      <c r="CQ11" s="136">
        <f t="shared" si="19"/>
        <v>177.057160431</v>
      </c>
    </row>
    <row r="12" spans="1:95" s="135" customFormat="1">
      <c r="A12" s="133" t="s">
        <v>60</v>
      </c>
      <c r="B12" s="133" t="s">
        <v>44</v>
      </c>
      <c r="C12" s="134">
        <f>C11*1000/24/C3</f>
        <v>278.50167763873736</v>
      </c>
      <c r="D12" s="134">
        <f t="shared" ref="D12:AF12" si="20">D11*1000/24/D3</f>
        <v>279.9281615820459</v>
      </c>
      <c r="E12" s="134">
        <f t="shared" si="20"/>
        <v>275.44247311827957</v>
      </c>
      <c r="F12" s="134">
        <f t="shared" si="20"/>
        <v>277.80511518433633</v>
      </c>
      <c r="G12" s="134">
        <f t="shared" si="20"/>
        <v>286.75440202980792</v>
      </c>
      <c r="H12" s="134">
        <f t="shared" si="20"/>
        <v>284.19661383842623</v>
      </c>
      <c r="I12" s="134">
        <f t="shared" si="20"/>
        <v>236.78426479796479</v>
      </c>
      <c r="J12" s="134">
        <f t="shared" si="20"/>
        <v>277.47649429429885</v>
      </c>
      <c r="K12" s="134">
        <f t="shared" si="20"/>
        <v>240.81539436640327</v>
      </c>
      <c r="L12" s="134">
        <f t="shared" si="20"/>
        <v>290.62638670299873</v>
      </c>
      <c r="M12" s="134">
        <f t="shared" si="20"/>
        <v>290.62638670299867</v>
      </c>
      <c r="N12" s="134">
        <f t="shared" si="20"/>
        <v>270.77301696538433</v>
      </c>
      <c r="O12" s="134">
        <f t="shared" si="20"/>
        <v>280.16346380764071</v>
      </c>
      <c r="P12" s="134">
        <f t="shared" si="20"/>
        <v>285.36805336966535</v>
      </c>
      <c r="Q12" s="134">
        <f>Q11*1000/24/Q3</f>
        <v>267.347826514171</v>
      </c>
      <c r="R12" s="134">
        <f t="shared" ref="R12:AE12" si="21">R11*1000/24/R3</f>
        <v>280.83333333333331</v>
      </c>
      <c r="S12" s="134">
        <f t="shared" si="21"/>
        <v>282.39247311827961</v>
      </c>
      <c r="T12" s="134">
        <f t="shared" si="21"/>
        <v>286.61666666666525</v>
      </c>
      <c r="U12" s="134">
        <f t="shared" si="21"/>
        <v>280.73924731182791</v>
      </c>
      <c r="V12" s="134">
        <f t="shared" si="21"/>
        <v>280.73924731182791</v>
      </c>
      <c r="W12" s="134">
        <f t="shared" si="21"/>
        <v>252.90752032520331</v>
      </c>
      <c r="X12" s="134">
        <f t="shared" si="21"/>
        <v>265.60789866604682</v>
      </c>
      <c r="Y12" s="134">
        <f t="shared" si="21"/>
        <v>263.15833333333336</v>
      </c>
      <c r="Z12" s="134">
        <f t="shared" si="21"/>
        <v>274.95631720430111</v>
      </c>
      <c r="AA12" s="134">
        <f t="shared" si="21"/>
        <v>277.67473118279565</v>
      </c>
      <c r="AB12" s="134">
        <f t="shared" si="21"/>
        <v>272.16071428571428</v>
      </c>
      <c r="AC12" s="134">
        <f t="shared" si="21"/>
        <v>275.32661290322574</v>
      </c>
      <c r="AD12" s="134">
        <f t="shared" si="21"/>
        <v>284.77772988505745</v>
      </c>
      <c r="AE12" s="134">
        <f t="shared" si="21"/>
        <v>263.53567937438902</v>
      </c>
      <c r="AF12" s="134">
        <f t="shared" si="20"/>
        <v>289.95833333333326</v>
      </c>
      <c r="AG12" s="134">
        <f>AG11*1000/24/AG3</f>
        <v>290.95833333333337</v>
      </c>
      <c r="AH12" s="134">
        <f>AH11*1000/24/AH3</f>
        <v>291.79166666666663</v>
      </c>
      <c r="AI12" s="134">
        <f>AI11*1000/24/AI3</f>
        <v>291.79166666666663</v>
      </c>
      <c r="AJ12" s="134">
        <f t="shared" ref="AJ12:AT12" si="22">AJ11*1000/24/AJ3</f>
        <v>287.04301075268819</v>
      </c>
      <c r="AK12" s="134">
        <f t="shared" si="22"/>
        <v>294.83333333333326</v>
      </c>
      <c r="AL12" s="134">
        <f t="shared" si="22"/>
        <v>288.95698924731187</v>
      </c>
      <c r="AM12" s="134">
        <f t="shared" si="22"/>
        <v>251.63760080645159</v>
      </c>
      <c r="AN12" s="134">
        <f t="shared" si="22"/>
        <v>271.625</v>
      </c>
      <c r="AO12" s="134">
        <f t="shared" si="22"/>
        <v>292</v>
      </c>
      <c r="AP12" s="134">
        <f t="shared" si="22"/>
        <v>289.15447154471542</v>
      </c>
      <c r="AQ12" s="134">
        <f t="shared" si="22"/>
        <v>245.18951612903226</v>
      </c>
      <c r="AR12" s="134">
        <f t="shared" si="22"/>
        <v>241.41666666666666</v>
      </c>
      <c r="AS12" s="134">
        <f t="shared" si="22"/>
        <v>240.68548387096774</v>
      </c>
      <c r="AT12" s="134">
        <f t="shared" si="22"/>
        <v>264.87903225806451</v>
      </c>
      <c r="AU12" s="134">
        <f>AU11*1000/24/AU3</f>
        <v>278.75</v>
      </c>
      <c r="AV12" s="134">
        <f t="shared" ref="AV12:BD12" si="23">AV11*1000/24/AV3</f>
        <v>269.5779569892473</v>
      </c>
      <c r="AW12" s="134">
        <f t="shared" si="23"/>
        <v>263.48333333333335</v>
      </c>
      <c r="AX12" s="134">
        <f t="shared" si="23"/>
        <v>231.07277734067668</v>
      </c>
      <c r="AY12" s="134">
        <f t="shared" si="23"/>
        <v>273.94490942962824</v>
      </c>
      <c r="AZ12" s="134">
        <f t="shared" si="23"/>
        <v>270.46726190476187</v>
      </c>
      <c r="BA12" s="134">
        <f t="shared" si="23"/>
        <v>274.10054046563187</v>
      </c>
      <c r="BB12" s="134">
        <f t="shared" si="23"/>
        <v>268.47893569844786</v>
      </c>
      <c r="BC12" s="134">
        <f t="shared" si="23"/>
        <v>273.00000000000006</v>
      </c>
      <c r="BD12" s="134">
        <f t="shared" si="23"/>
        <v>273</v>
      </c>
      <c r="BE12" s="134">
        <f t="shared" ref="BE12:BK12" si="24">BE11*1000/24/BE3</f>
        <v>202.61559139784941</v>
      </c>
      <c r="BF12" s="134">
        <f t="shared" si="24"/>
        <v>273</v>
      </c>
      <c r="BG12" s="134">
        <f t="shared" si="24"/>
        <v>255.03333333333336</v>
      </c>
      <c r="BH12" s="134">
        <f t="shared" si="24"/>
        <v>214.40535951774723</v>
      </c>
      <c r="BI12" s="134">
        <f t="shared" si="24"/>
        <v>274.76708952434348</v>
      </c>
      <c r="BJ12" s="134">
        <f t="shared" si="24"/>
        <v>270.76582796000378</v>
      </c>
      <c r="BK12" s="134">
        <f t="shared" si="24"/>
        <v>253.09475749929911</v>
      </c>
      <c r="BL12" s="134">
        <f t="shared" ref="BL12:BM12" si="25">BL11*1000/24/BL3</f>
        <v>253.09475749929908</v>
      </c>
      <c r="BM12" s="134">
        <f t="shared" si="25"/>
        <v>253.09475749929911</v>
      </c>
      <c r="BN12" s="134">
        <f t="shared" ref="BN12:BO12" si="26">BN11*1000/24/BN3</f>
        <v>246.68012335295768</v>
      </c>
      <c r="BO12" s="134">
        <f t="shared" si="26"/>
        <v>246.68012335295768</v>
      </c>
      <c r="BP12"/>
      <c r="BQ12" s="133" t="s">
        <v>46</v>
      </c>
      <c r="BR12" s="133" t="s">
        <v>44</v>
      </c>
      <c r="BS12" s="134">
        <f t="shared" ref="BS12:CB12" si="27">BS11*1000/24/BS3</f>
        <v>280.06736290322578</v>
      </c>
      <c r="BT12" s="134">
        <f t="shared" si="27"/>
        <v>283.21417831101189</v>
      </c>
      <c r="BU12" s="134">
        <f t="shared" si="27"/>
        <v>253.649002688172</v>
      </c>
      <c r="BV12" s="134">
        <f t="shared" si="27"/>
        <v>257.77668442500004</v>
      </c>
      <c r="BW12" s="134">
        <f t="shared" si="27"/>
        <v>280.73080645161292</v>
      </c>
      <c r="BX12" s="134">
        <f t="shared" si="27"/>
        <v>276.66281249999997</v>
      </c>
      <c r="BY12" s="134">
        <f t="shared" si="27"/>
        <v>206.38710155107526</v>
      </c>
      <c r="BZ12" s="134">
        <f t="shared" si="27"/>
        <v>278.74991129032253</v>
      </c>
      <c r="CA12" s="134">
        <f t="shared" si="27"/>
        <v>246.89160138888889</v>
      </c>
      <c r="CB12" s="134">
        <f t="shared" si="27"/>
        <v>281.49906165994634</v>
      </c>
      <c r="CC12" s="134">
        <f t="shared" ref="CC12:CH12" si="28">CC11*1000/24/CC3</f>
        <v>283.93166388888886</v>
      </c>
      <c r="CD12" s="134">
        <f t="shared" si="28"/>
        <v>268.45118682795703</v>
      </c>
      <c r="CE12" s="134">
        <f t="shared" si="28"/>
        <v>277.33927688172048</v>
      </c>
      <c r="CF12" s="134">
        <f t="shared" si="28"/>
        <v>264.10348958333333</v>
      </c>
      <c r="CG12" s="134">
        <f t="shared" si="28"/>
        <v>268.91416935483869</v>
      </c>
      <c r="CH12" s="134">
        <f t="shared" si="28"/>
        <v>277.19993611111107</v>
      </c>
      <c r="CI12" s="134">
        <f t="shared" ref="CI12:CQ12" si="29">CI11*1000/24/CI3</f>
        <v>280.84937147177419</v>
      </c>
      <c r="CJ12" s="134">
        <f t="shared" si="29"/>
        <v>282.66301388888888</v>
      </c>
      <c r="CK12" s="134">
        <f t="shared" si="29"/>
        <v>286.24706720430106</v>
      </c>
      <c r="CL12" s="134">
        <f t="shared" si="29"/>
        <v>278.80031720430105</v>
      </c>
      <c r="CM12" s="134">
        <f t="shared" si="29"/>
        <v>244.91696609722217</v>
      </c>
      <c r="CN12" s="134">
        <f t="shared" si="29"/>
        <v>259.46431586021504</v>
      </c>
      <c r="CO12" s="134">
        <f t="shared" si="29"/>
        <v>275.69384027777784</v>
      </c>
      <c r="CP12" s="134">
        <f t="shared" si="29"/>
        <v>274.0813581330645</v>
      </c>
      <c r="CQ12" s="134">
        <f t="shared" si="29"/>
        <v>237.98005434274194</v>
      </c>
    </row>
    <row r="13" spans="1:95" s="130" customFormat="1">
      <c r="A13" s="138" t="s">
        <v>47</v>
      </c>
      <c r="B13" s="138"/>
      <c r="C13" s="139">
        <f>C4</f>
        <v>21916</v>
      </c>
      <c r="D13" s="139">
        <f t="shared" ref="D13:AF13" si="30">D4</f>
        <v>21947</v>
      </c>
      <c r="E13" s="139">
        <f t="shared" si="30"/>
        <v>21976</v>
      </c>
      <c r="F13" s="139">
        <f t="shared" si="30"/>
        <v>22007</v>
      </c>
      <c r="G13" s="139">
        <f t="shared" si="30"/>
        <v>22037</v>
      </c>
      <c r="H13" s="139">
        <f t="shared" si="30"/>
        <v>22068</v>
      </c>
      <c r="I13" s="139">
        <f t="shared" si="30"/>
        <v>22098</v>
      </c>
      <c r="J13" s="139">
        <f t="shared" si="30"/>
        <v>22129</v>
      </c>
      <c r="K13" s="139">
        <f t="shared" si="30"/>
        <v>22160</v>
      </c>
      <c r="L13" s="139">
        <f t="shared" si="30"/>
        <v>22190</v>
      </c>
      <c r="M13" s="139">
        <f t="shared" si="30"/>
        <v>22221</v>
      </c>
      <c r="N13" s="139">
        <f t="shared" si="30"/>
        <v>22251</v>
      </c>
      <c r="O13" s="139">
        <f t="shared" si="30"/>
        <v>22282</v>
      </c>
      <c r="P13" s="139">
        <f t="shared" si="30"/>
        <v>22313</v>
      </c>
      <c r="Q13" s="139">
        <f t="shared" si="30"/>
        <v>22341</v>
      </c>
      <c r="R13" s="139">
        <f t="shared" ref="R13:AE13" si="31">R4</f>
        <v>22372</v>
      </c>
      <c r="S13" s="139">
        <f t="shared" si="31"/>
        <v>22402</v>
      </c>
      <c r="T13" s="139">
        <f t="shared" si="31"/>
        <v>22433</v>
      </c>
      <c r="U13" s="139">
        <f t="shared" si="31"/>
        <v>22463</v>
      </c>
      <c r="V13" s="139">
        <f t="shared" si="31"/>
        <v>22494</v>
      </c>
      <c r="W13" s="139">
        <f t="shared" si="31"/>
        <v>22525</v>
      </c>
      <c r="X13" s="139">
        <f t="shared" si="31"/>
        <v>22555</v>
      </c>
      <c r="Y13" s="139">
        <f t="shared" si="31"/>
        <v>22586</v>
      </c>
      <c r="Z13" s="139">
        <f t="shared" si="31"/>
        <v>22616</v>
      </c>
      <c r="AA13" s="139">
        <f t="shared" si="31"/>
        <v>22647</v>
      </c>
      <c r="AB13" s="139">
        <f t="shared" si="31"/>
        <v>22678</v>
      </c>
      <c r="AC13" s="139">
        <f t="shared" si="31"/>
        <v>22706</v>
      </c>
      <c r="AD13" s="139">
        <f t="shared" si="31"/>
        <v>22737</v>
      </c>
      <c r="AE13" s="139">
        <f t="shared" si="31"/>
        <v>22767</v>
      </c>
      <c r="AF13" s="139">
        <f t="shared" si="30"/>
        <v>22798</v>
      </c>
      <c r="AG13" s="139">
        <f>AG4</f>
        <v>22828</v>
      </c>
      <c r="AH13" s="139">
        <f>AH4</f>
        <v>22859</v>
      </c>
      <c r="AI13" s="139">
        <f>AI4</f>
        <v>22890</v>
      </c>
      <c r="AJ13" s="139">
        <f t="shared" ref="AJ13:AT13" si="32">AJ4</f>
        <v>22920</v>
      </c>
      <c r="AK13" s="139">
        <f t="shared" si="32"/>
        <v>22951</v>
      </c>
      <c r="AL13" s="139">
        <f t="shared" si="32"/>
        <v>22981</v>
      </c>
      <c r="AM13" s="139">
        <f t="shared" si="32"/>
        <v>23012</v>
      </c>
      <c r="AN13" s="139">
        <f t="shared" si="32"/>
        <v>23043</v>
      </c>
      <c r="AO13" s="139">
        <f t="shared" si="32"/>
        <v>23071</v>
      </c>
      <c r="AP13" s="139">
        <f t="shared" si="32"/>
        <v>23102</v>
      </c>
      <c r="AQ13" s="139">
        <f t="shared" si="32"/>
        <v>23132</v>
      </c>
      <c r="AR13" s="139">
        <f t="shared" si="32"/>
        <v>23163</v>
      </c>
      <c r="AS13" s="139">
        <f t="shared" si="32"/>
        <v>23193</v>
      </c>
      <c r="AT13" s="139">
        <f t="shared" si="32"/>
        <v>23224</v>
      </c>
      <c r="AU13" s="139">
        <f t="shared" ref="AU13:BK13" si="33">AU4</f>
        <v>23255</v>
      </c>
      <c r="AV13" s="139">
        <f t="shared" si="33"/>
        <v>23285</v>
      </c>
      <c r="AW13" s="139">
        <f t="shared" si="33"/>
        <v>23316</v>
      </c>
      <c r="AX13" s="139">
        <f t="shared" si="33"/>
        <v>23346</v>
      </c>
      <c r="AY13" s="139">
        <f t="shared" si="33"/>
        <v>23377</v>
      </c>
      <c r="AZ13" s="139">
        <f t="shared" si="33"/>
        <v>23408</v>
      </c>
      <c r="BA13" s="139">
        <f t="shared" si="33"/>
        <v>23437</v>
      </c>
      <c r="BB13" s="139">
        <f t="shared" si="33"/>
        <v>23468</v>
      </c>
      <c r="BC13" s="139">
        <f t="shared" si="33"/>
        <v>23498</v>
      </c>
      <c r="BD13" s="139">
        <f t="shared" si="33"/>
        <v>23529</v>
      </c>
      <c r="BE13" s="139">
        <f t="shared" si="33"/>
        <v>23559</v>
      </c>
      <c r="BF13" s="139">
        <f t="shared" si="33"/>
        <v>23590</v>
      </c>
      <c r="BG13" s="139">
        <f t="shared" si="33"/>
        <v>23621</v>
      </c>
      <c r="BH13" s="139">
        <f t="shared" si="33"/>
        <v>23651</v>
      </c>
      <c r="BI13" s="139">
        <f t="shared" si="33"/>
        <v>23682</v>
      </c>
      <c r="BJ13" s="139">
        <f t="shared" si="33"/>
        <v>23712</v>
      </c>
      <c r="BK13" s="139">
        <f t="shared" si="33"/>
        <v>23743</v>
      </c>
      <c r="BL13" s="139">
        <f t="shared" ref="BL13:BM13" si="34">BL4</f>
        <v>23774</v>
      </c>
      <c r="BM13" s="139">
        <f t="shared" si="34"/>
        <v>23802</v>
      </c>
      <c r="BN13" s="139">
        <f t="shared" ref="BN13:BO13" si="35">BN4</f>
        <v>23833</v>
      </c>
      <c r="BO13" s="139">
        <f t="shared" si="35"/>
        <v>23863</v>
      </c>
      <c r="BP13"/>
      <c r="BQ13" s="138" t="s">
        <v>47</v>
      </c>
      <c r="BR13" s="138"/>
      <c r="BS13" s="145">
        <f t="shared" ref="BS13:CB13" si="36">BS4</f>
        <v>21916</v>
      </c>
      <c r="BT13" s="145">
        <f t="shared" si="36"/>
        <v>21947</v>
      </c>
      <c r="BU13" s="145">
        <f t="shared" si="36"/>
        <v>21976</v>
      </c>
      <c r="BV13" s="145">
        <f t="shared" si="36"/>
        <v>22007</v>
      </c>
      <c r="BW13" s="145">
        <f t="shared" si="36"/>
        <v>22037</v>
      </c>
      <c r="BX13" s="145">
        <f t="shared" si="36"/>
        <v>22068</v>
      </c>
      <c r="BY13" s="145">
        <f t="shared" si="36"/>
        <v>22098</v>
      </c>
      <c r="BZ13" s="145">
        <f t="shared" si="36"/>
        <v>22129</v>
      </c>
      <c r="CA13" s="145">
        <f t="shared" si="36"/>
        <v>22160</v>
      </c>
      <c r="CB13" s="145">
        <f t="shared" si="36"/>
        <v>22190</v>
      </c>
      <c r="CC13" s="145">
        <f t="shared" ref="CC13:CH13" si="37">CC4</f>
        <v>22221</v>
      </c>
      <c r="CD13" s="145">
        <f t="shared" si="37"/>
        <v>22251</v>
      </c>
      <c r="CE13" s="145">
        <f t="shared" si="37"/>
        <v>22282</v>
      </c>
      <c r="CF13" s="145">
        <f t="shared" si="37"/>
        <v>22313</v>
      </c>
      <c r="CG13" s="145">
        <f t="shared" si="37"/>
        <v>22341</v>
      </c>
      <c r="CH13" s="145">
        <f t="shared" si="37"/>
        <v>22372</v>
      </c>
      <c r="CI13" s="145">
        <f t="shared" ref="CI13:CQ13" si="38">CI4</f>
        <v>22402</v>
      </c>
      <c r="CJ13" s="145">
        <f t="shared" si="38"/>
        <v>22433</v>
      </c>
      <c r="CK13" s="145">
        <f t="shared" si="38"/>
        <v>22463</v>
      </c>
      <c r="CL13" s="145">
        <f t="shared" si="38"/>
        <v>22494</v>
      </c>
      <c r="CM13" s="145">
        <f t="shared" si="38"/>
        <v>22525</v>
      </c>
      <c r="CN13" s="145">
        <f t="shared" si="38"/>
        <v>22555</v>
      </c>
      <c r="CO13" s="145">
        <f t="shared" si="38"/>
        <v>22586</v>
      </c>
      <c r="CP13" s="145">
        <f t="shared" si="38"/>
        <v>22616</v>
      </c>
      <c r="CQ13" s="145">
        <f t="shared" si="38"/>
        <v>22647</v>
      </c>
    </row>
    <row r="14" spans="1:95">
      <c r="A14" s="131" t="s">
        <v>45</v>
      </c>
      <c r="B14" s="125" t="s">
        <v>309</v>
      </c>
      <c r="C14" s="124">
        <f>C11-C15</f>
        <v>156.61324816322065</v>
      </c>
      <c r="D14" s="128">
        <f t="shared" ref="D14:AF14" si="39">D11-D15</f>
        <v>141.07172458313485</v>
      </c>
      <c r="E14" s="124">
        <f t="shared" si="39"/>
        <v>152.8492</v>
      </c>
      <c r="F14" s="128">
        <f t="shared" si="39"/>
        <v>152.01968293272216</v>
      </c>
      <c r="G14" s="124">
        <f t="shared" si="39"/>
        <v>165.34527511017708</v>
      </c>
      <c r="H14" s="129">
        <f t="shared" si="39"/>
        <v>161.42156196366687</v>
      </c>
      <c r="I14" s="129">
        <f t="shared" si="39"/>
        <v>155.16749300968581</v>
      </c>
      <c r="J14" s="129">
        <f t="shared" si="39"/>
        <v>164.44251175495833</v>
      </c>
      <c r="K14" s="129">
        <f t="shared" si="39"/>
        <v>136.38708394381035</v>
      </c>
      <c r="L14" s="129">
        <f t="shared" si="39"/>
        <v>164.14603170703106</v>
      </c>
      <c r="M14" s="129">
        <f t="shared" si="39"/>
        <v>158.85099842615907</v>
      </c>
      <c r="N14" s="129">
        <f t="shared" si="39"/>
        <v>149.37512462224595</v>
      </c>
      <c r="O14" s="129">
        <f t="shared" si="39"/>
        <v>156.36161707288471</v>
      </c>
      <c r="P14" s="129">
        <f t="shared" si="39"/>
        <v>144.72733186441513</v>
      </c>
      <c r="Q14" s="129">
        <f>Q11-Q15</f>
        <v>146.82678292654322</v>
      </c>
      <c r="R14" s="129">
        <f t="shared" ref="R14:AE14" si="40">R11-R15</f>
        <v>151.79999999999998</v>
      </c>
      <c r="S14" s="129">
        <f t="shared" si="40"/>
        <v>158.02000000000004</v>
      </c>
      <c r="T14" s="129">
        <f t="shared" si="40"/>
        <v>155.963999999999</v>
      </c>
      <c r="U14" s="129">
        <f t="shared" si="40"/>
        <v>156.79000000000002</v>
      </c>
      <c r="V14" s="129">
        <f t="shared" si="40"/>
        <v>156.79000000000002</v>
      </c>
      <c r="W14" s="129">
        <f t="shared" si="40"/>
        <v>131.69341463414636</v>
      </c>
      <c r="X14" s="129">
        <f t="shared" si="40"/>
        <v>145.53227660753885</v>
      </c>
      <c r="Y14" s="129">
        <f t="shared" si="40"/>
        <v>139.07399999999998</v>
      </c>
      <c r="Z14" s="129">
        <f t="shared" si="40"/>
        <v>152.48750000000001</v>
      </c>
      <c r="AA14" s="129">
        <f t="shared" si="40"/>
        <v>155.25400000000002</v>
      </c>
      <c r="AB14" s="129">
        <f t="shared" si="40"/>
        <v>137.38800000000001</v>
      </c>
      <c r="AC14" s="129">
        <f t="shared" si="40"/>
        <v>154.37699999999995</v>
      </c>
      <c r="AD14" s="129">
        <f t="shared" si="40"/>
        <v>157.58699999999999</v>
      </c>
      <c r="AE14" s="129">
        <f t="shared" si="40"/>
        <v>145.74254545454545</v>
      </c>
      <c r="AF14" s="129">
        <f t="shared" si="39"/>
        <v>159.08999999999997</v>
      </c>
      <c r="AG14" s="129">
        <f>AG11-AG15</f>
        <v>165.137</v>
      </c>
      <c r="AH14" s="129">
        <f>AH11-AH15</f>
        <v>165.75700000000001</v>
      </c>
      <c r="AI14" s="129">
        <f>AI11-AI15</f>
        <v>160.40999999999997</v>
      </c>
      <c r="AJ14" s="129">
        <f>AJ11-AJ15</f>
        <v>168.02</v>
      </c>
      <c r="AK14" s="129">
        <f t="shared" ref="AK14:AX14" si="41">AK11-AK15</f>
        <v>162.59999999999997</v>
      </c>
      <c r="AL14" s="129">
        <f t="shared" si="41"/>
        <v>163.64800000000002</v>
      </c>
      <c r="AM14" s="129">
        <f t="shared" si="41"/>
        <v>164.03437499999998</v>
      </c>
      <c r="AN14" s="129">
        <f t="shared" si="41"/>
        <v>155.208</v>
      </c>
      <c r="AO14" s="129">
        <f t="shared" si="41"/>
        <v>165.91199999999998</v>
      </c>
      <c r="AP14" s="129">
        <f t="shared" si="41"/>
        <v>158.51121951219511</v>
      </c>
      <c r="AQ14" s="129">
        <f t="shared" si="41"/>
        <v>148.149</v>
      </c>
      <c r="AR14" s="129">
        <f t="shared" si="41"/>
        <v>133.01999999999998</v>
      </c>
      <c r="AS14" s="129">
        <f t="shared" si="41"/>
        <v>128.47800000000001</v>
      </c>
      <c r="AT14" s="129">
        <f t="shared" si="41"/>
        <v>146.47800000000001</v>
      </c>
      <c r="AU14" s="129">
        <f t="shared" si="41"/>
        <v>151.73999999999998</v>
      </c>
      <c r="AV14" s="129">
        <f t="shared" si="41"/>
        <v>158.13399999999996</v>
      </c>
      <c r="AW14" s="129">
        <f t="shared" si="41"/>
        <v>154.62</v>
      </c>
      <c r="AX14" s="129">
        <f t="shared" si="41"/>
        <v>145.87814634146343</v>
      </c>
      <c r="AY14" s="129">
        <v>155.10742640874685</v>
      </c>
      <c r="AZ14" s="791">
        <f>AZ26/1000</f>
        <v>138.81595722171454</v>
      </c>
      <c r="BA14" s="791">
        <f t="shared" ref="BA14:BL14" si="42">BA26/1000</f>
        <v>154.08280210643019</v>
      </c>
      <c r="BB14" s="791">
        <f t="shared" si="42"/>
        <v>138.92559090909089</v>
      </c>
      <c r="BC14" s="791">
        <f t="shared" si="42"/>
        <v>155.13800000000006</v>
      </c>
      <c r="BD14" s="791">
        <f t="shared" si="42"/>
        <v>149.75999999999993</v>
      </c>
      <c r="BE14" s="791">
        <f t="shared" si="42"/>
        <v>102.38600000000002</v>
      </c>
      <c r="BF14" s="791">
        <f t="shared" si="42"/>
        <v>154.75200000000001</v>
      </c>
      <c r="BG14" s="791">
        <f t="shared" si="42"/>
        <v>136.82400000000001</v>
      </c>
      <c r="BH14" s="791">
        <f t="shared" si="42"/>
        <v>112.82517368810048</v>
      </c>
      <c r="BI14" s="791">
        <f t="shared" si="42"/>
        <v>152.64609756097565</v>
      </c>
      <c r="BJ14" s="791">
        <f t="shared" si="42"/>
        <v>153.92356910569109</v>
      </c>
      <c r="BK14" s="791">
        <f t="shared" si="42"/>
        <v>140.77629268292685</v>
      </c>
      <c r="BL14" s="791">
        <f t="shared" si="42"/>
        <v>127.15278048780485</v>
      </c>
      <c r="BM14" s="791">
        <f t="shared" ref="BM14:BN14" si="43">BM26/1000</f>
        <v>140.77629268292685</v>
      </c>
      <c r="BN14" s="791">
        <f t="shared" si="43"/>
        <v>131.61658536585364</v>
      </c>
      <c r="BO14" s="791">
        <f t="shared" ref="BO14" si="44">BO26/1000</f>
        <v>136.00380487804881</v>
      </c>
      <c r="BQ14" s="158" t="s">
        <v>45</v>
      </c>
      <c r="BR14" s="125" t="s">
        <v>48</v>
      </c>
      <c r="BS14" s="128">
        <f t="shared" ref="BS14:BT18" si="45">BS34/1000</f>
        <v>45.830767000000002</v>
      </c>
      <c r="BT14" s="128">
        <f t="shared" si="45"/>
        <v>42.618211000000002</v>
      </c>
      <c r="BU14" s="128">
        <f t="shared" ref="BU14:CB14" si="46">BU34/1000</f>
        <v>49.386391000000003</v>
      </c>
      <c r="BV14" s="128">
        <f t="shared" si="46"/>
        <v>42.195993000000001</v>
      </c>
      <c r="BW14" s="128">
        <f t="shared" si="46"/>
        <v>46.952883999999997</v>
      </c>
      <c r="BX14" s="128">
        <f t="shared" si="46"/>
        <v>39.591682999999996</v>
      </c>
      <c r="BY14" s="128">
        <f t="shared" si="46"/>
        <v>30.639274</v>
      </c>
      <c r="BZ14" s="128">
        <f t="shared" si="46"/>
        <v>33.950281000000004</v>
      </c>
      <c r="CA14" s="128">
        <f t="shared" si="46"/>
        <v>36.485467999999997</v>
      </c>
      <c r="CB14" s="128">
        <f t="shared" si="46"/>
        <v>40.900025999999997</v>
      </c>
      <c r="CC14" s="128">
        <f t="shared" ref="CC14:CQ14" si="47">CC34/1000</f>
        <v>42.989709000000005</v>
      </c>
      <c r="CD14" s="128">
        <f t="shared" si="47"/>
        <v>36.412074999999994</v>
      </c>
      <c r="CE14" s="128">
        <f t="shared" si="47"/>
        <v>41.823974</v>
      </c>
      <c r="CF14" s="128">
        <f t="shared" si="47"/>
        <v>37.755532000000002</v>
      </c>
      <c r="CG14" s="128">
        <f t="shared" si="47"/>
        <v>39.049402999999998</v>
      </c>
      <c r="CH14" s="128">
        <f t="shared" si="47"/>
        <v>39.025872999999997</v>
      </c>
      <c r="CI14" s="128">
        <f t="shared" si="47"/>
        <v>42.007042999999996</v>
      </c>
      <c r="CJ14" s="128">
        <f t="shared" si="47"/>
        <v>39.500318</v>
      </c>
      <c r="CK14" s="128">
        <f t="shared" si="47"/>
        <v>40.865982000000002</v>
      </c>
      <c r="CL14" s="128">
        <f t="shared" si="47"/>
        <v>39.628672000000002</v>
      </c>
      <c r="CM14" s="128">
        <f t="shared" si="47"/>
        <v>3.9888339999999998</v>
      </c>
      <c r="CN14" s="128">
        <f t="shared" si="47"/>
        <v>21.409098</v>
      </c>
      <c r="CO14" s="128">
        <f t="shared" si="47"/>
        <v>36.389595</v>
      </c>
      <c r="CP14" s="128">
        <f t="shared" si="47"/>
        <v>44.701723999999999</v>
      </c>
      <c r="CQ14" s="128">
        <f t="shared" si="47"/>
        <v>40.070107</v>
      </c>
    </row>
    <row r="15" spans="1:95">
      <c r="A15" s="126"/>
      <c r="B15" s="126" t="s">
        <v>310</v>
      </c>
      <c r="C15" s="140">
        <v>50.591999999999999</v>
      </c>
      <c r="D15" s="142">
        <v>47.04</v>
      </c>
      <c r="E15" s="140">
        <v>52.08</v>
      </c>
      <c r="F15" s="142">
        <v>48</v>
      </c>
      <c r="G15" s="140">
        <v>48</v>
      </c>
      <c r="H15" s="142">
        <v>43.2</v>
      </c>
      <c r="I15" s="142">
        <v>21</v>
      </c>
      <c r="J15" s="142">
        <v>42</v>
      </c>
      <c r="K15" s="142">
        <v>37</v>
      </c>
      <c r="L15" s="142">
        <v>52.08</v>
      </c>
      <c r="M15" s="142">
        <f t="shared" ref="M15:X15" si="48">70*24*M3/1000</f>
        <v>50.4</v>
      </c>
      <c r="N15" s="142">
        <f t="shared" si="48"/>
        <v>52.08</v>
      </c>
      <c r="O15" s="142">
        <f t="shared" si="48"/>
        <v>52.08</v>
      </c>
      <c r="P15" s="142">
        <f t="shared" si="48"/>
        <v>47.04</v>
      </c>
      <c r="Q15" s="142">
        <f t="shared" si="48"/>
        <v>52.08</v>
      </c>
      <c r="R15" s="142">
        <f t="shared" si="48"/>
        <v>50.4</v>
      </c>
      <c r="S15" s="142">
        <f t="shared" si="48"/>
        <v>52.08</v>
      </c>
      <c r="T15" s="142">
        <f t="shared" si="48"/>
        <v>50.4</v>
      </c>
      <c r="U15" s="142">
        <f t="shared" si="48"/>
        <v>52.08</v>
      </c>
      <c r="V15" s="142">
        <f t="shared" si="48"/>
        <v>52.08</v>
      </c>
      <c r="W15" s="142">
        <f t="shared" si="48"/>
        <v>50.4</v>
      </c>
      <c r="X15" s="142">
        <f t="shared" si="48"/>
        <v>52.08</v>
      </c>
      <c r="Y15" s="146">
        <f>70*24*Y3/1000</f>
        <v>50.4</v>
      </c>
      <c r="Z15" s="146">
        <f>70*24*Z3/1000</f>
        <v>52.08</v>
      </c>
      <c r="AA15" s="146">
        <f t="shared" ref="AA15:AJ15" si="49">AA8</f>
        <v>51.335999999999999</v>
      </c>
      <c r="AB15" s="146">
        <f t="shared" si="49"/>
        <v>45.503999999999998</v>
      </c>
      <c r="AC15" s="146">
        <f t="shared" si="49"/>
        <v>50.466000000000001</v>
      </c>
      <c r="AD15" s="146">
        <f t="shared" si="49"/>
        <v>47.452965517241367</v>
      </c>
      <c r="AE15" s="146">
        <f t="shared" si="49"/>
        <v>50.328000000000003</v>
      </c>
      <c r="AF15" s="146">
        <f t="shared" si="49"/>
        <v>49.68</v>
      </c>
      <c r="AG15" s="146">
        <f t="shared" si="49"/>
        <v>51.335999999999999</v>
      </c>
      <c r="AH15" s="146">
        <f t="shared" si="49"/>
        <v>51.335999999999999</v>
      </c>
      <c r="AI15" s="146">
        <f t="shared" si="49"/>
        <v>49.68</v>
      </c>
      <c r="AJ15" s="146">
        <f t="shared" si="49"/>
        <v>45.54</v>
      </c>
      <c r="AK15" s="146">
        <f t="shared" ref="AK15:AX15" si="50">AK8</f>
        <v>49.68</v>
      </c>
      <c r="AL15" s="146">
        <f t="shared" si="50"/>
        <v>51.335999999999999</v>
      </c>
      <c r="AM15" s="146">
        <f t="shared" si="50"/>
        <v>23.184000000000001</v>
      </c>
      <c r="AN15" s="146">
        <f t="shared" si="50"/>
        <v>27.324000000000002</v>
      </c>
      <c r="AO15" s="146">
        <f t="shared" si="50"/>
        <v>51.335999999999999</v>
      </c>
      <c r="AP15" s="146">
        <f t="shared" si="50"/>
        <v>49.68</v>
      </c>
      <c r="AQ15" s="146">
        <f t="shared" si="50"/>
        <v>34.271999999999998</v>
      </c>
      <c r="AR15" s="146">
        <f t="shared" si="50"/>
        <v>40.799999999999997</v>
      </c>
      <c r="AS15" s="146">
        <f t="shared" si="50"/>
        <v>50.591999999999999</v>
      </c>
      <c r="AT15" s="146">
        <f t="shared" si="50"/>
        <v>50.591999999999999</v>
      </c>
      <c r="AU15" s="146">
        <f t="shared" si="50"/>
        <v>48.96</v>
      </c>
      <c r="AV15" s="146">
        <f t="shared" si="50"/>
        <v>42.432000000000002</v>
      </c>
      <c r="AW15" s="146">
        <f t="shared" si="50"/>
        <v>35.088000000000001</v>
      </c>
      <c r="AX15" s="146">
        <f t="shared" si="50"/>
        <v>26.04</v>
      </c>
      <c r="AY15" s="146">
        <v>48.36</v>
      </c>
      <c r="AZ15" s="792">
        <f>AZ25/1000</f>
        <v>43.424837382564782</v>
      </c>
      <c r="BA15" s="792">
        <f t="shared" ref="BA15:BL15" si="51">BA25/1000</f>
        <v>44.808</v>
      </c>
      <c r="BB15" s="792">
        <f t="shared" si="51"/>
        <v>39.694103448275861</v>
      </c>
      <c r="BC15" s="792">
        <f t="shared" si="51"/>
        <v>37.315999999999995</v>
      </c>
      <c r="BD15" s="792">
        <f t="shared" si="51"/>
        <v>35.135999999999996</v>
      </c>
      <c r="BE15" s="792">
        <f t="shared" si="51"/>
        <v>40.137490909090907</v>
      </c>
      <c r="BF15" s="792">
        <f t="shared" si="51"/>
        <v>37.281163636363637</v>
      </c>
      <c r="BG15" s="792">
        <f t="shared" si="51"/>
        <v>36.784145454545445</v>
      </c>
      <c r="BH15" s="792">
        <f t="shared" si="51"/>
        <v>37.991454475946874</v>
      </c>
      <c r="BI15" s="792">
        <f t="shared" si="51"/>
        <v>34.395353926141148</v>
      </c>
      <c r="BJ15" s="792">
        <f t="shared" si="51"/>
        <v>36.538037296429394</v>
      </c>
      <c r="BK15" s="792">
        <f t="shared" si="51"/>
        <v>37.255161464943811</v>
      </c>
      <c r="BL15" s="792">
        <f t="shared" si="51"/>
        <v>33.649823258658927</v>
      </c>
      <c r="BM15" s="792">
        <f t="shared" ref="BM15:BN15" si="52">BM25/1000</f>
        <v>37.255161464943811</v>
      </c>
      <c r="BN15" s="792">
        <f t="shared" si="52"/>
        <v>36.305302240232429</v>
      </c>
      <c r="BO15" s="792">
        <f t="shared" ref="BO15" si="53">BO25/1000</f>
        <v>37.515478981573523</v>
      </c>
      <c r="BQ15" s="157"/>
      <c r="BR15" s="126" t="s">
        <v>49</v>
      </c>
      <c r="BS15" s="129">
        <f t="shared" si="45"/>
        <v>48.268508000000004</v>
      </c>
      <c r="BT15" s="129">
        <f t="shared" si="45"/>
        <v>41.457245999999998</v>
      </c>
      <c r="BU15" s="129">
        <f t="shared" ref="BU15:CB15" si="54">BU35/1000</f>
        <v>47.999637999999997</v>
      </c>
      <c r="BV15" s="129">
        <f t="shared" si="54"/>
        <v>41.439489000000002</v>
      </c>
      <c r="BW15" s="129">
        <f t="shared" si="54"/>
        <v>43.066516999999997</v>
      </c>
      <c r="BX15" s="129">
        <f t="shared" si="54"/>
        <v>42.775601999999999</v>
      </c>
      <c r="BY15" s="129">
        <f t="shared" si="54"/>
        <v>25.414766</v>
      </c>
      <c r="BZ15" s="129">
        <f t="shared" si="54"/>
        <v>46.859169000000001</v>
      </c>
      <c r="CA15" s="129">
        <f t="shared" si="54"/>
        <v>41.403302000000004</v>
      </c>
      <c r="CB15" s="129">
        <f t="shared" si="54"/>
        <v>47.213311000000004</v>
      </c>
      <c r="CC15" s="129">
        <f t="shared" ref="CC15:CQ15" si="55">CC35/1000</f>
        <v>43.485021000000003</v>
      </c>
      <c r="CD15" s="129">
        <f t="shared" si="55"/>
        <v>45.345160000000007</v>
      </c>
      <c r="CE15" s="129">
        <f t="shared" si="55"/>
        <v>44.597775999999996</v>
      </c>
      <c r="CF15" s="129">
        <f t="shared" si="55"/>
        <v>38.946739999999998</v>
      </c>
      <c r="CG15" s="129">
        <f t="shared" si="55"/>
        <v>43.111495000000005</v>
      </c>
      <c r="CH15" s="129">
        <f t="shared" si="55"/>
        <v>43.095725999999999</v>
      </c>
      <c r="CI15" s="129">
        <f t="shared" si="55"/>
        <v>45.536116999999997</v>
      </c>
      <c r="CJ15" s="129">
        <f t="shared" si="55"/>
        <v>45.143491000000004</v>
      </c>
      <c r="CK15" s="129">
        <f t="shared" si="55"/>
        <v>48.087173999999997</v>
      </c>
      <c r="CL15" s="129">
        <f t="shared" si="55"/>
        <v>48.652999000000001</v>
      </c>
      <c r="CM15" s="129">
        <f t="shared" si="55"/>
        <v>49.604510000000005</v>
      </c>
      <c r="CN15" s="129">
        <f t="shared" si="55"/>
        <v>46.018551000000002</v>
      </c>
      <c r="CO15" s="129">
        <f t="shared" si="55"/>
        <v>39.874915000000001</v>
      </c>
      <c r="CP15" s="129">
        <f t="shared" si="55"/>
        <v>38.756061000000003</v>
      </c>
      <c r="CQ15" s="129">
        <f t="shared" si="55"/>
        <v>32.106318999999999</v>
      </c>
    </row>
    <row r="16" spans="1:95">
      <c r="A16" s="126"/>
      <c r="B16" s="126" t="s">
        <v>311</v>
      </c>
      <c r="D16" s="126"/>
      <c r="F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46">
        <v>0</v>
      </c>
      <c r="AZ16" s="792">
        <f>AZ27/1000</f>
        <v>0</v>
      </c>
      <c r="BA16" s="792">
        <f t="shared" ref="BA16:BL16" si="56">BA27/1000</f>
        <v>5.04</v>
      </c>
      <c r="BB16" s="792">
        <f t="shared" si="56"/>
        <v>5.76</v>
      </c>
      <c r="BC16" s="792">
        <f t="shared" si="56"/>
        <v>11.160000000000002</v>
      </c>
      <c r="BD16" s="792">
        <f t="shared" si="56"/>
        <v>11.663999999999998</v>
      </c>
      <c r="BE16" s="792">
        <f t="shared" si="56"/>
        <v>8.2225090909090941</v>
      </c>
      <c r="BF16" s="792">
        <f t="shared" si="56"/>
        <v>11.078836363636364</v>
      </c>
      <c r="BG16" s="792">
        <f t="shared" si="56"/>
        <v>10.015854545454546</v>
      </c>
      <c r="BH16" s="792">
        <f t="shared" si="56"/>
        <v>8.7009593171565793</v>
      </c>
      <c r="BI16" s="792">
        <f t="shared" si="56"/>
        <v>10.790852970410581</v>
      </c>
      <c r="BJ16" s="792">
        <f t="shared" si="56"/>
        <v>10.988169600122337</v>
      </c>
      <c r="BK16" s="792">
        <f t="shared" si="56"/>
        <v>10.271045431607925</v>
      </c>
      <c r="BL16" s="792">
        <f t="shared" si="56"/>
        <v>9.277073293065218</v>
      </c>
      <c r="BM16" s="792">
        <f t="shared" ref="BM16:BN16" si="57">BM27/1000</f>
        <v>10.271045431607925</v>
      </c>
      <c r="BN16" s="792">
        <f t="shared" si="57"/>
        <v>9.6878012080434299</v>
      </c>
      <c r="BO16" s="792">
        <f t="shared" ref="BO16" si="58">BO27/1000</f>
        <v>10.010727914978212</v>
      </c>
      <c r="BQ16" s="157"/>
      <c r="BR16" s="126" t="s">
        <v>50</v>
      </c>
      <c r="BS16" s="129">
        <f t="shared" si="45"/>
        <v>111.29167600000001</v>
      </c>
      <c r="BT16" s="129">
        <f t="shared" si="45"/>
        <v>103.5534</v>
      </c>
      <c r="BU16" s="129">
        <f t="shared" ref="BU16:CB16" si="59">BU36/1000</f>
        <v>88.349888000000007</v>
      </c>
      <c r="BV16" s="129">
        <f t="shared" si="59"/>
        <v>96.93186</v>
      </c>
      <c r="BW16" s="129">
        <f t="shared" si="59"/>
        <v>109.670457</v>
      </c>
      <c r="BX16" s="129">
        <f t="shared" si="59"/>
        <v>110.142951</v>
      </c>
      <c r="BY16" s="129">
        <f t="shared" si="59"/>
        <v>94.359566999999998</v>
      </c>
      <c r="BZ16" s="129">
        <f t="shared" si="59"/>
        <v>121.592236</v>
      </c>
      <c r="CA16" s="129">
        <f t="shared" si="59"/>
        <v>91.596990000000005</v>
      </c>
      <c r="CB16" s="129">
        <f t="shared" si="59"/>
        <v>116.57695600000001</v>
      </c>
      <c r="CC16" s="129">
        <f t="shared" ref="CC16:CQ16" si="60">CC36/1000</f>
        <v>110.53549599999999</v>
      </c>
      <c r="CD16" s="129">
        <f t="shared" si="60"/>
        <v>109.46367699999999</v>
      </c>
      <c r="CE16" s="129">
        <f t="shared" si="60"/>
        <v>111.802194</v>
      </c>
      <c r="CF16" s="129">
        <f t="shared" si="60"/>
        <v>91.417630000000003</v>
      </c>
      <c r="CG16" s="129">
        <f t="shared" si="60"/>
        <v>107.99701300000001</v>
      </c>
      <c r="CH16" s="129">
        <f t="shared" si="60"/>
        <v>109.42990399999999</v>
      </c>
      <c r="CI16" s="129">
        <f t="shared" si="60"/>
        <v>114.63404399999999</v>
      </c>
      <c r="CJ16" s="129">
        <f t="shared" si="60"/>
        <v>112.735331</v>
      </c>
      <c r="CK16" s="129">
        <f t="shared" si="60"/>
        <v>118.15139000000001</v>
      </c>
      <c r="CL16" s="129">
        <f t="shared" si="60"/>
        <v>113.97163</v>
      </c>
      <c r="CM16" s="129">
        <f t="shared" si="60"/>
        <v>120.43150900000001</v>
      </c>
      <c r="CN16" s="129">
        <f t="shared" si="60"/>
        <v>121.15389999999999</v>
      </c>
      <c r="CO16" s="129">
        <f t="shared" si="60"/>
        <v>116.817217</v>
      </c>
      <c r="CP16" s="129">
        <f t="shared" si="60"/>
        <v>106.38071600000001</v>
      </c>
      <c r="CQ16" s="129">
        <f t="shared" si="60"/>
        <v>91.592998000000009</v>
      </c>
    </row>
    <row r="17" spans="1:96">
      <c r="A17" s="126"/>
      <c r="B17" s="126"/>
      <c r="D17" s="126"/>
      <c r="F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Q17" s="157"/>
      <c r="BR17" s="126" t="s">
        <v>51</v>
      </c>
      <c r="BS17" s="129">
        <f t="shared" si="45"/>
        <v>0</v>
      </c>
      <c r="BT17" s="129">
        <f t="shared" si="45"/>
        <v>0</v>
      </c>
      <c r="BU17" s="129">
        <f t="shared" ref="BU17:CB17" si="61">BU37/1000</f>
        <v>0</v>
      </c>
      <c r="BV17" s="129">
        <f t="shared" si="61"/>
        <v>2.6309800000000001</v>
      </c>
      <c r="BW17" s="129">
        <f t="shared" si="61"/>
        <v>6.2919399999999994</v>
      </c>
      <c r="BX17" s="129">
        <f t="shared" si="61"/>
        <v>3.8976139999999999</v>
      </c>
      <c r="BY17" s="129">
        <f t="shared" si="61"/>
        <v>0.15589599999999998</v>
      </c>
      <c r="BZ17" s="129">
        <f t="shared" si="61"/>
        <v>2.0079449999999999</v>
      </c>
      <c r="CA17" s="129">
        <f t="shared" si="61"/>
        <v>6.7390210000000002</v>
      </c>
      <c r="CB17" s="129">
        <f t="shared" si="61"/>
        <v>1.7661849999999999</v>
      </c>
      <c r="CC17" s="129">
        <f t="shared" ref="CC17:CQ17" si="62">CC37/1000</f>
        <v>4.5401170000000004</v>
      </c>
      <c r="CD17" s="129">
        <f t="shared" si="62"/>
        <v>5.4347529999999997</v>
      </c>
      <c r="CE17" s="129">
        <f t="shared" si="62"/>
        <v>5.2296100000000001</v>
      </c>
      <c r="CF17" s="129">
        <f t="shared" si="62"/>
        <v>6.8301239999999996</v>
      </c>
      <c r="CG17" s="129">
        <f t="shared" si="62"/>
        <v>6.926812</v>
      </c>
      <c r="CH17" s="129">
        <f t="shared" si="62"/>
        <v>5.2584309999999999</v>
      </c>
      <c r="CI17" s="129">
        <f t="shared" si="62"/>
        <v>3.857151</v>
      </c>
      <c r="CJ17" s="129">
        <f t="shared" si="62"/>
        <v>3.2975970000000001</v>
      </c>
      <c r="CK17" s="129">
        <f t="shared" si="62"/>
        <v>3.2596340000000001</v>
      </c>
      <c r="CL17" s="129">
        <f t="shared" si="62"/>
        <v>2.3147570000000002</v>
      </c>
      <c r="CM17" s="129">
        <f t="shared" si="62"/>
        <v>0.55994299999999997</v>
      </c>
      <c r="CN17" s="129">
        <f t="shared" si="62"/>
        <v>1.6054659999999998</v>
      </c>
      <c r="CO17" s="129">
        <f t="shared" si="62"/>
        <v>2.6730849999999999</v>
      </c>
      <c r="CP17" s="129">
        <f t="shared" si="62"/>
        <v>11.211120000000001</v>
      </c>
      <c r="CQ17" s="129">
        <f t="shared" si="62"/>
        <v>10.463519</v>
      </c>
    </row>
    <row r="18" spans="1:96">
      <c r="A18" s="126"/>
      <c r="B18" s="126"/>
      <c r="D18" s="126"/>
      <c r="F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Q18" s="157"/>
      <c r="BR18" s="126" t="s">
        <v>52</v>
      </c>
      <c r="BS18" s="129">
        <f t="shared" si="45"/>
        <v>2.976</v>
      </c>
      <c r="BT18" s="129">
        <f t="shared" si="45"/>
        <v>2.6880000000000002</v>
      </c>
      <c r="BU18" s="129">
        <f t="shared" ref="BU18:CB18" si="63">BU38/1000</f>
        <v>2.976</v>
      </c>
      <c r="BV18" s="129">
        <f t="shared" si="63"/>
        <v>2.4</v>
      </c>
      <c r="BW18" s="129">
        <f t="shared" si="63"/>
        <v>2.88</v>
      </c>
      <c r="BX18" s="129">
        <f t="shared" si="63"/>
        <v>2.7839999999999998</v>
      </c>
      <c r="BY18" s="129">
        <f t="shared" si="63"/>
        <v>2.976</v>
      </c>
      <c r="BZ18" s="129">
        <f t="shared" si="63"/>
        <v>2.976</v>
      </c>
      <c r="CA18" s="129">
        <f t="shared" si="63"/>
        <v>1.536</v>
      </c>
      <c r="CB18" s="129">
        <f t="shared" si="63"/>
        <v>2.976</v>
      </c>
      <c r="CC18" s="129">
        <f t="shared" ref="CC18:CQ18" si="64">CC38/1000</f>
        <v>2.88</v>
      </c>
      <c r="CD18" s="129">
        <f t="shared" si="64"/>
        <v>2.976</v>
      </c>
      <c r="CE18" s="129">
        <f t="shared" si="64"/>
        <v>2.976</v>
      </c>
      <c r="CF18" s="129">
        <f t="shared" si="64"/>
        <v>2.5920000000000001</v>
      </c>
      <c r="CG18" s="129">
        <f t="shared" si="64"/>
        <v>2.976</v>
      </c>
      <c r="CH18" s="129">
        <f t="shared" si="64"/>
        <v>2.88</v>
      </c>
      <c r="CI18" s="129">
        <f t="shared" si="64"/>
        <v>2.976</v>
      </c>
      <c r="CJ18" s="129">
        <f t="shared" si="64"/>
        <v>2.88</v>
      </c>
      <c r="CK18" s="129">
        <f t="shared" si="64"/>
        <v>2.6880000000000002</v>
      </c>
      <c r="CL18" s="129">
        <f t="shared" si="64"/>
        <v>2.976</v>
      </c>
      <c r="CM18" s="129">
        <f t="shared" si="64"/>
        <v>1.8240000000000001</v>
      </c>
      <c r="CN18" s="129">
        <f t="shared" si="64"/>
        <v>2.976</v>
      </c>
      <c r="CO18" s="129">
        <f t="shared" si="64"/>
        <v>2.88</v>
      </c>
      <c r="CP18" s="129">
        <f t="shared" si="64"/>
        <v>2.976</v>
      </c>
      <c r="CQ18" s="129">
        <f t="shared" si="64"/>
        <v>2.976</v>
      </c>
    </row>
    <row r="19" spans="1:96" s="130" customFormat="1">
      <c r="A19" s="147"/>
      <c r="B19" s="132" t="s">
        <v>44</v>
      </c>
      <c r="C19" s="136">
        <f>C14+C15</f>
        <v>207.20524816322063</v>
      </c>
      <c r="D19" s="136">
        <f t="shared" ref="D19:P19" si="65">D14+D15</f>
        <v>188.11172458313484</v>
      </c>
      <c r="E19" s="136">
        <f t="shared" si="65"/>
        <v>204.92919999999998</v>
      </c>
      <c r="F19" s="136">
        <f t="shared" si="65"/>
        <v>200.01968293272216</v>
      </c>
      <c r="G19" s="136">
        <f t="shared" si="65"/>
        <v>213.34527511017708</v>
      </c>
      <c r="H19" s="137">
        <f t="shared" si="65"/>
        <v>204.62156196366686</v>
      </c>
      <c r="I19" s="136">
        <f t="shared" si="65"/>
        <v>176.16749300968581</v>
      </c>
      <c r="J19" s="137">
        <f t="shared" si="65"/>
        <v>206.44251175495833</v>
      </c>
      <c r="K19" s="136">
        <f t="shared" si="65"/>
        <v>173.38708394381035</v>
      </c>
      <c r="L19" s="137">
        <f t="shared" si="65"/>
        <v>216.22603170703104</v>
      </c>
      <c r="M19" s="136">
        <f t="shared" si="65"/>
        <v>209.25099842615907</v>
      </c>
      <c r="N19" s="137">
        <f t="shared" si="65"/>
        <v>201.45512462224593</v>
      </c>
      <c r="O19" s="136">
        <f t="shared" si="65"/>
        <v>208.4416170728847</v>
      </c>
      <c r="P19" s="137">
        <f t="shared" si="65"/>
        <v>191.76733186441513</v>
      </c>
      <c r="Q19" s="136">
        <f>Q14+Q15</f>
        <v>198.9067829265432</v>
      </c>
      <c r="R19" s="136">
        <f t="shared" ref="R19:AD19" si="66">R14+R15</f>
        <v>202.2</v>
      </c>
      <c r="S19" s="136">
        <f t="shared" si="66"/>
        <v>210.10000000000002</v>
      </c>
      <c r="T19" s="136">
        <f t="shared" si="66"/>
        <v>206.36399999999901</v>
      </c>
      <c r="U19" s="136">
        <f t="shared" si="66"/>
        <v>208.87</v>
      </c>
      <c r="V19" s="136">
        <f t="shared" si="66"/>
        <v>208.87</v>
      </c>
      <c r="W19" s="136">
        <f t="shared" si="66"/>
        <v>182.09341463414637</v>
      </c>
      <c r="X19" s="136">
        <f t="shared" si="66"/>
        <v>197.61227660753883</v>
      </c>
      <c r="Y19" s="136">
        <f t="shared" si="66"/>
        <v>189.47399999999999</v>
      </c>
      <c r="Z19" s="136">
        <f t="shared" si="66"/>
        <v>204.5675</v>
      </c>
      <c r="AA19" s="136">
        <f t="shared" si="66"/>
        <v>206.59000000000003</v>
      </c>
      <c r="AB19" s="136">
        <f t="shared" si="66"/>
        <v>182.892</v>
      </c>
      <c r="AC19" s="136">
        <f t="shared" si="66"/>
        <v>204.84299999999996</v>
      </c>
      <c r="AD19" s="136">
        <f t="shared" si="66"/>
        <v>205.03996551724134</v>
      </c>
      <c r="AE19" s="136">
        <f>AE14+AE15</f>
        <v>196.07054545454545</v>
      </c>
      <c r="AF19" s="136">
        <f>AF14+AF15</f>
        <v>208.76999999999998</v>
      </c>
      <c r="AG19" s="136">
        <f>AG14+AG15</f>
        <v>216.47300000000001</v>
      </c>
      <c r="AH19" s="136">
        <f>AH14+AH15</f>
        <v>217.09300000000002</v>
      </c>
      <c r="AI19" s="136">
        <f>AI14+AI15</f>
        <v>210.08999999999997</v>
      </c>
      <c r="AJ19" s="136">
        <f t="shared" ref="AJ19:AT19" si="67">AJ14+AJ15</f>
        <v>213.56</v>
      </c>
      <c r="AK19" s="136">
        <f t="shared" si="67"/>
        <v>212.27999999999997</v>
      </c>
      <c r="AL19" s="136">
        <f t="shared" si="67"/>
        <v>214.98400000000004</v>
      </c>
      <c r="AM19" s="136">
        <f t="shared" si="67"/>
        <v>187.21837499999998</v>
      </c>
      <c r="AN19" s="136">
        <f t="shared" si="67"/>
        <v>182.53200000000001</v>
      </c>
      <c r="AO19" s="136">
        <f t="shared" si="67"/>
        <v>217.24799999999999</v>
      </c>
      <c r="AP19" s="136">
        <f t="shared" si="67"/>
        <v>208.19121951219512</v>
      </c>
      <c r="AQ19" s="136">
        <f t="shared" si="67"/>
        <v>182.42099999999999</v>
      </c>
      <c r="AR19" s="136">
        <f t="shared" si="67"/>
        <v>173.82</v>
      </c>
      <c r="AS19" s="136">
        <f t="shared" si="67"/>
        <v>179.07</v>
      </c>
      <c r="AT19" s="136">
        <f t="shared" si="67"/>
        <v>197.07</v>
      </c>
      <c r="AU19" s="136">
        <f>AU14+AU15</f>
        <v>200.7</v>
      </c>
      <c r="AV19" s="136">
        <f>AV14+AV15</f>
        <v>200.56599999999997</v>
      </c>
      <c r="AW19" s="136">
        <f>AW14+AW15</f>
        <v>189.708</v>
      </c>
      <c r="AX19" s="136">
        <f>AX14+AX15</f>
        <v>171.91814634146343</v>
      </c>
      <c r="AY19" s="136">
        <f t="shared" ref="AY19:BK19" si="68">AY14+AY15+AY16</f>
        <v>203.46742640874686</v>
      </c>
      <c r="AZ19" s="136">
        <f t="shared" si="68"/>
        <v>182.24079460427933</v>
      </c>
      <c r="BA19" s="136">
        <f t="shared" si="68"/>
        <v>203.93080210643018</v>
      </c>
      <c r="BB19" s="136">
        <f t="shared" si="68"/>
        <v>184.37969435736673</v>
      </c>
      <c r="BC19" s="136">
        <f t="shared" si="68"/>
        <v>203.61400000000006</v>
      </c>
      <c r="BD19" s="136">
        <f t="shared" si="68"/>
        <v>196.55999999999992</v>
      </c>
      <c r="BE19" s="136">
        <f t="shared" si="68"/>
        <v>150.74600000000001</v>
      </c>
      <c r="BF19" s="136">
        <f t="shared" si="68"/>
        <v>203.11199999999999</v>
      </c>
      <c r="BG19" s="136">
        <f t="shared" si="68"/>
        <v>183.624</v>
      </c>
      <c r="BH19" s="136">
        <f t="shared" si="68"/>
        <v>159.51758748120395</v>
      </c>
      <c r="BI19" s="136">
        <f t="shared" si="68"/>
        <v>197.83230445752739</v>
      </c>
      <c r="BJ19" s="136">
        <f t="shared" si="68"/>
        <v>201.44977600224283</v>
      </c>
      <c r="BK19" s="136">
        <f t="shared" si="68"/>
        <v>188.30249957947856</v>
      </c>
      <c r="BL19" s="136">
        <f t="shared" ref="BL19:BM19" si="69">BL14+BL15+BL16</f>
        <v>170.079677039529</v>
      </c>
      <c r="BM19" s="136">
        <f t="shared" si="69"/>
        <v>188.30249957947856</v>
      </c>
      <c r="BN19" s="136">
        <f t="shared" ref="BN19:BO19" si="70">BN14+BN15+BN16</f>
        <v>177.6096888141295</v>
      </c>
      <c r="BO19" s="136">
        <f t="shared" si="70"/>
        <v>183.53001177460055</v>
      </c>
      <c r="BP19"/>
      <c r="BQ19" s="159"/>
      <c r="BR19" s="147" t="s">
        <v>44</v>
      </c>
      <c r="BS19" s="136">
        <f t="shared" ref="BS19:CQ19" si="71">SUM(BS14:BS18)</f>
        <v>208.36695100000003</v>
      </c>
      <c r="BT19" s="136">
        <f t="shared" si="71"/>
        <v>190.31685699999997</v>
      </c>
      <c r="BU19" s="136">
        <f t="shared" si="71"/>
        <v>188.71191700000003</v>
      </c>
      <c r="BV19" s="136">
        <f t="shared" si="71"/>
        <v>185.598322</v>
      </c>
      <c r="BW19" s="136">
        <f t="shared" si="71"/>
        <v>208.86179799999999</v>
      </c>
      <c r="BX19" s="136">
        <f t="shared" si="71"/>
        <v>199.19184999999999</v>
      </c>
      <c r="BY19" s="136">
        <f t="shared" si="71"/>
        <v>153.54550300000002</v>
      </c>
      <c r="BZ19" s="136">
        <f t="shared" si="71"/>
        <v>207.38563099999999</v>
      </c>
      <c r="CA19" s="136">
        <f t="shared" si="71"/>
        <v>177.76078100000001</v>
      </c>
      <c r="CB19" s="136">
        <f t="shared" si="71"/>
        <v>209.432478</v>
      </c>
      <c r="CC19" s="136">
        <f t="shared" si="71"/>
        <v>204.43034299999999</v>
      </c>
      <c r="CD19" s="136">
        <f t="shared" si="71"/>
        <v>199.631665</v>
      </c>
      <c r="CE19" s="136">
        <f t="shared" si="71"/>
        <v>206.42955400000002</v>
      </c>
      <c r="CF19" s="136">
        <f t="shared" si="71"/>
        <v>177.54202600000002</v>
      </c>
      <c r="CG19" s="136">
        <f t="shared" si="71"/>
        <v>200.06072300000002</v>
      </c>
      <c r="CH19" s="136">
        <f t="shared" si="71"/>
        <v>199.68993399999999</v>
      </c>
      <c r="CI19" s="136">
        <f t="shared" si="71"/>
        <v>209.01035499999998</v>
      </c>
      <c r="CJ19" s="136">
        <f t="shared" si="71"/>
        <v>203.556737</v>
      </c>
      <c r="CK19" s="136">
        <f t="shared" si="71"/>
        <v>213.05218000000002</v>
      </c>
      <c r="CL19" s="136">
        <f t="shared" si="71"/>
        <v>207.54405800000001</v>
      </c>
      <c r="CM19" s="136">
        <f t="shared" si="71"/>
        <v>176.40879600000002</v>
      </c>
      <c r="CN19" s="136">
        <f t="shared" si="71"/>
        <v>193.163015</v>
      </c>
      <c r="CO19" s="136">
        <f t="shared" si="71"/>
        <v>198.63481199999998</v>
      </c>
      <c r="CP19" s="136">
        <f t="shared" si="71"/>
        <v>204.025621</v>
      </c>
      <c r="CQ19" s="136">
        <f t="shared" si="71"/>
        <v>177.208943</v>
      </c>
    </row>
    <row r="20" spans="1:96">
      <c r="A20" s="133" t="s">
        <v>60</v>
      </c>
      <c r="B20" s="133" t="s">
        <v>44</v>
      </c>
      <c r="C20" s="141">
        <f t="shared" ref="C20:AF20" si="72">(C14+C15)*1000/24/C3</f>
        <v>278.50167763873736</v>
      </c>
      <c r="D20" s="141">
        <f t="shared" si="72"/>
        <v>279.9281615820459</v>
      </c>
      <c r="E20" s="143">
        <f t="shared" si="72"/>
        <v>275.44247311827951</v>
      </c>
      <c r="F20" s="141">
        <f t="shared" si="72"/>
        <v>277.80511518433633</v>
      </c>
      <c r="G20" s="144">
        <f t="shared" si="72"/>
        <v>286.75440202980792</v>
      </c>
      <c r="H20" s="141">
        <f t="shared" si="72"/>
        <v>284.19661383842617</v>
      </c>
      <c r="I20" s="141">
        <f t="shared" si="72"/>
        <v>236.78426479796479</v>
      </c>
      <c r="J20" s="141">
        <f t="shared" si="72"/>
        <v>277.47649429429885</v>
      </c>
      <c r="K20" s="141">
        <f t="shared" si="72"/>
        <v>240.81539436640327</v>
      </c>
      <c r="L20" s="141">
        <f t="shared" si="72"/>
        <v>290.62638670299873</v>
      </c>
      <c r="M20" s="141">
        <f t="shared" si="72"/>
        <v>290.62638670299867</v>
      </c>
      <c r="N20" s="141">
        <f t="shared" si="72"/>
        <v>270.77301696538433</v>
      </c>
      <c r="O20" s="141">
        <f t="shared" si="72"/>
        <v>280.16346380764071</v>
      </c>
      <c r="P20" s="141">
        <f t="shared" si="72"/>
        <v>285.36805336966535</v>
      </c>
      <c r="Q20" s="141">
        <f>(Q14+Q15)*1000/24/Q3</f>
        <v>267.347826514171</v>
      </c>
      <c r="R20" s="141">
        <f t="shared" ref="R20:AE20" si="73">(R14+R15)*1000/24/R3</f>
        <v>280.83333333333331</v>
      </c>
      <c r="S20" s="141">
        <f t="shared" si="73"/>
        <v>282.39247311827961</v>
      </c>
      <c r="T20" s="141">
        <f t="shared" si="73"/>
        <v>286.61666666666525</v>
      </c>
      <c r="U20" s="141">
        <f t="shared" si="73"/>
        <v>280.73924731182791</v>
      </c>
      <c r="V20" s="141">
        <f t="shared" si="73"/>
        <v>280.73924731182791</v>
      </c>
      <c r="W20" s="141">
        <f t="shared" si="73"/>
        <v>252.90752032520331</v>
      </c>
      <c r="X20" s="141">
        <f t="shared" si="73"/>
        <v>265.60789866604682</v>
      </c>
      <c r="Y20" s="141">
        <f t="shared" si="73"/>
        <v>263.15833333333336</v>
      </c>
      <c r="Z20" s="141">
        <f t="shared" si="73"/>
        <v>274.95631720430111</v>
      </c>
      <c r="AA20" s="141">
        <f t="shared" si="73"/>
        <v>277.67473118279571</v>
      </c>
      <c r="AB20" s="141">
        <f t="shared" si="73"/>
        <v>272.16071428571428</v>
      </c>
      <c r="AC20" s="141">
        <f t="shared" si="73"/>
        <v>275.32661290322574</v>
      </c>
      <c r="AD20" s="141">
        <f t="shared" si="73"/>
        <v>284.77772988505745</v>
      </c>
      <c r="AE20" s="141">
        <f t="shared" si="73"/>
        <v>263.53567937438902</v>
      </c>
      <c r="AF20" s="141">
        <f t="shared" si="72"/>
        <v>289.95833333333326</v>
      </c>
      <c r="AG20" s="141">
        <f>(AG14+AG15)*1000/24/AG3</f>
        <v>290.95833333333337</v>
      </c>
      <c r="AH20" s="141">
        <f>(AH14+AH15)*1000/24/AH3</f>
        <v>291.79166666666669</v>
      </c>
      <c r="AI20" s="141">
        <f>(AI14+AI15)*1000/24/AI3</f>
        <v>291.79166666666663</v>
      </c>
      <c r="AJ20" s="141">
        <f t="shared" ref="AJ20:AT20" si="74">(AJ14+AJ15)*1000/24/AJ3</f>
        <v>287.04301075268819</v>
      </c>
      <c r="AK20" s="141">
        <f t="shared" si="74"/>
        <v>294.83333333333326</v>
      </c>
      <c r="AL20" s="141">
        <f t="shared" si="74"/>
        <v>288.95698924731187</v>
      </c>
      <c r="AM20" s="141">
        <f t="shared" si="74"/>
        <v>251.63760080645159</v>
      </c>
      <c r="AN20" s="141">
        <f t="shared" si="74"/>
        <v>271.625</v>
      </c>
      <c r="AO20" s="141">
        <f t="shared" si="74"/>
        <v>292</v>
      </c>
      <c r="AP20" s="141">
        <f t="shared" si="74"/>
        <v>289.15447154471542</v>
      </c>
      <c r="AQ20" s="141">
        <f t="shared" si="74"/>
        <v>245.18951612903226</v>
      </c>
      <c r="AR20" s="141">
        <f t="shared" si="74"/>
        <v>241.41666666666666</v>
      </c>
      <c r="AS20" s="141">
        <f t="shared" si="74"/>
        <v>240.68548387096774</v>
      </c>
      <c r="AT20" s="141">
        <f t="shared" si="74"/>
        <v>264.87903225806451</v>
      </c>
      <c r="AU20" s="141">
        <f>(AU14+AU15)*1000/24/AU3</f>
        <v>278.75</v>
      </c>
      <c r="AV20" s="141">
        <f>(AV14+AV15)*1000/24/AV3</f>
        <v>269.5779569892473</v>
      </c>
      <c r="AW20" s="141">
        <f>(AW14+AW15)*1000/24/AW3</f>
        <v>263.48333333333335</v>
      </c>
      <c r="AX20" s="141">
        <f>(AX14+AX15)*1000/24/AX3</f>
        <v>231.07277734067668</v>
      </c>
      <c r="AY20" s="141">
        <f>(AY14+AY15+AY16)*1000/24/AY3</f>
        <v>273.47772366767055</v>
      </c>
      <c r="AZ20" s="141">
        <f>(AZ14+AZ15+AZ16)*1000/24/AZ3</f>
        <v>271.19165863732047</v>
      </c>
      <c r="BA20" s="141">
        <f>(BA14+BA15+BA16)*1000/24/BA3</f>
        <v>274.10054046563192</v>
      </c>
      <c r="BB20" s="141">
        <f>(BB14+BB15+BB16)*1000/24/BB3</f>
        <v>256.08290882967606</v>
      </c>
      <c r="BC20" s="141">
        <f>(BC14+BC15+BC16)*1000/24/BC3</f>
        <v>273.67473118279582</v>
      </c>
      <c r="BD20" s="141">
        <f t="shared" ref="BD20:BI20" si="75">(BD14+BD15+BD16)*1000/24/BD3</f>
        <v>272.99999999999989</v>
      </c>
      <c r="BE20" s="141">
        <f t="shared" si="75"/>
        <v>202.61559139784944</v>
      </c>
      <c r="BF20" s="141">
        <f t="shared" si="75"/>
        <v>273</v>
      </c>
      <c r="BG20" s="141">
        <f t="shared" si="75"/>
        <v>255.03333333333333</v>
      </c>
      <c r="BH20" s="141">
        <f t="shared" si="75"/>
        <v>214.40535951774726</v>
      </c>
      <c r="BI20" s="141">
        <f t="shared" si="75"/>
        <v>274.76708952434359</v>
      </c>
      <c r="BJ20" s="141">
        <f t="shared" ref="BJ20:BO20" si="76">(BJ14+BJ15+BJ16)*1000/24/BJ3</f>
        <v>270.76582796000383</v>
      </c>
      <c r="BK20" s="141">
        <f t="shared" si="76"/>
        <v>253.09475749929911</v>
      </c>
      <c r="BL20" s="141">
        <f t="shared" si="76"/>
        <v>253.09475749929908</v>
      </c>
      <c r="BM20" s="141">
        <f t="shared" si="76"/>
        <v>253.09475749929911</v>
      </c>
      <c r="BN20" s="141">
        <f t="shared" si="76"/>
        <v>246.68012335295765</v>
      </c>
      <c r="BO20" s="141">
        <f t="shared" si="76"/>
        <v>246.68012335295771</v>
      </c>
      <c r="BQ20" s="133" t="s">
        <v>46</v>
      </c>
      <c r="BR20" s="133" t="s">
        <v>44</v>
      </c>
      <c r="BS20" s="141">
        <f t="shared" ref="BS20:CB20" si="77">BS19*1000/24/BS3</f>
        <v>280.06310618279571</v>
      </c>
      <c r="BT20" s="141">
        <f t="shared" si="77"/>
        <v>283.20960863095235</v>
      </c>
      <c r="BU20" s="141">
        <f t="shared" si="77"/>
        <v>253.64504973118281</v>
      </c>
      <c r="BV20" s="141">
        <f t="shared" si="77"/>
        <v>257.77544722222217</v>
      </c>
      <c r="BW20" s="141">
        <f t="shared" si="77"/>
        <v>280.72822311827957</v>
      </c>
      <c r="BX20" s="141">
        <f t="shared" si="77"/>
        <v>276.65534722222219</v>
      </c>
      <c r="BY20" s="141">
        <f t="shared" si="77"/>
        <v>206.37836424731185</v>
      </c>
      <c r="BZ20" s="141">
        <f t="shared" si="77"/>
        <v>278.74412768817206</v>
      </c>
      <c r="CA20" s="141">
        <f t="shared" si="77"/>
        <v>246.88997361111115</v>
      </c>
      <c r="CB20" s="141">
        <f t="shared" si="77"/>
        <v>281.49526612903225</v>
      </c>
      <c r="CC20" s="141">
        <f t="shared" ref="CC20:CH20" si="78">CC19*1000/24/CC3</f>
        <v>283.93103194444444</v>
      </c>
      <c r="CD20" s="141">
        <f t="shared" si="78"/>
        <v>268.32213037634409</v>
      </c>
      <c r="CE20" s="141">
        <f t="shared" si="78"/>
        <v>277.45907795698929</v>
      </c>
      <c r="CF20" s="141">
        <f t="shared" si="78"/>
        <v>264.19944345238099</v>
      </c>
      <c r="CG20" s="141">
        <f t="shared" si="78"/>
        <v>268.89882123655917</v>
      </c>
      <c r="CH20" s="141">
        <f t="shared" si="78"/>
        <v>277.34713055555557</v>
      </c>
      <c r="CI20" s="141">
        <f t="shared" ref="CI20:CQ20" si="79">CI19*1000/24/CI3</f>
        <v>280.92789650537634</v>
      </c>
      <c r="CJ20" s="141">
        <f t="shared" si="79"/>
        <v>282.71769027777776</v>
      </c>
      <c r="CK20" s="141">
        <f t="shared" si="79"/>
        <v>286.36045698924733</v>
      </c>
      <c r="CL20" s="141">
        <f t="shared" si="79"/>
        <v>278.9570672043011</v>
      </c>
      <c r="CM20" s="141">
        <f t="shared" si="79"/>
        <v>245.01221666666669</v>
      </c>
      <c r="CN20" s="141">
        <f t="shared" si="79"/>
        <v>259.62770833333332</v>
      </c>
      <c r="CO20" s="141">
        <f t="shared" si="79"/>
        <v>275.88168333333329</v>
      </c>
      <c r="CP20" s="141">
        <f t="shared" si="79"/>
        <v>274.22798521505376</v>
      </c>
      <c r="CQ20" s="141">
        <f t="shared" si="79"/>
        <v>238.18406317204301</v>
      </c>
    </row>
    <row r="21" spans="1:96" s="148" customFormat="1">
      <c r="A21" s="149" t="s">
        <v>55</v>
      </c>
      <c r="B21" s="149"/>
      <c r="C21" s="150">
        <f>C11-C19</f>
        <v>0</v>
      </c>
      <c r="D21" s="150">
        <f t="shared" ref="D21:AF21" si="80">D11-D19</f>
        <v>0</v>
      </c>
      <c r="E21" s="150">
        <f t="shared" si="80"/>
        <v>0</v>
      </c>
      <c r="F21" s="150">
        <f t="shared" si="80"/>
        <v>0</v>
      </c>
      <c r="G21" s="150">
        <f t="shared" si="80"/>
        <v>0</v>
      </c>
      <c r="H21" s="150">
        <f t="shared" si="80"/>
        <v>0</v>
      </c>
      <c r="I21" s="150">
        <f t="shared" si="80"/>
        <v>0</v>
      </c>
      <c r="J21" s="150">
        <f t="shared" si="80"/>
        <v>0</v>
      </c>
      <c r="K21" s="150">
        <f t="shared" si="80"/>
        <v>0</v>
      </c>
      <c r="L21" s="150">
        <f t="shared" si="80"/>
        <v>0</v>
      </c>
      <c r="M21" s="150">
        <f t="shared" si="80"/>
        <v>0</v>
      </c>
      <c r="N21" s="150">
        <f t="shared" si="80"/>
        <v>0</v>
      </c>
      <c r="O21" s="150">
        <f t="shared" si="80"/>
        <v>0</v>
      </c>
      <c r="P21" s="150">
        <f t="shared" si="80"/>
        <v>0</v>
      </c>
      <c r="Q21" s="150">
        <f>Q11-Q19</f>
        <v>0</v>
      </c>
      <c r="R21" s="150">
        <f t="shared" ref="R21:AE21" si="81">R11-R19</f>
        <v>0</v>
      </c>
      <c r="S21" s="150">
        <f t="shared" si="81"/>
        <v>0</v>
      </c>
      <c r="T21" s="150">
        <f t="shared" si="81"/>
        <v>0</v>
      </c>
      <c r="U21" s="150">
        <f t="shared" si="81"/>
        <v>0</v>
      </c>
      <c r="V21" s="150">
        <f t="shared" si="81"/>
        <v>0</v>
      </c>
      <c r="W21" s="150">
        <f t="shared" si="81"/>
        <v>0</v>
      </c>
      <c r="X21" s="150">
        <f t="shared" si="81"/>
        <v>0</v>
      </c>
      <c r="Y21" s="150">
        <f t="shared" si="81"/>
        <v>0</v>
      </c>
      <c r="Z21" s="150">
        <f t="shared" si="81"/>
        <v>0</v>
      </c>
      <c r="AA21" s="150">
        <f t="shared" si="81"/>
        <v>0</v>
      </c>
      <c r="AB21" s="150">
        <f t="shared" si="81"/>
        <v>0</v>
      </c>
      <c r="AC21" s="150">
        <f t="shared" si="81"/>
        <v>0</v>
      </c>
      <c r="AD21" s="150">
        <f t="shared" si="81"/>
        <v>0</v>
      </c>
      <c r="AE21" s="150">
        <f t="shared" si="81"/>
        <v>0</v>
      </c>
      <c r="AF21" s="150">
        <f t="shared" si="80"/>
        <v>0</v>
      </c>
      <c r="AG21" s="150">
        <f>AG11-AG19</f>
        <v>0</v>
      </c>
      <c r="AH21" s="150">
        <f>AH11-AH19</f>
        <v>0</v>
      </c>
      <c r="AI21" s="150">
        <f>AI11-AI19</f>
        <v>0</v>
      </c>
      <c r="AJ21" s="150">
        <f t="shared" ref="AJ21:AT21" si="82">AJ11-AJ19</f>
        <v>0</v>
      </c>
      <c r="AK21" s="150">
        <f t="shared" si="82"/>
        <v>0</v>
      </c>
      <c r="AL21" s="150">
        <f t="shared" si="82"/>
        <v>0</v>
      </c>
      <c r="AM21" s="150">
        <f t="shared" si="82"/>
        <v>0</v>
      </c>
      <c r="AN21" s="150">
        <f t="shared" si="82"/>
        <v>0</v>
      </c>
      <c r="AO21" s="150">
        <f t="shared" si="82"/>
        <v>0</v>
      </c>
      <c r="AP21" s="150">
        <f t="shared" si="82"/>
        <v>0</v>
      </c>
      <c r="AQ21" s="150">
        <f t="shared" si="82"/>
        <v>0</v>
      </c>
      <c r="AR21" s="150">
        <f t="shared" si="82"/>
        <v>0</v>
      </c>
      <c r="AS21" s="150">
        <f t="shared" si="82"/>
        <v>0</v>
      </c>
      <c r="AT21" s="150">
        <f t="shared" si="82"/>
        <v>0</v>
      </c>
      <c r="AU21" s="150">
        <f t="shared" ref="AU21:BK21" si="83">AU11-AU19</f>
        <v>0</v>
      </c>
      <c r="AV21" s="150">
        <f t="shared" si="83"/>
        <v>0</v>
      </c>
      <c r="AW21" s="150">
        <f t="shared" si="83"/>
        <v>0</v>
      </c>
      <c r="AX21" s="150">
        <f t="shared" si="83"/>
        <v>0</v>
      </c>
      <c r="AY21" s="150">
        <f t="shared" si="83"/>
        <v>0.34758620689655118</v>
      </c>
      <c r="AZ21" s="150">
        <f t="shared" si="83"/>
        <v>-0.48679460427933918</v>
      </c>
      <c r="BA21" s="150">
        <f t="shared" si="83"/>
        <v>0</v>
      </c>
      <c r="BB21" s="150">
        <f t="shared" si="83"/>
        <v>8.9251393455157313</v>
      </c>
      <c r="BC21" s="150">
        <f t="shared" si="83"/>
        <v>-0.50200000000003797</v>
      </c>
      <c r="BD21" s="150">
        <f t="shared" si="83"/>
        <v>0</v>
      </c>
      <c r="BE21" s="150">
        <f t="shared" si="83"/>
        <v>0</v>
      </c>
      <c r="BF21" s="150">
        <f t="shared" si="83"/>
        <v>0</v>
      </c>
      <c r="BG21" s="150">
        <f t="shared" si="83"/>
        <v>0</v>
      </c>
      <c r="BH21" s="150">
        <f t="shared" si="83"/>
        <v>0</v>
      </c>
      <c r="BI21" s="150">
        <f t="shared" si="83"/>
        <v>0</v>
      </c>
      <c r="BJ21" s="150">
        <f t="shared" si="83"/>
        <v>0</v>
      </c>
      <c r="BK21" s="150">
        <f t="shared" si="83"/>
        <v>0</v>
      </c>
      <c r="BL21" s="150">
        <f t="shared" ref="BL21:BM21" si="84">BL11-BL19</f>
        <v>0</v>
      </c>
      <c r="BM21" s="150">
        <f t="shared" si="84"/>
        <v>0</v>
      </c>
      <c r="BN21" s="150">
        <f t="shared" ref="BN21:BO21" si="85">BN11-BN19</f>
        <v>0</v>
      </c>
      <c r="BO21" s="150">
        <f t="shared" si="85"/>
        <v>0</v>
      </c>
      <c r="BQ21" s="149" t="s">
        <v>55</v>
      </c>
      <c r="BR21" s="149"/>
      <c r="BS21" s="150">
        <f t="shared" ref="BS21:CB21" si="86">BS11-BS19</f>
        <v>3.1669999999621723E-3</v>
      </c>
      <c r="BT21" s="150">
        <f t="shared" si="86"/>
        <v>3.070825000008881E-3</v>
      </c>
      <c r="BU21" s="150">
        <f t="shared" si="86"/>
        <v>2.9409999999643333E-3</v>
      </c>
      <c r="BV21" s="150">
        <f t="shared" si="86"/>
        <v>8.90786000013577E-4</v>
      </c>
      <c r="BW21" s="150">
        <f t="shared" si="86"/>
        <v>1.9220000000075288E-3</v>
      </c>
      <c r="BX21" s="150">
        <f t="shared" si="86"/>
        <v>5.3750000000150067E-3</v>
      </c>
      <c r="BY21" s="150">
        <f t="shared" si="86"/>
        <v>6.5005539999845041E-3</v>
      </c>
      <c r="BZ21" s="150">
        <f t="shared" si="86"/>
        <v>4.3029999999930624E-3</v>
      </c>
      <c r="CA21" s="150">
        <f t="shared" si="86"/>
        <v>1.1719999999968422E-3</v>
      </c>
      <c r="CB21" s="150">
        <f t="shared" si="86"/>
        <v>2.8238750000468826E-3</v>
      </c>
      <c r="CC21" s="150">
        <f t="shared" ref="CC21:CH21" si="87">CC11-CC19</f>
        <v>4.5500000001652552E-4</v>
      </c>
      <c r="CD21" s="150">
        <f t="shared" si="87"/>
        <v>9.6018000000015036E-2</v>
      </c>
      <c r="CE21" s="150">
        <f t="shared" si="87"/>
        <v>-8.9132000000006428E-2</v>
      </c>
      <c r="CF21" s="150">
        <f t="shared" si="87"/>
        <v>-6.4481000000029098E-2</v>
      </c>
      <c r="CG21" s="150">
        <f t="shared" si="87"/>
        <v>1.1418999999960988E-2</v>
      </c>
      <c r="CH21" s="150">
        <f t="shared" si="87"/>
        <v>-0.10598000000001662</v>
      </c>
      <c r="CI21" s="150">
        <f t="shared" ref="CI21:CQ21" si="88">CI11-CI19</f>
        <v>-5.8422624999963091E-2</v>
      </c>
      <c r="CJ21" s="150">
        <f t="shared" si="88"/>
        <v>-3.9366999999970176E-2</v>
      </c>
      <c r="CK21" s="150">
        <f t="shared" si="88"/>
        <v>-8.4362000000055559E-2</v>
      </c>
      <c r="CL21" s="150">
        <f t="shared" si="88"/>
        <v>-0.11662200000000666</v>
      </c>
      <c r="CM21" s="150">
        <f t="shared" si="88"/>
        <v>-6.8580410000038228E-2</v>
      </c>
      <c r="CN21" s="150">
        <f t="shared" si="88"/>
        <v>-0.12156400000000644</v>
      </c>
      <c r="CO21" s="150">
        <f t="shared" si="88"/>
        <v>-0.13524699999996415</v>
      </c>
      <c r="CP21" s="150">
        <f t="shared" si="88"/>
        <v>-0.10909054900000115</v>
      </c>
      <c r="CQ21" s="150">
        <f t="shared" si="88"/>
        <v>-0.1517825690000052</v>
      </c>
    </row>
    <row r="23" spans="1:96">
      <c r="BJ23">
        <f>150/12*10</f>
        <v>125</v>
      </c>
    </row>
    <row r="25" spans="1:96">
      <c r="A25" s="770" t="s">
        <v>442</v>
      </c>
      <c r="B25" s="771" t="s">
        <v>79</v>
      </c>
      <c r="AZ25" s="328">
        <v>43424.83738256478</v>
      </c>
      <c r="BA25" s="830">
        <v>44808</v>
      </c>
      <c r="BB25" s="830">
        <v>39694.103448275862</v>
      </c>
      <c r="BC25" s="830">
        <v>37315.999999999993</v>
      </c>
      <c r="BD25" s="830">
        <v>35135.999999999993</v>
      </c>
      <c r="BE25" s="830">
        <v>40137.490909090906</v>
      </c>
      <c r="BF25" s="830">
        <v>37281.163636363635</v>
      </c>
      <c r="BG25" s="830">
        <v>36784.145454545447</v>
      </c>
      <c r="BH25" s="830">
        <v>37991.454475946877</v>
      </c>
      <c r="BI25" s="830">
        <v>34395.35392614115</v>
      </c>
      <c r="BJ25" s="830">
        <v>36538.037296429393</v>
      </c>
      <c r="BK25" s="830">
        <v>37255.161464943812</v>
      </c>
      <c r="BL25" s="830">
        <v>33649.823258658929</v>
      </c>
      <c r="BM25" s="830">
        <v>37255.161464943812</v>
      </c>
      <c r="BN25" s="830">
        <v>36305.302240232428</v>
      </c>
      <c r="BO25" s="830">
        <v>37515.47898157352</v>
      </c>
      <c r="CB25" s="287"/>
      <c r="CC25" s="287"/>
      <c r="CD25" s="287"/>
      <c r="CE25" s="287"/>
      <c r="CF25" s="287"/>
      <c r="CG25" s="287"/>
      <c r="CH25" s="287"/>
      <c r="CI25" s="287"/>
      <c r="CJ25" s="287"/>
      <c r="CK25" s="287"/>
      <c r="CL25" s="287"/>
      <c r="CM25" s="287"/>
      <c r="CN25" s="328"/>
      <c r="CO25" s="328"/>
      <c r="CP25" s="328"/>
      <c r="CQ25" s="328"/>
    </row>
    <row r="26" spans="1:96">
      <c r="A26" s="770" t="s">
        <v>443</v>
      </c>
      <c r="B26" s="771" t="s">
        <v>79</v>
      </c>
      <c r="AZ26" s="328">
        <v>138815.95722171455</v>
      </c>
      <c r="BA26" s="830">
        <v>154082.8021064302</v>
      </c>
      <c r="BB26" s="830">
        <v>138925.59090909088</v>
      </c>
      <c r="BC26" s="830">
        <v>155138.00000000006</v>
      </c>
      <c r="BD26" s="830">
        <v>149759.99999999994</v>
      </c>
      <c r="BE26" s="830">
        <v>102386.00000000003</v>
      </c>
      <c r="BF26" s="830">
        <v>154752</v>
      </c>
      <c r="BG26" s="830">
        <v>136824</v>
      </c>
      <c r="BH26" s="830">
        <v>112825.17368810048</v>
      </c>
      <c r="BI26" s="830">
        <v>152646.09756097564</v>
      </c>
      <c r="BJ26" s="830">
        <v>153923.56910569107</v>
      </c>
      <c r="BK26" s="830">
        <v>140776.29268292684</v>
      </c>
      <c r="BL26" s="830">
        <v>127152.78048780485</v>
      </c>
      <c r="BM26" s="830">
        <v>140776.29268292684</v>
      </c>
      <c r="BN26" s="830">
        <v>131616.58536585365</v>
      </c>
      <c r="BO26" s="830">
        <v>136003.8048780488</v>
      </c>
      <c r="CB26" s="287"/>
      <c r="CC26" s="287"/>
      <c r="CD26" s="287"/>
      <c r="CE26" s="287"/>
      <c r="CF26" s="287"/>
      <c r="CG26" s="287"/>
      <c r="CH26" s="287"/>
      <c r="CI26" s="287"/>
      <c r="CJ26" s="287"/>
      <c r="CK26" s="287"/>
      <c r="CL26" s="287"/>
      <c r="CM26" s="287"/>
      <c r="CN26" s="328"/>
      <c r="CO26" s="328"/>
      <c r="CP26" s="328"/>
      <c r="CQ26" s="328"/>
    </row>
    <row r="27" spans="1:96">
      <c r="A27" s="770" t="s">
        <v>444</v>
      </c>
      <c r="B27" s="771" t="s">
        <v>79</v>
      </c>
      <c r="AZ27" s="328">
        <v>0</v>
      </c>
      <c r="BA27" s="830">
        <v>5040</v>
      </c>
      <c r="BB27" s="830">
        <v>5760</v>
      </c>
      <c r="BC27" s="830">
        <v>11160.000000000002</v>
      </c>
      <c r="BD27" s="830">
        <v>11663.999999999998</v>
      </c>
      <c r="BE27" s="830">
        <v>8222.5090909090941</v>
      </c>
      <c r="BF27" s="830">
        <v>11078.836363636365</v>
      </c>
      <c r="BG27" s="830">
        <v>10015.854545454546</v>
      </c>
      <c r="BH27" s="830">
        <v>8700.9593171565793</v>
      </c>
      <c r="BI27" s="830">
        <v>10790.852970410582</v>
      </c>
      <c r="BJ27" s="830">
        <v>10988.169600122337</v>
      </c>
      <c r="BK27" s="830">
        <v>10271.045431607925</v>
      </c>
      <c r="BL27" s="830">
        <v>9277.0732930652175</v>
      </c>
      <c r="BM27" s="830">
        <v>10271.045431607925</v>
      </c>
      <c r="BN27" s="830">
        <v>9687.8012080434291</v>
      </c>
      <c r="BO27" s="830">
        <v>10010.727914978212</v>
      </c>
      <c r="BQ27" s="131" t="s">
        <v>45</v>
      </c>
      <c r="BR27" s="125" t="s">
        <v>37</v>
      </c>
      <c r="BS27" s="128">
        <v>29564.500999999993</v>
      </c>
      <c r="BT27" s="128">
        <v>29553.628000000004</v>
      </c>
      <c r="BU27" s="128">
        <v>32242.9</v>
      </c>
      <c r="BV27" s="128">
        <v>27014.758407999994</v>
      </c>
      <c r="BW27" s="128">
        <v>31818.591</v>
      </c>
      <c r="BX27" s="128">
        <v>29490.221999999994</v>
      </c>
      <c r="BY27" s="128">
        <v>31641.333554000004</v>
      </c>
      <c r="BZ27" s="128">
        <v>31040.861999999997</v>
      </c>
      <c r="CA27" s="128">
        <v>30450.244999999999</v>
      </c>
      <c r="CB27" s="304">
        <v>31673.634999999998</v>
      </c>
      <c r="CC27" s="304">
        <v>30357.468999999997</v>
      </c>
      <c r="CD27" s="304">
        <v>28072.525999999998</v>
      </c>
      <c r="CE27" s="304">
        <v>28615.845000000008</v>
      </c>
      <c r="CF27" s="304">
        <v>22949.5</v>
      </c>
      <c r="CG27" s="304">
        <v>31783.847999999994</v>
      </c>
      <c r="CH27" s="304">
        <v>27976.388999999996</v>
      </c>
      <c r="CI27" s="304">
        <v>31322.041000000001</v>
      </c>
      <c r="CJ27" s="304">
        <v>29010.358999999997</v>
      </c>
      <c r="CK27" s="304">
        <v>31445.593999999997</v>
      </c>
      <c r="CL27" s="304">
        <v>28173.322999999997</v>
      </c>
      <c r="CM27" s="304">
        <v>28157.909</v>
      </c>
      <c r="CN27" s="304">
        <v>31317.54</v>
      </c>
      <c r="CO27" s="304">
        <v>30915.875000000004</v>
      </c>
      <c r="CP27" s="304">
        <v>18210.856451000003</v>
      </c>
      <c r="CQ27" s="304">
        <v>18436.044725</v>
      </c>
      <c r="CR27" s="321"/>
    </row>
    <row r="28" spans="1:96">
      <c r="BQ28" s="132"/>
      <c r="BR28" s="126" t="s">
        <v>38</v>
      </c>
      <c r="BS28" s="129">
        <v>5199.7019999999993</v>
      </c>
      <c r="BT28" s="129">
        <v>4551.3529999999992</v>
      </c>
      <c r="BU28" s="129">
        <v>4848.01</v>
      </c>
      <c r="BV28" s="129">
        <v>4347.1530000000012</v>
      </c>
      <c r="BW28" s="129">
        <v>5004.5229999999992</v>
      </c>
      <c r="BX28" s="129">
        <v>4980.5730000000003</v>
      </c>
      <c r="BY28" s="129">
        <v>5096.4529999999995</v>
      </c>
      <c r="BZ28" s="129">
        <v>5029.0739999999996</v>
      </c>
      <c r="CA28" s="129">
        <v>5405.4750000000004</v>
      </c>
      <c r="CB28" s="305">
        <v>5487.192</v>
      </c>
      <c r="CC28" s="305">
        <v>5375.6780000000017</v>
      </c>
      <c r="CD28" s="305">
        <v>5037.415</v>
      </c>
      <c r="CE28" s="305">
        <v>5177.1269999999986</v>
      </c>
      <c r="CF28" s="305">
        <v>4893.1889999999994</v>
      </c>
      <c r="CG28" s="305">
        <v>2659.3059999999991</v>
      </c>
      <c r="CH28" s="305">
        <v>5159.1090000000004</v>
      </c>
      <c r="CI28" s="305">
        <v>5912.1419999999998</v>
      </c>
      <c r="CJ28" s="305">
        <v>5702.4129999999996</v>
      </c>
      <c r="CK28" s="305">
        <v>5809.6770000000006</v>
      </c>
      <c r="CL28" s="305">
        <v>5734.3940000000002</v>
      </c>
      <c r="CM28" s="305">
        <v>5765.6180000000004</v>
      </c>
      <c r="CN28" s="305">
        <v>5593.2219999999998</v>
      </c>
      <c r="CO28" s="305">
        <v>5882.5910000000022</v>
      </c>
      <c r="CP28" s="305">
        <v>5662.3740000000007</v>
      </c>
      <c r="CQ28" s="305">
        <v>4626.6270000000013</v>
      </c>
      <c r="CR28" s="321"/>
    </row>
    <row r="29" spans="1:96">
      <c r="BQ29" s="132"/>
      <c r="BR29" s="126" t="s">
        <v>39</v>
      </c>
      <c r="BS29" s="129">
        <v>6678.737000000001</v>
      </c>
      <c r="BT29" s="129">
        <v>5646.2010000000018</v>
      </c>
      <c r="BU29" s="129">
        <v>6082.4740000000002</v>
      </c>
      <c r="BV29" s="129">
        <v>5874.0187929999975</v>
      </c>
      <c r="BW29" s="129">
        <v>6267.9770000000008</v>
      </c>
      <c r="BX29" s="129">
        <v>6207.0950000000012</v>
      </c>
      <c r="BY29" s="129">
        <v>6714.0650000000005</v>
      </c>
      <c r="BZ29" s="129">
        <v>6523.38</v>
      </c>
      <c r="CA29" s="129">
        <v>6710.7780000000012</v>
      </c>
      <c r="CB29" s="305">
        <v>6879.8310000000001</v>
      </c>
      <c r="CC29" s="305">
        <v>6795.3879999999999</v>
      </c>
      <c r="CD29" s="305">
        <v>5181.8549999999996</v>
      </c>
      <c r="CE29" s="305">
        <v>6335.7650000000003</v>
      </c>
      <c r="CF29" s="305">
        <v>5987.8919999999998</v>
      </c>
      <c r="CG29" s="305">
        <v>7295.942</v>
      </c>
      <c r="CH29" s="305">
        <v>6342.4839999999986</v>
      </c>
      <c r="CI29" s="305">
        <v>7150.1900000000005</v>
      </c>
      <c r="CJ29" s="305">
        <v>6599.835</v>
      </c>
      <c r="CK29" s="305">
        <v>7016.9449999999988</v>
      </c>
      <c r="CL29" s="305">
        <v>6937.6310000000003</v>
      </c>
      <c r="CM29" s="305">
        <v>3705.1320000000001</v>
      </c>
      <c r="CN29" s="305">
        <v>5837.3559999999998</v>
      </c>
      <c r="CO29" s="305">
        <v>8099.0950000000012</v>
      </c>
      <c r="CP29" s="305">
        <v>7598.5330000000013</v>
      </c>
      <c r="CQ29" s="305">
        <v>7029.6525860000011</v>
      </c>
      <c r="CR29" s="321"/>
    </row>
    <row r="30" spans="1:96">
      <c r="BQ30" s="132"/>
      <c r="BR30" s="126" t="s">
        <v>40</v>
      </c>
      <c r="BS30" s="129">
        <v>46069.093000000001</v>
      </c>
      <c r="BT30" s="129">
        <v>40393.186699999998</v>
      </c>
      <c r="BU30" s="129">
        <v>48544.15</v>
      </c>
      <c r="BV30" s="129">
        <v>44739.665000000001</v>
      </c>
      <c r="BW30" s="129">
        <v>49358.456999999995</v>
      </c>
      <c r="BX30" s="129">
        <v>46673.215999999986</v>
      </c>
      <c r="BY30" s="129">
        <v>12149.855</v>
      </c>
      <c r="BZ30" s="129">
        <v>48521.645000000004</v>
      </c>
      <c r="CA30" s="129">
        <v>48482.636000000006</v>
      </c>
      <c r="CB30" s="305">
        <v>48409.565875</v>
      </c>
      <c r="CC30" s="305">
        <v>48019.437999999995</v>
      </c>
      <c r="CD30" s="305">
        <v>50779.913000000008</v>
      </c>
      <c r="CE30" s="305">
        <v>49827.385999999999</v>
      </c>
      <c r="CF30" s="305">
        <v>45776.863999999994</v>
      </c>
      <c r="CG30" s="305">
        <v>50038.306999999993</v>
      </c>
      <c r="CH30" s="305">
        <v>48354.156999999999</v>
      </c>
      <c r="CI30" s="305">
        <v>48692.80999999999</v>
      </c>
      <c r="CJ30" s="305">
        <v>48660.116000000009</v>
      </c>
      <c r="CK30" s="305">
        <v>51777.741999999991</v>
      </c>
      <c r="CL30" s="305">
        <v>48456.810999999994</v>
      </c>
      <c r="CM30" s="305">
        <v>50021.088589999992</v>
      </c>
      <c r="CN30" s="305">
        <v>45068.540999999997</v>
      </c>
      <c r="CO30" s="305">
        <v>36621.820999999996</v>
      </c>
      <c r="CP30" s="305">
        <v>50241.701000000001</v>
      </c>
      <c r="CQ30" s="305">
        <v>38143.697999999997</v>
      </c>
      <c r="CR30" s="321"/>
    </row>
    <row r="31" spans="1:96">
      <c r="BC31" t="s">
        <v>534</v>
      </c>
      <c r="BD31" t="s">
        <v>539</v>
      </c>
      <c r="BH31" t="s">
        <v>536</v>
      </c>
      <c r="BQ31" s="132"/>
      <c r="BR31" s="126" t="s">
        <v>41</v>
      </c>
      <c r="BS31" s="129">
        <v>51912.037000000004</v>
      </c>
      <c r="BT31" s="129">
        <v>49233.724000000002</v>
      </c>
      <c r="BU31" s="129">
        <v>30906.545999999998</v>
      </c>
      <c r="BV31" s="129">
        <v>41956.409372000002</v>
      </c>
      <c r="BW31" s="129">
        <v>53718.625</v>
      </c>
      <c r="BX31" s="129">
        <v>49955.739000000009</v>
      </c>
      <c r="BY31" s="129">
        <v>29796.990999999998</v>
      </c>
      <c r="BZ31" s="129">
        <v>51042.281000000003</v>
      </c>
      <c r="CA31" s="129">
        <v>51585.149000000005</v>
      </c>
      <c r="CB31" s="305">
        <v>51368.315000000017</v>
      </c>
      <c r="CC31" s="305">
        <v>50577.362999999998</v>
      </c>
      <c r="CD31" s="305">
        <v>46037.471999999994</v>
      </c>
      <c r="CE31" s="305">
        <v>53150.125000000007</v>
      </c>
      <c r="CF31" s="305">
        <v>44958.991999999998</v>
      </c>
      <c r="CG31" s="305">
        <v>43800.173999999999</v>
      </c>
      <c r="CH31" s="305">
        <v>51167.868000000002</v>
      </c>
      <c r="CI31" s="305">
        <v>52229.015000000007</v>
      </c>
      <c r="CJ31" s="305">
        <v>52268.084999999999</v>
      </c>
      <c r="CK31" s="305">
        <v>53816.365000000005</v>
      </c>
      <c r="CL31" s="305">
        <v>51186.124000000003</v>
      </c>
      <c r="CM31" s="305">
        <v>35978.980000000003</v>
      </c>
      <c r="CN31" s="305">
        <v>42991.902999999991</v>
      </c>
      <c r="CO31" s="305">
        <v>53246.647999999994</v>
      </c>
      <c r="CP31" s="305">
        <v>57723.27399999999</v>
      </c>
      <c r="CQ31" s="305">
        <v>46418.342120000001</v>
      </c>
      <c r="CR31" s="321"/>
    </row>
    <row r="32" spans="1:96">
      <c r="BC32" t="s">
        <v>535</v>
      </c>
      <c r="BD32" t="s">
        <v>538</v>
      </c>
      <c r="BH32" t="s">
        <v>537</v>
      </c>
      <c r="BQ32" s="132"/>
      <c r="BR32" s="126" t="s">
        <v>42</v>
      </c>
      <c r="BS32" s="129">
        <v>68946.047999999995</v>
      </c>
      <c r="BT32" s="129">
        <v>60941.835124999998</v>
      </c>
      <c r="BU32" s="129">
        <v>66090.778000000006</v>
      </c>
      <c r="BV32" s="129">
        <v>61667.208213000005</v>
      </c>
      <c r="BW32" s="129">
        <v>62695.546999999999</v>
      </c>
      <c r="BX32" s="129">
        <v>61890.380000000005</v>
      </c>
      <c r="BY32" s="129">
        <v>68153.306000000011</v>
      </c>
      <c r="BZ32" s="129">
        <v>65232.692000000003</v>
      </c>
      <c r="CA32" s="129">
        <v>35127.670000000006</v>
      </c>
      <c r="CB32" s="305">
        <v>65616.763000000006</v>
      </c>
      <c r="CC32" s="305">
        <v>63305.462000000007</v>
      </c>
      <c r="CD32" s="305">
        <v>64618.502000000015</v>
      </c>
      <c r="CE32" s="305">
        <v>63234.173999999992</v>
      </c>
      <c r="CF32" s="305">
        <v>52911.108000000007</v>
      </c>
      <c r="CG32" s="305">
        <v>64494.564999999995</v>
      </c>
      <c r="CH32" s="305">
        <v>60583.946999999993</v>
      </c>
      <c r="CI32" s="305">
        <v>63645.734375</v>
      </c>
      <c r="CJ32" s="305">
        <v>61276.561999999998</v>
      </c>
      <c r="CK32" s="305">
        <v>63101.495000000003</v>
      </c>
      <c r="CL32" s="305">
        <v>66939.153000000006</v>
      </c>
      <c r="CM32" s="305">
        <v>52711.487999999998</v>
      </c>
      <c r="CN32" s="305">
        <v>62232.888999999988</v>
      </c>
      <c r="CO32" s="305">
        <v>63733.535000000011</v>
      </c>
      <c r="CP32" s="305">
        <v>64479.792000000001</v>
      </c>
      <c r="CQ32" s="305">
        <v>62402.795999999995</v>
      </c>
      <c r="CR32" s="321"/>
    </row>
    <row r="33" spans="55:95">
      <c r="BC33" t="s">
        <v>540</v>
      </c>
      <c r="BD33" t="s">
        <v>541</v>
      </c>
      <c r="BQ33" s="132"/>
      <c r="BR33" s="132" t="s">
        <v>44</v>
      </c>
      <c r="BS33" s="136">
        <f>SUM(BS27:BS32)</f>
        <v>208370.11800000002</v>
      </c>
      <c r="BT33" s="136">
        <f>SUM(BT27:BT32)</f>
        <v>190319.92782499999</v>
      </c>
      <c r="BU33" s="136">
        <f>SUM(BU27:BU32)</f>
        <v>188714.85800000001</v>
      </c>
      <c r="BV33" s="136">
        <v>185599.21278599999</v>
      </c>
      <c r="BW33" s="136">
        <v>208863.72</v>
      </c>
      <c r="BX33" s="136">
        <v>199197.22500000001</v>
      </c>
      <c r="BY33" s="136">
        <v>153552.003554</v>
      </c>
      <c r="BZ33" s="136">
        <v>207389.93400000001</v>
      </c>
      <c r="CA33" s="136">
        <v>177761.95300000001</v>
      </c>
      <c r="CB33" s="306">
        <v>209435.30187500003</v>
      </c>
      <c r="CC33" s="306">
        <v>204430.79800000001</v>
      </c>
      <c r="CD33" s="306">
        <v>199727.68299999999</v>
      </c>
      <c r="CE33" s="306">
        <v>206340.42200000002</v>
      </c>
      <c r="CF33" s="306">
        <v>177477.54499999998</v>
      </c>
      <c r="CG33" s="306">
        <v>200072.14199999999</v>
      </c>
      <c r="CH33" s="306">
        <v>199583.95399999997</v>
      </c>
      <c r="CI33" s="306">
        <v>208951.932375</v>
      </c>
      <c r="CJ33" s="306">
        <v>203517.37</v>
      </c>
      <c r="CK33" s="306">
        <f>SUM(CK27:CK32)</f>
        <v>212967.81799999997</v>
      </c>
      <c r="CL33" s="306">
        <f>SUM(CL27:CL32)</f>
        <v>207427.43599999999</v>
      </c>
      <c r="CM33" s="306">
        <f>SUM(CM27:CM32)</f>
        <v>176340.21558999998</v>
      </c>
      <c r="CN33" s="306">
        <v>193041.45099999997</v>
      </c>
      <c r="CO33" s="306">
        <v>198499.565</v>
      </c>
      <c r="CP33" s="306">
        <v>203916.53045100003</v>
      </c>
      <c r="CQ33" s="306">
        <v>177057.160431</v>
      </c>
    </row>
    <row r="34" spans="55:95">
      <c r="BC34" t="s">
        <v>542</v>
      </c>
      <c r="BD34" t="s">
        <v>543</v>
      </c>
      <c r="BQ34" s="131" t="s">
        <v>45</v>
      </c>
      <c r="BR34" s="125" t="s">
        <v>48</v>
      </c>
      <c r="BS34" s="155">
        <v>45830.767</v>
      </c>
      <c r="BT34" s="128">
        <v>42618.211000000003</v>
      </c>
      <c r="BU34" s="128">
        <v>49386.391000000003</v>
      </c>
      <c r="BV34" s="128">
        <v>42195.993000000002</v>
      </c>
      <c r="BW34" s="128">
        <v>46952.883999999998</v>
      </c>
      <c r="BX34" s="128">
        <v>39591.682999999997</v>
      </c>
      <c r="BY34" s="128">
        <v>30639.274000000001</v>
      </c>
      <c r="BZ34" s="128">
        <v>33950.281000000003</v>
      </c>
      <c r="CA34" s="128">
        <v>36485.468000000001</v>
      </c>
      <c r="CB34" s="304">
        <v>40900.025999999998</v>
      </c>
      <c r="CC34" s="304">
        <v>42989.709000000003</v>
      </c>
      <c r="CD34" s="304">
        <v>36412.074999999997</v>
      </c>
      <c r="CE34" s="304">
        <v>41823.974000000002</v>
      </c>
      <c r="CF34" s="304">
        <v>37755.531999999999</v>
      </c>
      <c r="CG34" s="304">
        <v>39049.402999999998</v>
      </c>
      <c r="CH34" s="304">
        <v>39025.873</v>
      </c>
      <c r="CI34" s="304">
        <v>42007.042999999998</v>
      </c>
      <c r="CJ34" s="304">
        <v>39500.317999999999</v>
      </c>
      <c r="CK34" s="304">
        <v>40865.982000000004</v>
      </c>
      <c r="CL34" s="304">
        <v>39628.671999999999</v>
      </c>
      <c r="CM34" s="304">
        <v>3988.8339999999998</v>
      </c>
      <c r="CN34" s="304">
        <v>21409.098000000002</v>
      </c>
      <c r="CO34" s="304">
        <v>36389.595000000001</v>
      </c>
      <c r="CP34" s="304">
        <v>44701.724000000002</v>
      </c>
      <c r="CQ34" s="304">
        <v>40070.107000000004</v>
      </c>
    </row>
    <row r="35" spans="55:95">
      <c r="BC35" t="s">
        <v>546</v>
      </c>
      <c r="BD35" t="s">
        <v>547</v>
      </c>
      <c r="BQ35" s="126"/>
      <c r="BR35" s="126" t="s">
        <v>49</v>
      </c>
      <c r="BS35" s="152">
        <v>48268.508000000002</v>
      </c>
      <c r="BT35" s="146">
        <v>41457.245999999999</v>
      </c>
      <c r="BU35" s="146">
        <v>47999.637999999999</v>
      </c>
      <c r="BV35" s="146">
        <v>41439.489000000001</v>
      </c>
      <c r="BW35" s="146">
        <v>43066.517</v>
      </c>
      <c r="BX35" s="146">
        <v>42775.601999999999</v>
      </c>
      <c r="BY35" s="146">
        <v>25414.766</v>
      </c>
      <c r="BZ35" s="146">
        <v>46859.169000000002</v>
      </c>
      <c r="CA35" s="146">
        <v>41403.302000000003</v>
      </c>
      <c r="CB35" s="307">
        <v>47213.311000000002</v>
      </c>
      <c r="CC35" s="307">
        <v>43485.021000000001</v>
      </c>
      <c r="CD35" s="307">
        <v>45345.16</v>
      </c>
      <c r="CE35" s="307">
        <v>44597.775999999998</v>
      </c>
      <c r="CF35" s="307">
        <v>38946.74</v>
      </c>
      <c r="CG35" s="307">
        <v>43111.495000000003</v>
      </c>
      <c r="CH35" s="307">
        <v>43095.726000000002</v>
      </c>
      <c r="CI35" s="307">
        <v>45536.116999999998</v>
      </c>
      <c r="CJ35" s="307">
        <v>45143.491000000002</v>
      </c>
      <c r="CK35" s="307">
        <v>48087.173999999999</v>
      </c>
      <c r="CL35" s="307">
        <v>48652.999000000003</v>
      </c>
      <c r="CM35" s="307">
        <v>49604.51</v>
      </c>
      <c r="CN35" s="307">
        <v>46018.550999999999</v>
      </c>
      <c r="CO35" s="307">
        <v>39874.915000000001</v>
      </c>
      <c r="CP35" s="307">
        <v>38756.061000000002</v>
      </c>
      <c r="CQ35" s="307">
        <v>32106.319</v>
      </c>
    </row>
    <row r="36" spans="55:95">
      <c r="BC36" t="s">
        <v>548</v>
      </c>
      <c r="BQ36" s="126"/>
      <c r="BR36" s="126" t="s">
        <v>50</v>
      </c>
      <c r="BS36" s="153">
        <v>111291.67600000001</v>
      </c>
      <c r="BT36" s="154">
        <v>103553.4</v>
      </c>
      <c r="BU36" s="154">
        <v>88349.888000000006</v>
      </c>
      <c r="BV36" s="154">
        <v>96931.86</v>
      </c>
      <c r="BW36" s="154">
        <v>109670.45699999999</v>
      </c>
      <c r="BX36" s="154">
        <v>110142.951</v>
      </c>
      <c r="BY36" s="154">
        <v>94359.566999999995</v>
      </c>
      <c r="BZ36" s="154">
        <v>121592.236</v>
      </c>
      <c r="CA36" s="154">
        <v>91596.99</v>
      </c>
      <c r="CB36" s="308">
        <v>116576.95600000001</v>
      </c>
      <c r="CC36" s="308">
        <v>110535.496</v>
      </c>
      <c r="CD36" s="308">
        <v>109463.677</v>
      </c>
      <c r="CE36" s="308">
        <v>111802.194</v>
      </c>
      <c r="CF36" s="308">
        <v>91417.63</v>
      </c>
      <c r="CG36" s="308">
        <v>107997.01300000001</v>
      </c>
      <c r="CH36" s="308">
        <v>109429.90399999999</v>
      </c>
      <c r="CI36" s="308">
        <v>114634.04399999999</v>
      </c>
      <c r="CJ36" s="308">
        <v>112735.33100000001</v>
      </c>
      <c r="CK36" s="308">
        <v>118151.39</v>
      </c>
      <c r="CL36" s="308">
        <v>113971.63</v>
      </c>
      <c r="CM36" s="308">
        <v>120431.50900000001</v>
      </c>
      <c r="CN36" s="308">
        <v>121153.9</v>
      </c>
      <c r="CO36" s="308">
        <v>116817.217</v>
      </c>
      <c r="CP36" s="308">
        <v>106380.716</v>
      </c>
      <c r="CQ36" s="308">
        <v>91592.998000000007</v>
      </c>
    </row>
    <row r="37" spans="55:95">
      <c r="BQ37" s="126"/>
      <c r="BR37" s="126" t="s">
        <v>51</v>
      </c>
      <c r="BS37" s="153">
        <v>0</v>
      </c>
      <c r="BT37" s="154">
        <v>0</v>
      </c>
      <c r="BU37" s="154"/>
      <c r="BV37" s="154">
        <v>2630.98</v>
      </c>
      <c r="BW37" s="154">
        <v>6291.94</v>
      </c>
      <c r="BX37" s="154">
        <v>3897.614</v>
      </c>
      <c r="BY37" s="154">
        <v>155.89599999999999</v>
      </c>
      <c r="BZ37" s="154">
        <v>2007.9449999999999</v>
      </c>
      <c r="CA37" s="154">
        <v>6739.0209999999997</v>
      </c>
      <c r="CB37" s="308">
        <v>1766.1849999999999</v>
      </c>
      <c r="CC37" s="308">
        <v>4540.1170000000002</v>
      </c>
      <c r="CD37" s="308">
        <v>5434.7529999999997</v>
      </c>
      <c r="CE37" s="308">
        <v>5229.6099999999997</v>
      </c>
      <c r="CF37" s="308">
        <v>6830.1239999999998</v>
      </c>
      <c r="CG37" s="308">
        <v>6926.8119999999999</v>
      </c>
      <c r="CH37" s="308">
        <v>5258.4309999999996</v>
      </c>
      <c r="CI37" s="308">
        <v>3857.1509999999998</v>
      </c>
      <c r="CJ37" s="308">
        <v>3297.5970000000002</v>
      </c>
      <c r="CK37" s="308">
        <v>3259.634</v>
      </c>
      <c r="CL37" s="308">
        <v>2314.7570000000001</v>
      </c>
      <c r="CM37" s="308">
        <v>559.94299999999998</v>
      </c>
      <c r="CN37" s="308">
        <v>1605.4659999999999</v>
      </c>
      <c r="CO37" s="308">
        <v>2673.085</v>
      </c>
      <c r="CP37" s="308">
        <v>11211.12</v>
      </c>
      <c r="CQ37" s="308">
        <v>10463.519</v>
      </c>
    </row>
    <row r="38" spans="55:95">
      <c r="BC38" t="s">
        <v>549</v>
      </c>
      <c r="BQ38" s="126"/>
      <c r="BR38" s="127" t="s">
        <v>52</v>
      </c>
      <c r="BS38" s="121">
        <v>2976</v>
      </c>
      <c r="BT38" s="126">
        <v>2688</v>
      </c>
      <c r="BU38" s="126">
        <v>2976</v>
      </c>
      <c r="BV38" s="126">
        <v>2400</v>
      </c>
      <c r="BW38" s="126">
        <v>2880</v>
      </c>
      <c r="BX38" s="126">
        <v>2784</v>
      </c>
      <c r="BY38" s="126">
        <v>2976</v>
      </c>
      <c r="BZ38" s="126">
        <v>2976</v>
      </c>
      <c r="CA38" s="126">
        <v>1536</v>
      </c>
      <c r="CB38" s="309">
        <v>2976</v>
      </c>
      <c r="CC38" s="309">
        <v>2880</v>
      </c>
      <c r="CD38" s="309">
        <v>2976</v>
      </c>
      <c r="CE38" s="309">
        <v>2976</v>
      </c>
      <c r="CF38" s="309">
        <v>2592</v>
      </c>
      <c r="CG38" s="309">
        <v>2976</v>
      </c>
      <c r="CH38" s="309">
        <v>2880</v>
      </c>
      <c r="CI38" s="309">
        <v>2976</v>
      </c>
      <c r="CJ38" s="309">
        <v>2880</v>
      </c>
      <c r="CK38" s="309">
        <v>2688</v>
      </c>
      <c r="CL38" s="309">
        <v>2976</v>
      </c>
      <c r="CM38" s="309">
        <v>1824</v>
      </c>
      <c r="CN38" s="309">
        <v>2976</v>
      </c>
      <c r="CO38" s="309">
        <v>2880</v>
      </c>
      <c r="CP38" s="309">
        <v>2976</v>
      </c>
      <c r="CQ38" s="309">
        <v>2976</v>
      </c>
    </row>
    <row r="39" spans="55:95">
      <c r="BC39" t="s">
        <v>550</v>
      </c>
      <c r="BQ39" s="147"/>
      <c r="BR39" s="147" t="s">
        <v>44</v>
      </c>
      <c r="BS39" s="156">
        <f>BS34+BS35</f>
        <v>94099.274999999994</v>
      </c>
      <c r="BT39" s="156">
        <f>BT34+BT35</f>
        <v>84075.456999999995</v>
      </c>
      <c r="BU39" s="156">
        <f>BU34+BU35</f>
        <v>97386.02900000001</v>
      </c>
      <c r="BV39" s="156">
        <v>185598.32200000001</v>
      </c>
      <c r="BW39" s="156">
        <v>208861.79800000001</v>
      </c>
      <c r="BX39" s="156">
        <v>199191.85</v>
      </c>
      <c r="BY39" s="156">
        <v>153545.503</v>
      </c>
      <c r="BZ39" s="156">
        <v>207385.63100000002</v>
      </c>
      <c r="CA39" s="156">
        <v>177760.78100000002</v>
      </c>
      <c r="CB39" s="310">
        <v>209432.478</v>
      </c>
      <c r="CC39" s="310">
        <v>204430.34300000002</v>
      </c>
      <c r="CD39" s="310">
        <v>199631.66500000001</v>
      </c>
      <c r="CE39" s="310">
        <v>206429.554</v>
      </c>
      <c r="CF39" s="310">
        <v>177542.02600000001</v>
      </c>
      <c r="CG39" s="310">
        <v>200060.72300000003</v>
      </c>
      <c r="CH39" s="310">
        <v>199689.93400000001</v>
      </c>
      <c r="CI39" s="310">
        <v>209010.35500000001</v>
      </c>
      <c r="CJ39" s="310">
        <v>203556.73700000002</v>
      </c>
      <c r="CK39" s="310">
        <v>203556.73700000002</v>
      </c>
      <c r="CL39" s="310">
        <v>207544.05800000002</v>
      </c>
      <c r="CM39" s="310">
        <f>SUM(CM34:CM38)</f>
        <v>176408.796</v>
      </c>
      <c r="CN39" s="310">
        <v>193163.01499999998</v>
      </c>
      <c r="CO39" s="310">
        <v>198634.81200000001</v>
      </c>
      <c r="CP39" s="310">
        <v>204025.62099999998</v>
      </c>
      <c r="CQ39" s="310">
        <v>177208.943</v>
      </c>
    </row>
    <row r="40" spans="55:95">
      <c r="BC40" t="s">
        <v>544</v>
      </c>
      <c r="CB40" s="28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328"/>
      <c r="CO40" s="328"/>
      <c r="CP40" s="328"/>
      <c r="CQ40" s="328"/>
    </row>
    <row r="41" spans="55:95">
      <c r="BC41" t="s">
        <v>540</v>
      </c>
      <c r="BD41" t="s">
        <v>545</v>
      </c>
      <c r="CB41" s="287"/>
      <c r="CC41" s="287"/>
      <c r="CD41" s="287"/>
      <c r="CE41" s="287"/>
      <c r="CF41" s="287"/>
      <c r="CG41" s="287"/>
      <c r="CH41" s="287"/>
      <c r="CI41" s="287"/>
      <c r="CJ41" s="287"/>
      <c r="CK41" s="287"/>
      <c r="CL41" s="287"/>
      <c r="CM41" s="287"/>
      <c r="CN41" s="287"/>
      <c r="CO41" s="287"/>
      <c r="CP41" s="287"/>
      <c r="CQ41" s="287"/>
    </row>
    <row r="42" spans="55:95">
      <c r="CB42" s="287"/>
      <c r="CC42" s="287"/>
      <c r="CD42" s="287"/>
      <c r="CE42" s="287"/>
      <c r="CF42" s="287"/>
      <c r="CG42" s="287"/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</row>
    <row r="43" spans="55:95">
      <c r="CB43" s="287"/>
      <c r="CC43" s="287"/>
      <c r="CD43" s="287"/>
      <c r="CE43" s="287"/>
      <c r="CF43" s="287"/>
      <c r="CG43" s="287"/>
      <c r="CH43" s="287"/>
      <c r="CI43" s="287"/>
      <c r="CJ43" s="287"/>
      <c r="CK43" s="287"/>
      <c r="CL43" s="287"/>
      <c r="CM43" s="287"/>
      <c r="CN43" s="287"/>
      <c r="CO43" s="287"/>
      <c r="CP43" s="287"/>
      <c r="CQ43" s="287"/>
    </row>
    <row r="44" spans="55:95">
      <c r="CB44" s="287"/>
      <c r="CC44" s="287"/>
      <c r="CD44" s="287"/>
      <c r="CE44" s="287"/>
      <c r="CF44" s="287"/>
      <c r="CG44" s="287"/>
      <c r="CH44" s="287"/>
      <c r="CI44" s="287"/>
      <c r="CJ44" s="287"/>
      <c r="CK44" s="287"/>
      <c r="CL44" s="287"/>
      <c r="CM44" s="287"/>
      <c r="CN44" s="287"/>
      <c r="CO44" s="287"/>
      <c r="CP44" s="287"/>
      <c r="CQ44" s="287"/>
    </row>
    <row r="45" spans="55:95">
      <c r="CB45" s="287"/>
      <c r="CC45" s="287"/>
      <c r="CD45" s="287"/>
      <c r="CE45" s="287"/>
      <c r="CF45" s="287"/>
      <c r="CG45" s="287"/>
      <c r="CH45" s="287"/>
      <c r="CI45" s="287"/>
      <c r="CJ45" s="287"/>
      <c r="CK45" s="287"/>
      <c r="CL45" s="287"/>
      <c r="CM45" s="287"/>
      <c r="CN45" s="287"/>
      <c r="CO45" s="287"/>
      <c r="CP45" s="287"/>
      <c r="CQ45" s="287"/>
    </row>
    <row r="46" spans="55:95">
      <c r="CB46" s="287"/>
      <c r="CC46" s="287"/>
      <c r="CD46" s="287"/>
      <c r="CE46" s="287"/>
      <c r="CF46" s="287"/>
      <c r="CG46" s="287"/>
      <c r="CH46" s="287"/>
      <c r="CI46" s="287"/>
      <c r="CJ46" s="287"/>
      <c r="CK46" s="287"/>
      <c r="CL46" s="287"/>
      <c r="CM46" s="287"/>
      <c r="CN46" s="287"/>
      <c r="CO46" s="287"/>
      <c r="CP46" s="287"/>
      <c r="CQ46" s="287"/>
    </row>
    <row r="47" spans="55:95">
      <c r="CB47" s="287"/>
      <c r="CC47" s="287"/>
      <c r="CD47" s="287"/>
      <c r="CE47" s="287"/>
      <c r="CF47" s="287"/>
      <c r="CG47" s="287"/>
      <c r="CH47" s="287"/>
      <c r="CI47" s="287"/>
      <c r="CJ47" s="287"/>
      <c r="CK47" s="287"/>
      <c r="CL47" s="287"/>
      <c r="CM47" s="287"/>
      <c r="CN47" s="287"/>
      <c r="CO47" s="287"/>
      <c r="CP47" s="287"/>
      <c r="CQ47" s="287"/>
    </row>
    <row r="48" spans="55:95">
      <c r="CB48" s="287"/>
      <c r="CC48" s="287"/>
      <c r="CD48" s="287"/>
      <c r="CE48" s="287"/>
      <c r="CF48" s="287"/>
      <c r="CG48" s="287"/>
      <c r="CH48" s="287"/>
      <c r="CI48" s="287"/>
      <c r="CJ48" s="287"/>
      <c r="CK48" s="287"/>
      <c r="CL48" s="287"/>
      <c r="CM48" s="287"/>
      <c r="CN48" s="287"/>
      <c r="CO48" s="287"/>
      <c r="CP48" s="287"/>
      <c r="CQ48" s="287"/>
    </row>
    <row r="49" spans="80:95">
      <c r="CB49" s="287"/>
      <c r="CC49" s="287"/>
      <c r="CD49" s="287"/>
      <c r="CE49" s="287"/>
      <c r="CF49" s="287"/>
      <c r="CG49" s="287"/>
      <c r="CH49" s="287"/>
      <c r="CI49" s="287"/>
      <c r="CJ49" s="287"/>
      <c r="CK49" s="287"/>
      <c r="CL49" s="287"/>
      <c r="CM49" s="287"/>
      <c r="CN49" s="287"/>
      <c r="CO49" s="287"/>
      <c r="CP49" s="287"/>
      <c r="CQ49" s="28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O160"/>
  <sheetViews>
    <sheetView topLeftCell="A8" zoomScale="85" zoomScaleNormal="85" workbookViewId="0">
      <selection activeCell="BH19" sqref="BH19"/>
    </sheetView>
  </sheetViews>
  <sheetFormatPr defaultRowHeight="14"/>
  <cols>
    <col min="2" max="2" width="11.08203125" bestFit="1" customWidth="1"/>
    <col min="3" max="3" width="27.08203125" bestFit="1" customWidth="1"/>
    <col min="4" max="4" width="44.08203125" customWidth="1"/>
    <col min="5" max="56" width="9.08203125" hidden="1" customWidth="1"/>
    <col min="57" max="69" width="9.08203125" bestFit="1" customWidth="1"/>
    <col min="71" max="71" width="25" hidden="1" customWidth="1"/>
    <col min="72" max="72" width="31.4140625" hidden="1" customWidth="1"/>
    <col min="73" max="75" width="14.08203125" hidden="1" customWidth="1"/>
    <col min="76" max="96" width="15.08203125" style="287" hidden="1" customWidth="1"/>
    <col min="97" max="103" width="17.08203125" style="287" hidden="1" customWidth="1"/>
    <col min="104" max="105" width="0" hidden="1" customWidth="1"/>
    <col min="107" max="108" width="28.08203125" bestFit="1" customWidth="1"/>
    <col min="109" max="109" width="26" bestFit="1" customWidth="1"/>
  </cols>
  <sheetData>
    <row r="1" spans="1:119">
      <c r="A1" s="161" t="s">
        <v>36</v>
      </c>
      <c r="B1" s="162">
        <f ca="1">NOW()</f>
        <v>44337.71512025463</v>
      </c>
    </row>
    <row r="2" spans="1:119">
      <c r="BX2" s="288"/>
      <c r="BY2" s="288"/>
      <c r="BZ2" s="288"/>
      <c r="CA2" s="288"/>
      <c r="CB2" s="288"/>
      <c r="CC2" s="288"/>
      <c r="CD2" s="288"/>
      <c r="CE2" s="311"/>
      <c r="CF2" s="311"/>
      <c r="CG2" s="311"/>
      <c r="CH2" s="311"/>
      <c r="CI2" s="311"/>
      <c r="CJ2" s="311"/>
      <c r="CK2" s="311"/>
      <c r="CL2" s="311"/>
      <c r="CM2" s="311"/>
      <c r="CN2" s="311"/>
      <c r="CO2" s="311"/>
      <c r="CP2" s="311"/>
      <c r="CQ2" s="311"/>
      <c r="CR2" s="311"/>
      <c r="CS2" s="311"/>
      <c r="CT2" s="311"/>
      <c r="CU2" s="311"/>
      <c r="CV2" s="311"/>
      <c r="CW2" s="311"/>
      <c r="CX2" s="311"/>
      <c r="CY2" s="311"/>
    </row>
    <row r="3" spans="1:119">
      <c r="A3" s="906" t="s">
        <v>56</v>
      </c>
      <c r="B3" s="906"/>
      <c r="C3" s="907"/>
      <c r="E3">
        <v>31</v>
      </c>
      <c r="F3">
        <v>28</v>
      </c>
      <c r="G3">
        <v>31</v>
      </c>
      <c r="H3">
        <v>30</v>
      </c>
      <c r="I3">
        <v>31</v>
      </c>
      <c r="J3">
        <v>30</v>
      </c>
      <c r="K3">
        <v>31</v>
      </c>
      <c r="L3">
        <v>31</v>
      </c>
      <c r="M3">
        <v>30</v>
      </c>
      <c r="N3">
        <v>31</v>
      </c>
      <c r="O3">
        <v>30</v>
      </c>
      <c r="P3">
        <v>31</v>
      </c>
      <c r="Q3">
        <v>31</v>
      </c>
      <c r="R3">
        <v>28</v>
      </c>
      <c r="S3">
        <v>31</v>
      </c>
      <c r="T3">
        <v>30</v>
      </c>
      <c r="U3">
        <v>31</v>
      </c>
      <c r="V3">
        <v>30</v>
      </c>
      <c r="W3">
        <v>31</v>
      </c>
      <c r="X3">
        <v>31</v>
      </c>
      <c r="Y3">
        <v>30</v>
      </c>
      <c r="Z3">
        <v>31</v>
      </c>
      <c r="AA3">
        <v>30</v>
      </c>
      <c r="AB3">
        <v>31</v>
      </c>
      <c r="AC3">
        <v>31</v>
      </c>
      <c r="AD3">
        <v>28</v>
      </c>
      <c r="AE3">
        <v>31</v>
      </c>
      <c r="AF3">
        <v>30</v>
      </c>
      <c r="AG3">
        <v>31</v>
      </c>
      <c r="AH3">
        <v>30</v>
      </c>
      <c r="AI3">
        <v>31</v>
      </c>
      <c r="AJ3">
        <v>31</v>
      </c>
      <c r="AK3">
        <v>31</v>
      </c>
      <c r="AL3">
        <v>31</v>
      </c>
      <c r="AM3">
        <v>30</v>
      </c>
      <c r="AN3">
        <v>31</v>
      </c>
      <c r="AO3">
        <v>31</v>
      </c>
      <c r="AP3">
        <v>28</v>
      </c>
      <c r="AQ3">
        <v>31</v>
      </c>
      <c r="AR3">
        <v>30</v>
      </c>
      <c r="AS3">
        <v>31</v>
      </c>
      <c r="AT3">
        <v>30</v>
      </c>
      <c r="AU3">
        <v>31</v>
      </c>
      <c r="AV3">
        <v>31</v>
      </c>
      <c r="AW3">
        <v>30</v>
      </c>
      <c r="AX3">
        <v>31</v>
      </c>
      <c r="AY3">
        <v>30</v>
      </c>
      <c r="AZ3">
        <v>31</v>
      </c>
      <c r="BA3">
        <v>31</v>
      </c>
      <c r="BB3">
        <v>28</v>
      </c>
      <c r="BC3">
        <v>31</v>
      </c>
      <c r="BD3">
        <v>30</v>
      </c>
      <c r="BE3">
        <v>31</v>
      </c>
      <c r="BF3">
        <v>30</v>
      </c>
      <c r="BG3">
        <v>31</v>
      </c>
      <c r="BH3">
        <v>31</v>
      </c>
      <c r="BI3">
        <v>30</v>
      </c>
      <c r="BJ3">
        <v>31</v>
      </c>
      <c r="BK3">
        <v>30</v>
      </c>
      <c r="BL3">
        <v>31</v>
      </c>
      <c r="BM3">
        <v>31</v>
      </c>
      <c r="BN3">
        <v>28</v>
      </c>
      <c r="BO3">
        <v>31</v>
      </c>
      <c r="BP3">
        <v>30</v>
      </c>
      <c r="BQ3">
        <v>31</v>
      </c>
      <c r="BS3" s="151" t="s">
        <v>57</v>
      </c>
      <c r="BU3">
        <v>31</v>
      </c>
      <c r="BV3">
        <v>28</v>
      </c>
      <c r="BW3">
        <v>31</v>
      </c>
      <c r="BX3" s="287">
        <v>30</v>
      </c>
      <c r="BY3" s="287">
        <v>31</v>
      </c>
      <c r="BZ3" s="287">
        <v>30</v>
      </c>
      <c r="CA3" s="287">
        <v>31</v>
      </c>
      <c r="CB3" s="287">
        <v>31</v>
      </c>
      <c r="CC3" s="287">
        <v>30</v>
      </c>
      <c r="CD3" s="287">
        <v>31</v>
      </c>
      <c r="CE3" s="287">
        <v>30</v>
      </c>
      <c r="CF3" s="287">
        <v>31</v>
      </c>
      <c r="CG3" s="287">
        <v>31</v>
      </c>
      <c r="CH3" s="287">
        <v>28</v>
      </c>
      <c r="CI3" s="287">
        <v>31</v>
      </c>
      <c r="CJ3" s="287">
        <v>30</v>
      </c>
      <c r="CK3" s="287">
        <v>31</v>
      </c>
      <c r="CL3" s="287">
        <v>30</v>
      </c>
      <c r="CM3" s="287">
        <v>31</v>
      </c>
      <c r="CN3" s="287">
        <v>31</v>
      </c>
      <c r="CO3" s="287">
        <v>30</v>
      </c>
      <c r="CP3" s="287">
        <v>31</v>
      </c>
      <c r="CQ3" s="287">
        <v>30</v>
      </c>
      <c r="CR3" s="287">
        <v>31</v>
      </c>
      <c r="CS3" s="287">
        <v>31</v>
      </c>
      <c r="CT3" s="287">
        <v>28</v>
      </c>
      <c r="CU3" s="287">
        <v>31</v>
      </c>
      <c r="CV3" s="287">
        <v>30</v>
      </c>
      <c r="CW3" s="287">
        <v>31</v>
      </c>
      <c r="CX3" s="287">
        <v>30</v>
      </c>
      <c r="CY3" s="287">
        <v>31</v>
      </c>
    </row>
    <row r="4" spans="1:119" s="130" customFormat="1">
      <c r="A4" s="908" t="s">
        <v>76</v>
      </c>
      <c r="B4" s="909"/>
      <c r="C4" s="910"/>
      <c r="D4" s="409"/>
      <c r="E4" s="139">
        <v>21916</v>
      </c>
      <c r="F4" s="139">
        <v>21947</v>
      </c>
      <c r="G4" s="139">
        <v>21976</v>
      </c>
      <c r="H4" s="139">
        <v>22007</v>
      </c>
      <c r="I4" s="139">
        <v>22037</v>
      </c>
      <c r="J4" s="139">
        <v>22068</v>
      </c>
      <c r="K4" s="139">
        <v>22098</v>
      </c>
      <c r="L4" s="139">
        <v>22129</v>
      </c>
      <c r="M4" s="139">
        <v>22160</v>
      </c>
      <c r="N4" s="139">
        <v>22190</v>
      </c>
      <c r="O4" s="139">
        <v>22221</v>
      </c>
      <c r="P4" s="139">
        <v>22251</v>
      </c>
      <c r="Q4" s="139">
        <v>22282</v>
      </c>
      <c r="R4" s="139">
        <v>22313</v>
      </c>
      <c r="S4" s="139">
        <v>22341</v>
      </c>
      <c r="T4" s="139">
        <v>22372</v>
      </c>
      <c r="U4" s="139">
        <v>22402</v>
      </c>
      <c r="V4" s="139">
        <v>22433</v>
      </c>
      <c r="W4" s="139">
        <v>22463</v>
      </c>
      <c r="X4" s="139">
        <v>22494</v>
      </c>
      <c r="Y4" s="139">
        <v>22525</v>
      </c>
      <c r="Z4" s="139">
        <v>22555</v>
      </c>
      <c r="AA4" s="139">
        <v>22586</v>
      </c>
      <c r="AB4" s="139">
        <v>22616</v>
      </c>
      <c r="AC4" s="139">
        <v>22647</v>
      </c>
      <c r="AD4" s="139">
        <v>22678</v>
      </c>
      <c r="AE4" s="139">
        <v>22706</v>
      </c>
      <c r="AF4" s="139">
        <v>22737</v>
      </c>
      <c r="AG4" s="139">
        <v>22767</v>
      </c>
      <c r="AH4" s="139">
        <v>22798</v>
      </c>
      <c r="AI4" s="139">
        <v>22828</v>
      </c>
      <c r="AJ4" s="139">
        <v>22859</v>
      </c>
      <c r="AK4" s="139">
        <v>22890</v>
      </c>
      <c r="AL4" s="139">
        <v>22920</v>
      </c>
      <c r="AM4" s="139">
        <v>22951</v>
      </c>
      <c r="AN4" s="139">
        <v>22981</v>
      </c>
      <c r="AO4" s="139">
        <v>23012</v>
      </c>
      <c r="AP4" s="139">
        <v>23043</v>
      </c>
      <c r="AQ4" s="139">
        <v>23071</v>
      </c>
      <c r="AR4" s="139">
        <v>23102</v>
      </c>
      <c r="AS4" s="139">
        <v>23132</v>
      </c>
      <c r="AT4" s="139">
        <v>23163</v>
      </c>
      <c r="AU4" s="139">
        <v>23193</v>
      </c>
      <c r="AV4" s="139">
        <v>23224</v>
      </c>
      <c r="AW4" s="139">
        <v>23255</v>
      </c>
      <c r="AX4" s="139">
        <v>23285</v>
      </c>
      <c r="AY4" s="139">
        <v>23316</v>
      </c>
      <c r="AZ4" s="139">
        <v>23346</v>
      </c>
      <c r="BA4" s="139">
        <v>23377</v>
      </c>
      <c r="BB4" s="139">
        <v>23408</v>
      </c>
      <c r="BC4" s="139">
        <v>23437</v>
      </c>
      <c r="BD4" s="139">
        <v>23468</v>
      </c>
      <c r="BE4" s="139">
        <v>23498</v>
      </c>
      <c r="BF4" s="139">
        <v>23529</v>
      </c>
      <c r="BG4" s="139">
        <v>23559</v>
      </c>
      <c r="BH4" s="139">
        <v>23590</v>
      </c>
      <c r="BI4" s="139">
        <v>23621</v>
      </c>
      <c r="BJ4" s="139">
        <v>23651</v>
      </c>
      <c r="BK4" s="139">
        <v>23682</v>
      </c>
      <c r="BL4" s="139">
        <v>23712</v>
      </c>
      <c r="BM4" s="139">
        <v>23743</v>
      </c>
      <c r="BN4" s="139">
        <v>23774</v>
      </c>
      <c r="BO4" s="139">
        <v>23802</v>
      </c>
      <c r="BP4" s="139">
        <v>23833</v>
      </c>
      <c r="BQ4" s="139">
        <v>23863</v>
      </c>
      <c r="BS4" s="138" t="s">
        <v>43</v>
      </c>
      <c r="BT4" s="138"/>
      <c r="BU4" s="190">
        <v>21916</v>
      </c>
      <c r="BV4" s="139">
        <v>21947</v>
      </c>
      <c r="BW4" s="139">
        <v>21976</v>
      </c>
      <c r="BX4" s="289">
        <v>22007</v>
      </c>
      <c r="BY4" s="289">
        <v>22037</v>
      </c>
      <c r="BZ4" s="289">
        <v>22068</v>
      </c>
      <c r="CA4" s="289">
        <v>22098</v>
      </c>
      <c r="CB4" s="289">
        <v>22129</v>
      </c>
      <c r="CC4" s="289">
        <v>22160</v>
      </c>
      <c r="CD4" s="289">
        <v>22190</v>
      </c>
      <c r="CE4" s="289">
        <v>22221</v>
      </c>
      <c r="CF4" s="289">
        <v>22251</v>
      </c>
      <c r="CG4" s="289">
        <v>22282</v>
      </c>
      <c r="CH4" s="289">
        <v>22313</v>
      </c>
      <c r="CI4" s="289">
        <v>22341</v>
      </c>
      <c r="CJ4" s="289">
        <v>22372</v>
      </c>
      <c r="CK4" s="289">
        <v>22402</v>
      </c>
      <c r="CL4" s="289">
        <v>22433</v>
      </c>
      <c r="CM4" s="289">
        <v>22463</v>
      </c>
      <c r="CN4" s="289">
        <v>22494</v>
      </c>
      <c r="CO4" s="289">
        <v>22525</v>
      </c>
      <c r="CP4" s="289">
        <v>22555</v>
      </c>
      <c r="CQ4" s="289">
        <v>22586</v>
      </c>
      <c r="CR4" s="289">
        <v>22616</v>
      </c>
      <c r="CS4" s="289">
        <v>22647</v>
      </c>
      <c r="CT4" s="289">
        <v>22678</v>
      </c>
      <c r="CU4" s="289">
        <v>22706</v>
      </c>
      <c r="CV4" s="289">
        <v>22737</v>
      </c>
      <c r="CW4" s="289">
        <v>22767</v>
      </c>
      <c r="CX4" s="289">
        <v>22798</v>
      </c>
      <c r="CY4" s="289">
        <v>22828</v>
      </c>
      <c r="CZ4"/>
      <c r="DA4"/>
      <c r="DB4"/>
      <c r="DC4"/>
      <c r="DD4"/>
    </row>
    <row r="5" spans="1:119">
      <c r="A5" s="911" t="s">
        <v>58</v>
      </c>
      <c r="B5" s="912"/>
      <c r="C5" s="913"/>
      <c r="D5" s="410" t="s">
        <v>37</v>
      </c>
      <c r="E5" s="128">
        <f>Ability!C29</f>
        <v>46.084543449143702</v>
      </c>
      <c r="F5" s="128">
        <f>Ability!D29</f>
        <v>43.729496850075037</v>
      </c>
      <c r="G5" s="128">
        <f>Ability!E29</f>
        <v>48.414800084011645</v>
      </c>
      <c r="H5" s="128">
        <f>Ability!F29</f>
        <v>45.000476190476192</v>
      </c>
      <c r="I5" s="128">
        <f>Ability!G29</f>
        <v>48.4168903822018</v>
      </c>
      <c r="J5" s="128">
        <f>Ability!H29</f>
        <v>46.855354892910725</v>
      </c>
      <c r="K5" s="128">
        <f>Ability!I29</f>
        <v>48.417122637556261</v>
      </c>
      <c r="L5" s="128">
        <f>Ability!J29</f>
        <v>46.520408351841986</v>
      </c>
      <c r="M5" s="128">
        <f>Ability!K29</f>
        <v>46.86</v>
      </c>
      <c r="N5" s="128">
        <f>Ability!L29</f>
        <v>48.421999999999997</v>
      </c>
      <c r="O5" s="128">
        <f>Ability!M29</f>
        <v>46.86</v>
      </c>
      <c r="P5" s="128">
        <f>Ability!N29</f>
        <v>42.917809523809538</v>
      </c>
      <c r="Q5" s="128">
        <f>Ability!O29</f>
        <v>45.298000000000002</v>
      </c>
      <c r="R5" s="128">
        <f>Ability!P29</f>
        <v>43.735999999999997</v>
      </c>
      <c r="S5" s="128">
        <f>Ability!Q29</f>
        <v>48.421999999999997</v>
      </c>
      <c r="T5" s="128">
        <f>Ability!R29</f>
        <v>43.512857142857136</v>
      </c>
      <c r="U5" s="128">
        <f>Ability!S29</f>
        <v>48.4</v>
      </c>
      <c r="V5" s="128">
        <f>Ability!T29</f>
        <v>46.86</v>
      </c>
      <c r="W5" s="128">
        <f>Ability!U29</f>
        <v>48.421999999999997</v>
      </c>
      <c r="X5" s="128">
        <f>Ability!V29</f>
        <v>48.421999999999997</v>
      </c>
      <c r="Y5" s="128">
        <f>Ability!W29</f>
        <v>45</v>
      </c>
      <c r="Z5" s="128">
        <f>Ability!X29</f>
        <v>46.5</v>
      </c>
      <c r="AA5" s="128">
        <f>Ability!Y29</f>
        <v>45</v>
      </c>
      <c r="AB5" s="128">
        <f>Ability!Z29</f>
        <v>29.725000000000001</v>
      </c>
      <c r="AC5" s="128">
        <f>Ability!AA29</f>
        <v>28.864285714285717</v>
      </c>
      <c r="AD5" s="128">
        <f>Ability!AB29</f>
        <v>24.271428571428576</v>
      </c>
      <c r="AE5" s="128">
        <f>Ability!AC29</f>
        <v>26.65</v>
      </c>
      <c r="AF5" s="128">
        <f>Ability!AD29</f>
        <v>44.1</v>
      </c>
      <c r="AG5" s="128">
        <f>Ability!AE29</f>
        <v>46.5</v>
      </c>
      <c r="AH5" s="128">
        <f>Ability!AF29</f>
        <v>45</v>
      </c>
      <c r="AI5" s="146">
        <f>Ability!AG29</f>
        <v>46.5</v>
      </c>
      <c r="AJ5" s="146">
        <f>Ability!AH29</f>
        <v>46.5</v>
      </c>
      <c r="AK5" s="146">
        <f>Ability!AI29</f>
        <v>45</v>
      </c>
      <c r="AL5" s="146">
        <f>Ability!AJ29</f>
        <v>46.5</v>
      </c>
      <c r="AM5" s="146">
        <f>Ability!AK29</f>
        <v>45</v>
      </c>
      <c r="AN5" s="146">
        <f>Ability!AL29</f>
        <v>41.85</v>
      </c>
      <c r="AO5" s="146">
        <f>Ability!AM29</f>
        <v>46.5</v>
      </c>
      <c r="AP5" s="146">
        <f>Ability!AN29</f>
        <v>43.5</v>
      </c>
      <c r="AQ5" s="146">
        <f>Ability!AO29</f>
        <v>46.5</v>
      </c>
      <c r="AR5" s="146">
        <f>Ability!AP29</f>
        <v>37.655000000000001</v>
      </c>
      <c r="AS5" s="146">
        <f>Ability!AQ29</f>
        <v>20.925000000000001</v>
      </c>
      <c r="AT5" s="146">
        <f>Ability!AR29</f>
        <v>0</v>
      </c>
      <c r="AU5" s="146">
        <f>Ability!AS29</f>
        <v>0</v>
      </c>
      <c r="AV5" s="146">
        <f>Ability!AT29</f>
        <v>21.6</v>
      </c>
      <c r="AW5" s="146">
        <f>Ability!AU29</f>
        <v>39</v>
      </c>
      <c r="AX5" s="146">
        <f>Ability!AV29</f>
        <v>39.99</v>
      </c>
      <c r="AY5" s="146">
        <f>Ability!AW29</f>
        <v>38.700000000000003</v>
      </c>
      <c r="AZ5" s="146">
        <f>Ability!AX29</f>
        <v>41.85</v>
      </c>
      <c r="BA5" s="146">
        <f>Ability!AY29</f>
        <v>42.2425</v>
      </c>
      <c r="BB5" s="146">
        <f>Ability!AZ29</f>
        <v>30.754027157631253</v>
      </c>
      <c r="BC5" s="146">
        <f>Ability!BA29</f>
        <v>35.2395</v>
      </c>
      <c r="BD5" s="146">
        <f>Ability!BB29</f>
        <v>34.690994173286128</v>
      </c>
      <c r="BE5" s="146">
        <f>Ability!BC29</f>
        <v>38.408999999999999</v>
      </c>
      <c r="BF5" s="146">
        <f>Ability!BD29</f>
        <v>39.474358203033539</v>
      </c>
      <c r="BG5" s="146">
        <f>Ability!BE29</f>
        <v>39.99</v>
      </c>
      <c r="BH5" s="146">
        <f>Ability!BF29</f>
        <v>40.92</v>
      </c>
      <c r="BI5" s="146">
        <f>Ability!BG29</f>
        <v>39.6</v>
      </c>
      <c r="BJ5" s="146">
        <f>Ability!BH29</f>
        <v>40.6875</v>
      </c>
      <c r="BK5" s="146">
        <f>Ability!BI29</f>
        <v>38.25</v>
      </c>
      <c r="BL5" s="146">
        <f>Ability!BJ29</f>
        <v>39.524999999999999</v>
      </c>
      <c r="BM5" s="146">
        <f>Ability!BK29</f>
        <v>34.875</v>
      </c>
      <c r="BN5" s="146">
        <f>Ability!BL29</f>
        <v>31.5</v>
      </c>
      <c r="BO5" s="146">
        <f>Ability!BM29</f>
        <v>34.875</v>
      </c>
      <c r="BP5" s="146">
        <f>Ability!BN29</f>
        <v>33.75</v>
      </c>
      <c r="BQ5" s="146">
        <f>Ability!BO29</f>
        <v>34.875</v>
      </c>
      <c r="BS5" s="131" t="s">
        <v>58</v>
      </c>
      <c r="BT5" s="191" t="s">
        <v>37</v>
      </c>
      <c r="BU5" s="128">
        <f t="shared" ref="BU5:CV8" si="0">(BU79+BU86)/1000</f>
        <v>43.521335000000001</v>
      </c>
      <c r="BV5" s="128">
        <f t="shared" si="0"/>
        <v>42.655433857999995</v>
      </c>
      <c r="BW5" s="128">
        <f t="shared" si="0"/>
        <v>46.612535403999999</v>
      </c>
      <c r="BX5" s="128">
        <f t="shared" si="0"/>
        <v>39.58879598299999</v>
      </c>
      <c r="BY5" s="128">
        <f t="shared" si="0"/>
        <v>47.461967872999999</v>
      </c>
      <c r="BZ5" s="128">
        <f t="shared" si="0"/>
        <v>44.781192078999993</v>
      </c>
      <c r="CA5" s="128">
        <f t="shared" si="0"/>
        <v>48.163569000000003</v>
      </c>
      <c r="CB5" s="128">
        <f t="shared" si="0"/>
        <v>48.306441635000006</v>
      </c>
      <c r="CC5" s="128">
        <f t="shared" si="0"/>
        <v>46.56224799999999</v>
      </c>
      <c r="CD5" s="128">
        <f t="shared" si="0"/>
        <v>48.888979194999997</v>
      </c>
      <c r="CE5" s="128">
        <f t="shared" si="0"/>
        <v>45.782445879999997</v>
      </c>
      <c r="CF5" s="128">
        <f t="shared" si="0"/>
        <v>43.301744999999997</v>
      </c>
      <c r="CG5" s="128">
        <f t="shared" si="0"/>
        <v>43.375186999999997</v>
      </c>
      <c r="CH5" s="128">
        <f t="shared" si="0"/>
        <v>33.686202999999985</v>
      </c>
      <c r="CI5" s="128">
        <f t="shared" si="0"/>
        <v>45.822874999999996</v>
      </c>
      <c r="CJ5" s="128">
        <f t="shared" si="0"/>
        <v>42.084195000000008</v>
      </c>
      <c r="CK5" s="128">
        <f t="shared" si="0"/>
        <v>47.689236000000022</v>
      </c>
      <c r="CL5" s="128">
        <f t="shared" si="0"/>
        <v>42.320086000000003</v>
      </c>
      <c r="CM5" s="128">
        <f t="shared" si="0"/>
        <v>44.787466999999999</v>
      </c>
      <c r="CN5" s="128">
        <f t="shared" si="0"/>
        <v>41.507626999999999</v>
      </c>
      <c r="CO5" s="128">
        <f t="shared" si="0"/>
        <v>41.507626999999999</v>
      </c>
      <c r="CP5" s="128">
        <f t="shared" si="0"/>
        <v>44.403384999999993</v>
      </c>
      <c r="CQ5" s="128">
        <f t="shared" si="0"/>
        <v>43.958566999999995</v>
      </c>
      <c r="CR5" s="128">
        <f t="shared" si="0"/>
        <v>25.383895894999998</v>
      </c>
      <c r="CS5" s="128">
        <f t="shared" si="0"/>
        <v>27.063393000000001</v>
      </c>
      <c r="CT5" s="128">
        <f t="shared" si="0"/>
        <v>26.116028</v>
      </c>
      <c r="CU5" s="128">
        <f t="shared" si="0"/>
        <v>36.071987999999997</v>
      </c>
      <c r="CV5" s="128">
        <f t="shared" si="0"/>
        <v>42.600339203000004</v>
      </c>
      <c r="CW5" s="128">
        <v>47.478517957188473</v>
      </c>
      <c r="CX5" s="128">
        <v>47.478517957188473</v>
      </c>
      <c r="CY5" s="128">
        <v>47.478517957188473</v>
      </c>
    </row>
    <row r="6" spans="1:119">
      <c r="A6" s="157"/>
      <c r="B6" s="121"/>
      <c r="C6" s="412"/>
      <c r="D6" s="411" t="s">
        <v>38</v>
      </c>
      <c r="E6" s="129">
        <f>Ability!C30</f>
        <v>40.337853917721731</v>
      </c>
      <c r="F6" s="129">
        <f>Ability!D30</f>
        <v>37.958515173933641</v>
      </c>
      <c r="G6" s="129">
        <f>Ability!E30</f>
        <v>42.025837686357484</v>
      </c>
      <c r="H6" s="129">
        <f>Ability!F30</f>
        <v>39.792000000000002</v>
      </c>
      <c r="I6" s="129">
        <f>Ability!G30</f>
        <v>42.027531405297907</v>
      </c>
      <c r="J6" s="129">
        <f>Ability!H30</f>
        <v>39.994039520980031</v>
      </c>
      <c r="K6" s="129">
        <f>Ability!I30</f>
        <v>42.027531405297907</v>
      </c>
      <c r="L6" s="129">
        <f>Ability!J30</f>
        <v>39.067482624810097</v>
      </c>
      <c r="M6" s="129">
        <f>Ability!K30</f>
        <v>40.68</v>
      </c>
      <c r="N6" s="129">
        <f>Ability!L30</f>
        <v>42.036000000000001</v>
      </c>
      <c r="O6" s="129">
        <f>Ability!M30</f>
        <v>40.68</v>
      </c>
      <c r="P6" s="129">
        <f>Ability!N30</f>
        <v>37.372682926829249</v>
      </c>
      <c r="Q6" s="129">
        <f>Ability!O30</f>
        <v>40.183902439024386</v>
      </c>
      <c r="R6" s="129">
        <f>Ability!P30</f>
        <v>37.968000000000004</v>
      </c>
      <c r="S6" s="129">
        <f>Ability!Q30</f>
        <v>20.34</v>
      </c>
      <c r="T6" s="129">
        <f>Ability!R30</f>
        <v>39.522439024390245</v>
      </c>
      <c r="U6" s="129">
        <f>Ability!S30</f>
        <v>42</v>
      </c>
      <c r="V6" s="129">
        <f>Ability!T30</f>
        <v>40.68</v>
      </c>
      <c r="W6" s="129">
        <f>Ability!U30</f>
        <v>42.036000000000001</v>
      </c>
      <c r="X6" s="129">
        <f>Ability!V30</f>
        <v>42.036000000000001</v>
      </c>
      <c r="Y6" s="129">
        <f>Ability!W30</f>
        <v>39</v>
      </c>
      <c r="Z6" s="129">
        <f>Ability!X30</f>
        <v>40.299999999999997</v>
      </c>
      <c r="AA6" s="129">
        <f>Ability!Y30</f>
        <v>39</v>
      </c>
      <c r="AB6" s="129">
        <f>Ability!Z30</f>
        <v>40.299999999999997</v>
      </c>
      <c r="AC6" s="129">
        <f>Ability!AA30</f>
        <v>40.299999999999997</v>
      </c>
      <c r="AD6" s="129">
        <f>Ability!AB30</f>
        <v>36.049999999999997</v>
      </c>
      <c r="AE6" s="129">
        <f>Ability!AC30</f>
        <v>38.799999999999997</v>
      </c>
      <c r="AF6" s="129">
        <f>Ability!AD30</f>
        <v>39.9</v>
      </c>
      <c r="AG6" s="129">
        <f>Ability!AE30</f>
        <v>44.95</v>
      </c>
      <c r="AH6" s="129">
        <f>Ability!AF30</f>
        <v>43.5</v>
      </c>
      <c r="AI6" s="167">
        <f>Ability!AG30</f>
        <v>43.4</v>
      </c>
      <c r="AJ6" s="167">
        <f>Ability!AH30</f>
        <v>43.4</v>
      </c>
      <c r="AK6" s="167">
        <f>Ability!AI30</f>
        <v>42</v>
      </c>
      <c r="AL6" s="167">
        <f>Ability!AJ30</f>
        <v>44.95</v>
      </c>
      <c r="AM6" s="167">
        <f>Ability!AK30</f>
        <v>43.5</v>
      </c>
      <c r="AN6" s="167">
        <f>Ability!AL30</f>
        <v>44.95</v>
      </c>
      <c r="AO6" s="167">
        <f>Ability!AM30</f>
        <v>44.95</v>
      </c>
      <c r="AP6" s="167">
        <f>Ability!AN30</f>
        <v>40.6</v>
      </c>
      <c r="AQ6" s="167">
        <f>Ability!AO30</f>
        <v>41.85</v>
      </c>
      <c r="AR6" s="167">
        <f>Ability!AP30</f>
        <v>37.5</v>
      </c>
      <c r="AS6" s="167">
        <f>Ability!AQ30</f>
        <v>37.200000000000003</v>
      </c>
      <c r="AT6" s="167">
        <f>Ability!AR30</f>
        <v>36</v>
      </c>
      <c r="AU6" s="167">
        <f>Ability!AS30</f>
        <v>37.200000000000003</v>
      </c>
      <c r="AV6" s="167">
        <f>Ability!AT30</f>
        <v>37.200000000000003</v>
      </c>
      <c r="AW6" s="167">
        <f>Ability!AU30</f>
        <v>36</v>
      </c>
      <c r="AX6" s="167">
        <f>Ability!AV30</f>
        <v>37.200000000000003</v>
      </c>
      <c r="AY6" s="167">
        <f>Ability!AW30</f>
        <v>37.337226373582716</v>
      </c>
      <c r="AZ6" s="167">
        <f>Ability!AX30</f>
        <v>19.2</v>
      </c>
      <c r="BA6" s="167">
        <f>Ability!AY30</f>
        <v>37.700000000000003</v>
      </c>
      <c r="BB6" s="167">
        <f>Ability!AZ30</f>
        <v>32.94672988329333</v>
      </c>
      <c r="BC6" s="167">
        <f>Ability!BA30</f>
        <v>37.260987804878049</v>
      </c>
      <c r="BD6" s="167">
        <f>Ability!BB30</f>
        <v>37.328080292667678</v>
      </c>
      <c r="BE6" s="167">
        <f>Ability!BC30</f>
        <v>38.067999999999998</v>
      </c>
      <c r="BF6" s="167">
        <f>Ability!BD30</f>
        <v>37.939186201742395</v>
      </c>
      <c r="BG6" s="167">
        <f>Ability!BE30</f>
        <v>36.58</v>
      </c>
      <c r="BH6" s="167">
        <f>Ability!BF30</f>
        <v>37.200000000000003</v>
      </c>
      <c r="BI6" s="167">
        <f>Ability!BG30</f>
        <v>33.9</v>
      </c>
      <c r="BJ6" s="167">
        <f>Ability!BH30</f>
        <v>32.4</v>
      </c>
      <c r="BK6" s="167">
        <f>Ability!BI30</f>
        <v>36</v>
      </c>
      <c r="BL6" s="167">
        <f>Ability!BJ30</f>
        <v>37.200000000000003</v>
      </c>
      <c r="BM6" s="167">
        <f>Ability!BK30</f>
        <v>37.200000000000003</v>
      </c>
      <c r="BN6" s="167">
        <f>Ability!BL30</f>
        <v>33.6</v>
      </c>
      <c r="BO6" s="167">
        <f>Ability!BM30</f>
        <v>37.200000000000003</v>
      </c>
      <c r="BP6" s="167">
        <f>Ability!BN30</f>
        <v>36</v>
      </c>
      <c r="BQ6" s="167">
        <f>Ability!BO30</f>
        <v>37.200000000000003</v>
      </c>
      <c r="BS6" s="132"/>
      <c r="BT6" s="157" t="s">
        <v>38</v>
      </c>
      <c r="BU6" s="129">
        <f t="shared" si="0"/>
        <v>39.768886000000009</v>
      </c>
      <c r="BV6" s="129">
        <f>(BV80+BV87)/1000</f>
        <v>36.898592000000001</v>
      </c>
      <c r="BW6" s="129">
        <f t="shared" si="0"/>
        <v>38.90406500000001</v>
      </c>
      <c r="BX6" s="129">
        <f t="shared" si="0"/>
        <v>36.290274000000004</v>
      </c>
      <c r="BY6" s="129">
        <f t="shared" si="0"/>
        <v>41.13806300000001</v>
      </c>
      <c r="BZ6" s="129">
        <f t="shared" si="0"/>
        <v>38.356395999999989</v>
      </c>
      <c r="CA6" s="129">
        <f t="shared" si="0"/>
        <v>37.761614529999996</v>
      </c>
      <c r="CB6" s="129">
        <f t="shared" si="0"/>
        <v>40.919871999999998</v>
      </c>
      <c r="CC6" s="129">
        <f t="shared" si="0"/>
        <v>42.325313999999992</v>
      </c>
      <c r="CD6" s="129">
        <f t="shared" si="0"/>
        <v>42.078607501999997</v>
      </c>
      <c r="CE6" s="129">
        <f t="shared" si="0"/>
        <v>41.77895199999999</v>
      </c>
      <c r="CF6" s="129">
        <f t="shared" si="0"/>
        <v>41.648808000000002</v>
      </c>
      <c r="CG6" s="129">
        <f t="shared" si="0"/>
        <v>42.098258000000001</v>
      </c>
      <c r="CH6" s="129">
        <f t="shared" si="0"/>
        <v>38.412279999999996</v>
      </c>
      <c r="CI6" s="129">
        <f t="shared" si="0"/>
        <v>18.661698000000001</v>
      </c>
      <c r="CJ6" s="129">
        <f t="shared" si="0"/>
        <v>36.883771000000003</v>
      </c>
      <c r="CK6" s="129">
        <f t="shared" si="0"/>
        <v>41.318751999999996</v>
      </c>
      <c r="CL6" s="129">
        <f t="shared" si="0"/>
        <v>39.118612000000006</v>
      </c>
      <c r="CM6" s="129">
        <f t="shared" si="0"/>
        <v>39.952531999999998</v>
      </c>
      <c r="CN6" s="129">
        <f t="shared" si="0"/>
        <v>40.456547000000015</v>
      </c>
      <c r="CO6" s="129">
        <f t="shared" si="0"/>
        <v>40.456547000000015</v>
      </c>
      <c r="CP6" s="129">
        <f t="shared" si="0"/>
        <v>39.655081000000003</v>
      </c>
      <c r="CQ6" s="129">
        <f t="shared" si="0"/>
        <v>39.482925999999999</v>
      </c>
      <c r="CR6" s="129">
        <f>(CR80+CR87)/1000</f>
        <v>39.167936000000005</v>
      </c>
      <c r="CS6" s="129">
        <f t="shared" si="0"/>
        <v>31.919106999999997</v>
      </c>
      <c r="CT6" s="129">
        <f t="shared" si="0"/>
        <v>33.647631999999994</v>
      </c>
      <c r="CU6" s="129">
        <f t="shared" si="0"/>
        <v>39.142246</v>
      </c>
      <c r="CV6" s="129">
        <f t="shared" si="0"/>
        <v>40.333247502000006</v>
      </c>
      <c r="CW6" s="129">
        <v>43.581619500000002</v>
      </c>
      <c r="CX6" s="129">
        <v>43.581619500000002</v>
      </c>
      <c r="CY6" s="129">
        <v>43.581619500000002</v>
      </c>
    </row>
    <row r="7" spans="1:119">
      <c r="A7" s="157"/>
      <c r="B7" s="121"/>
      <c r="C7" s="412"/>
      <c r="D7" s="411" t="s">
        <v>39</v>
      </c>
      <c r="E7" s="129">
        <f>Ability!C31</f>
        <v>54.628610617884853</v>
      </c>
      <c r="F7" s="129">
        <f>Ability!D31</f>
        <v>51.010916882865217</v>
      </c>
      <c r="G7" s="129">
        <f>Ability!E31</f>
        <v>54.737279962660573</v>
      </c>
      <c r="H7" s="129">
        <f>Ability!F31</f>
        <v>53.454000000000001</v>
      </c>
      <c r="I7" s="129">
        <f>Ability!G31</f>
        <v>56.477461502558249</v>
      </c>
      <c r="J7" s="129">
        <f>Ability!H31</f>
        <v>54.655643042455914</v>
      </c>
      <c r="K7" s="129">
        <f>Ability!I31</f>
        <v>56.477461502558249</v>
      </c>
      <c r="L7" s="129">
        <f>Ability!J31</f>
        <v>54.588802965972874</v>
      </c>
      <c r="M7" s="129">
        <f>Ability!K31</f>
        <v>54.66</v>
      </c>
      <c r="N7" s="129">
        <f>Ability!L31</f>
        <v>56.481999999999999</v>
      </c>
      <c r="O7" s="129">
        <f>Ability!M31</f>
        <v>54.66</v>
      </c>
      <c r="P7" s="129">
        <f>Ability!N31</f>
        <v>50.216097560975598</v>
      </c>
      <c r="Q7" s="129">
        <f>Ability!O31</f>
        <v>53.99341463414634</v>
      </c>
      <c r="R7" s="129">
        <f>Ability!P31</f>
        <v>51.015999999999998</v>
      </c>
      <c r="S7" s="129">
        <f>Ability!Q31</f>
        <v>56.481999999999999</v>
      </c>
      <c r="T7" s="129">
        <f>Ability!R31</f>
        <v>53.526804878048772</v>
      </c>
      <c r="U7" s="129">
        <f>Ability!S31</f>
        <v>56.5</v>
      </c>
      <c r="V7" s="129">
        <f>Ability!T31</f>
        <v>54.66</v>
      </c>
      <c r="W7" s="129">
        <f>Ability!U31</f>
        <v>56.481999999999999</v>
      </c>
      <c r="X7" s="129">
        <f>Ability!V31</f>
        <v>56.481999999999999</v>
      </c>
      <c r="Y7" s="129">
        <f>Ability!W31</f>
        <v>30.974</v>
      </c>
      <c r="Z7" s="129">
        <f>Ability!X31</f>
        <v>47.372</v>
      </c>
      <c r="AA7" s="129">
        <f>Ability!Y31</f>
        <v>54.66</v>
      </c>
      <c r="AB7" s="129">
        <f>Ability!Z31</f>
        <v>56.481999999999999</v>
      </c>
      <c r="AC7" s="129">
        <f>Ability!AA31</f>
        <v>55.8</v>
      </c>
      <c r="AD7" s="129">
        <f>Ability!AB31</f>
        <v>49.7</v>
      </c>
      <c r="AE7" s="129">
        <f>Ability!AC31</f>
        <v>55.8</v>
      </c>
      <c r="AF7" s="129">
        <f>Ability!AD31</f>
        <v>57.6</v>
      </c>
      <c r="AG7" s="129">
        <f>Ability!AE31</f>
        <v>62</v>
      </c>
      <c r="AH7" s="129">
        <f>Ability!AF31</f>
        <v>57</v>
      </c>
      <c r="AI7" s="146">
        <f>Ability!AG31</f>
        <v>60.45</v>
      </c>
      <c r="AJ7" s="146">
        <f>Ability!AH31</f>
        <v>60.45</v>
      </c>
      <c r="AK7" s="146">
        <f>Ability!AI31</f>
        <v>58.5</v>
      </c>
      <c r="AL7" s="146">
        <f>Ability!AJ31</f>
        <v>60.45</v>
      </c>
      <c r="AM7" s="146">
        <f>Ability!AK31</f>
        <v>58.5</v>
      </c>
      <c r="AN7" s="146">
        <f>Ability!AL31</f>
        <v>60.25</v>
      </c>
      <c r="AO7" s="146">
        <f>Ability!AM31</f>
        <v>58.9</v>
      </c>
      <c r="AP7" s="146">
        <f>Ability!AN31</f>
        <v>55.1</v>
      </c>
      <c r="AQ7" s="146">
        <f>Ability!AO31</f>
        <v>58.9</v>
      </c>
      <c r="AR7" s="146">
        <f>Ability!AP31</f>
        <v>54.654553803069881</v>
      </c>
      <c r="AS7" s="146">
        <f>Ability!AQ31</f>
        <v>57.35</v>
      </c>
      <c r="AT7" s="146">
        <f>Ability!AR31</f>
        <v>55.5</v>
      </c>
      <c r="AU7" s="146">
        <f>Ability!AS31</f>
        <v>57.35</v>
      </c>
      <c r="AV7" s="146">
        <f>Ability!AT31</f>
        <v>57.35</v>
      </c>
      <c r="AW7" s="146">
        <f>Ability!AU31</f>
        <v>52.5</v>
      </c>
      <c r="AX7" s="146">
        <f>Ability!AV31</f>
        <v>57.25</v>
      </c>
      <c r="AY7" s="146">
        <f>Ability!AW31</f>
        <v>50.4</v>
      </c>
      <c r="AZ7" s="146">
        <f>Ability!AX31</f>
        <v>50.22</v>
      </c>
      <c r="BA7" s="146">
        <f>Ability!AY31</f>
        <v>48.36</v>
      </c>
      <c r="BB7" s="146">
        <f>Ability!AZ31</f>
        <v>43.095334987565707</v>
      </c>
      <c r="BC7" s="146">
        <f>Ability!BA31</f>
        <v>55.613414634146345</v>
      </c>
      <c r="BD7" s="146">
        <f>Ability!BB31</f>
        <v>48.825407377144714</v>
      </c>
      <c r="BE7" s="146">
        <f>Ability!BC31</f>
        <v>49.786000000000001</v>
      </c>
      <c r="BF7" s="146">
        <f>Ability!BD31</f>
        <v>49.627769518640775</v>
      </c>
      <c r="BG7" s="146">
        <f>Ability!BE31</f>
        <v>50.22</v>
      </c>
      <c r="BH7" s="146">
        <f>Ability!BF31</f>
        <v>57.35</v>
      </c>
      <c r="BI7" s="146">
        <f>Ability!BG31</f>
        <v>38.64</v>
      </c>
      <c r="BJ7" s="146">
        <f>Ability!BH31</f>
        <v>19.5</v>
      </c>
      <c r="BK7" s="146">
        <f>Ability!BI31</f>
        <v>48</v>
      </c>
      <c r="BL7" s="146">
        <f>Ability!BJ31</f>
        <v>49.6</v>
      </c>
      <c r="BM7" s="146">
        <f>Ability!BK31</f>
        <v>49.6</v>
      </c>
      <c r="BN7" s="146">
        <f>Ability!BL31</f>
        <v>44.8</v>
      </c>
      <c r="BO7" s="146">
        <f>Ability!BM31</f>
        <v>49.6</v>
      </c>
      <c r="BP7" s="146">
        <f>Ability!BN31</f>
        <v>48</v>
      </c>
      <c r="BQ7" s="146">
        <f>Ability!BO31</f>
        <v>49.6</v>
      </c>
      <c r="BS7" s="132"/>
      <c r="BT7" s="157" t="s">
        <v>39</v>
      </c>
      <c r="BU7" s="129">
        <f t="shared" si="0"/>
        <v>50.292015999999997</v>
      </c>
      <c r="BV7" s="129">
        <f>(BV81+BV88)/1000</f>
        <v>46.76379430799998</v>
      </c>
      <c r="BW7" s="129">
        <f t="shared" si="0"/>
        <v>49.165406106000006</v>
      </c>
      <c r="BX7" s="129">
        <f t="shared" si="0"/>
        <v>50.621490502</v>
      </c>
      <c r="BY7" s="129">
        <f t="shared" si="0"/>
        <v>54.954656576000005</v>
      </c>
      <c r="BZ7" s="129">
        <f t="shared" si="0"/>
        <v>52.881047185</v>
      </c>
      <c r="CA7" s="129">
        <f t="shared" si="0"/>
        <v>53.496967554000001</v>
      </c>
      <c r="CB7" s="129">
        <f t="shared" si="0"/>
        <v>56.501201999999999</v>
      </c>
      <c r="CC7" s="129">
        <f t="shared" si="0"/>
        <v>56.806360000000005</v>
      </c>
      <c r="CD7" s="129">
        <f t="shared" si="0"/>
        <v>57.472976291000016</v>
      </c>
      <c r="CE7" s="129">
        <f t="shared" si="0"/>
        <v>57.183652236</v>
      </c>
      <c r="CF7" s="129">
        <f t="shared" si="0"/>
        <v>46.785043000000002</v>
      </c>
      <c r="CG7" s="129">
        <f t="shared" si="0"/>
        <v>54.741399999999992</v>
      </c>
      <c r="CH7" s="129">
        <f t="shared" si="0"/>
        <v>50.29445399999998</v>
      </c>
      <c r="CI7" s="129">
        <f t="shared" si="0"/>
        <v>57.159206999999995</v>
      </c>
      <c r="CJ7" s="129">
        <f t="shared" si="0"/>
        <v>54.076146999999999</v>
      </c>
      <c r="CK7" s="129">
        <f t="shared" si="0"/>
        <v>57.616938999999995</v>
      </c>
      <c r="CL7" s="129">
        <f t="shared" si="0"/>
        <v>53.831415999999983</v>
      </c>
      <c r="CM7" s="129">
        <f t="shared" si="0"/>
        <v>55.433796999999998</v>
      </c>
      <c r="CN7" s="129">
        <f t="shared" si="0"/>
        <v>57.736989000000001</v>
      </c>
      <c r="CO7" s="129">
        <f t="shared" si="0"/>
        <v>57.736989000000001</v>
      </c>
      <c r="CP7" s="129">
        <f t="shared" si="0"/>
        <v>46.413846999999997</v>
      </c>
      <c r="CQ7" s="129">
        <f t="shared" si="0"/>
        <v>57.898548000000012</v>
      </c>
      <c r="CR7" s="129">
        <f>(CR81+CR88)/1000</f>
        <v>55.226727949999997</v>
      </c>
      <c r="CS7" s="129">
        <f t="shared" si="0"/>
        <v>51.612088000000014</v>
      </c>
      <c r="CT7" s="129">
        <f t="shared" si="0"/>
        <v>51.330306999999998</v>
      </c>
      <c r="CU7" s="129">
        <f t="shared" si="0"/>
        <v>57.448326999999999</v>
      </c>
      <c r="CV7" s="129">
        <f t="shared" si="0"/>
        <v>60.418998672999997</v>
      </c>
      <c r="CW7" s="129">
        <v>64.230893750000007</v>
      </c>
      <c r="CX7" s="129">
        <v>64.230893750000007</v>
      </c>
      <c r="CY7" s="129">
        <v>64.230893750000007</v>
      </c>
    </row>
    <row r="8" spans="1:119">
      <c r="A8" s="157"/>
      <c r="B8" s="121"/>
      <c r="C8" s="412"/>
      <c r="D8" s="411" t="s">
        <v>40</v>
      </c>
      <c r="E8" s="129">
        <f>Ability!C32</f>
        <v>73.086167720760713</v>
      </c>
      <c r="F8" s="129">
        <f>Ability!D32</f>
        <v>60.496109618617965</v>
      </c>
      <c r="G8" s="129">
        <f>Ability!E32</f>
        <v>74.706047454859259</v>
      </c>
      <c r="H8" s="129">
        <f>Ability!F32</f>
        <v>72.3</v>
      </c>
      <c r="I8" s="129">
        <f>Ability!G32</f>
        <v>74.706812463596194</v>
      </c>
      <c r="J8" s="129">
        <f>Ability!H32</f>
        <v>72.047629620224768</v>
      </c>
      <c r="K8" s="129">
        <f>Ability!I32</f>
        <v>17.929058959692636</v>
      </c>
      <c r="L8" s="129">
        <f>Ability!J32</f>
        <v>68.593586206896589</v>
      </c>
      <c r="M8" s="129">
        <f>Ability!K32</f>
        <v>72.3</v>
      </c>
      <c r="N8" s="129">
        <f>Ability!L32</f>
        <v>74.709999999999994</v>
      </c>
      <c r="O8" s="129">
        <f>Ability!M32</f>
        <v>72.3</v>
      </c>
      <c r="P8" s="129">
        <f>Ability!N32</f>
        <v>74.710999999999999</v>
      </c>
      <c r="Q8" s="129">
        <f>Ability!O32</f>
        <v>74.709999999999994</v>
      </c>
      <c r="R8" s="129">
        <f>Ability!P32</f>
        <v>67.48</v>
      </c>
      <c r="S8" s="129">
        <f>Ability!Q32</f>
        <v>74.709999999999994</v>
      </c>
      <c r="T8" s="129">
        <f>Ability!R32</f>
        <v>70.679482758620679</v>
      </c>
      <c r="U8" s="129">
        <f>Ability!S32</f>
        <v>74.7</v>
      </c>
      <c r="V8" s="129">
        <f>Ability!T32</f>
        <v>75</v>
      </c>
      <c r="W8" s="129">
        <f>Ability!U32</f>
        <v>70</v>
      </c>
      <c r="X8" s="129">
        <f>Ability!V32</f>
        <v>70</v>
      </c>
      <c r="Y8" s="129">
        <f>Ability!W32</f>
        <v>77.55</v>
      </c>
      <c r="Z8" s="129">
        <f>Ability!X32</f>
        <v>67.209999999999994</v>
      </c>
      <c r="AA8" s="129">
        <f>Ability!Y32</f>
        <v>49.115000000000002</v>
      </c>
      <c r="AB8" s="129">
        <f>Ability!Z32</f>
        <v>80.135000000000005</v>
      </c>
      <c r="AC8" s="129">
        <f>Ability!AA32</f>
        <v>71.3</v>
      </c>
      <c r="AD8" s="129">
        <f>Ability!AB32</f>
        <v>63.12</v>
      </c>
      <c r="AE8" s="129">
        <f>Ability!AC32</f>
        <v>75.95</v>
      </c>
      <c r="AF8" s="129">
        <f>Ability!AD32</f>
        <v>68.772413793103453</v>
      </c>
      <c r="AG8" s="129">
        <f>Ability!AE32</f>
        <v>73.5</v>
      </c>
      <c r="AH8" s="129">
        <f>Ability!AF32</f>
        <v>75</v>
      </c>
      <c r="AI8" s="167">
        <f>Ability!AG32</f>
        <v>77.5</v>
      </c>
      <c r="AJ8" s="167">
        <f>Ability!AH32</f>
        <v>77.5</v>
      </c>
      <c r="AK8" s="167">
        <f>Ability!AI32</f>
        <v>75</v>
      </c>
      <c r="AL8" s="167">
        <f>Ability!AJ32</f>
        <v>67.375</v>
      </c>
      <c r="AM8" s="167">
        <f>Ability!AK32</f>
        <v>70.5</v>
      </c>
      <c r="AN8" s="167">
        <f>Ability!AL32</f>
        <v>71.3</v>
      </c>
      <c r="AO8" s="167">
        <f>Ability!AM32</f>
        <v>32.200000000000003</v>
      </c>
      <c r="AP8" s="167">
        <f>Ability!AN32</f>
        <v>41.25</v>
      </c>
      <c r="AQ8" s="167">
        <f>Ability!AO32</f>
        <v>77.5</v>
      </c>
      <c r="AR8" s="167">
        <f>Ability!AP32</f>
        <v>65.42</v>
      </c>
      <c r="AS8" s="167">
        <f>Ability!AQ32</f>
        <v>48.3</v>
      </c>
      <c r="AT8" s="167">
        <f>Ability!AR32</f>
        <v>56.59155078426334</v>
      </c>
      <c r="AU8" s="167">
        <f>Ability!AS32</f>
        <v>71.3</v>
      </c>
      <c r="AV8" s="167">
        <f>Ability!AT32</f>
        <v>71.3</v>
      </c>
      <c r="AW8" s="167">
        <f>Ability!AU32</f>
        <v>68.400000000000006</v>
      </c>
      <c r="AX8" s="167">
        <f>Ability!AV32</f>
        <v>58.5</v>
      </c>
      <c r="AY8" s="167">
        <f>Ability!AW32</f>
        <v>49.234999999999999</v>
      </c>
      <c r="AZ8" s="167">
        <f>Ability!AX32</f>
        <v>33.015000000000001</v>
      </c>
      <c r="BA8" s="167">
        <f>Ability!AY32</f>
        <v>63.349913793103447</v>
      </c>
      <c r="BB8" s="167">
        <f>Ability!AZ32</f>
        <v>56.865782664888314</v>
      </c>
      <c r="BC8" s="167">
        <f>Ability!BA32</f>
        <v>64.707794827586213</v>
      </c>
      <c r="BD8" s="167">
        <f>Ability!BB32</f>
        <v>64.033940738559124</v>
      </c>
      <c r="BE8" s="167">
        <f>Ability!BC32</f>
        <v>68.2</v>
      </c>
      <c r="BF8" s="167">
        <f>Ability!BD32</f>
        <v>60.75</v>
      </c>
      <c r="BG8" s="167">
        <f>Ability!BE32</f>
        <v>68.819999999999993</v>
      </c>
      <c r="BH8" s="167">
        <f>Ability!BF32</f>
        <v>65.099999999999994</v>
      </c>
      <c r="BI8" s="167">
        <f>Ability!BG32</f>
        <v>66</v>
      </c>
      <c r="BJ8" s="167">
        <f>Ability!BH32</f>
        <v>68.84137931034482</v>
      </c>
      <c r="BK8" s="167">
        <f>Ability!BI32</f>
        <v>66.041379310344794</v>
      </c>
      <c r="BL8" s="167">
        <f>Ability!BJ32</f>
        <v>70.070689655172444</v>
      </c>
      <c r="BM8" s="167">
        <f>Ability!BK32</f>
        <v>70.070689655172444</v>
      </c>
      <c r="BN8" s="167">
        <f>Ability!BL32</f>
        <v>63.289655172413831</v>
      </c>
      <c r="BO8" s="167">
        <f>Ability!BM32</f>
        <v>70.070689655172444</v>
      </c>
      <c r="BP8" s="167">
        <f>Ability!BN32</f>
        <v>67.810344827586249</v>
      </c>
      <c r="BQ8" s="167">
        <f>Ability!BO32</f>
        <v>70.070689655172444</v>
      </c>
      <c r="BS8" s="132"/>
      <c r="BT8" s="157" t="s">
        <v>40</v>
      </c>
      <c r="BU8" s="129">
        <f t="shared" si="0"/>
        <v>67.889468999999991</v>
      </c>
      <c r="BV8" s="129">
        <f>(BV82+BV89)/1000</f>
        <v>60.598607375</v>
      </c>
      <c r="BW8" s="129">
        <f t="shared" si="0"/>
        <v>77.001695999999995</v>
      </c>
      <c r="BX8" s="129">
        <f t="shared" si="0"/>
        <v>65.435143000000011</v>
      </c>
      <c r="BY8" s="129">
        <f t="shared" si="0"/>
        <v>72.705708001000005</v>
      </c>
      <c r="BZ8" s="129">
        <f t="shared" si="0"/>
        <v>71.691090999999986</v>
      </c>
      <c r="CA8" s="129">
        <f t="shared" si="0"/>
        <v>19.067969999999999</v>
      </c>
      <c r="CB8" s="129">
        <f t="shared" si="0"/>
        <v>74.935597999999999</v>
      </c>
      <c r="CC8" s="129">
        <f t="shared" si="0"/>
        <v>78.437264999999996</v>
      </c>
      <c r="CD8" s="129">
        <f t="shared" si="0"/>
        <v>75.36182100100001</v>
      </c>
      <c r="CE8" s="129">
        <f t="shared" si="0"/>
        <v>72.739131999999998</v>
      </c>
      <c r="CF8" s="129">
        <f t="shared" si="0"/>
        <v>74.857045000000014</v>
      </c>
      <c r="CG8" s="129">
        <f t="shared" si="0"/>
        <v>76.623712999999995</v>
      </c>
      <c r="CH8" s="129">
        <f t="shared" si="0"/>
        <v>70.166415999999998</v>
      </c>
      <c r="CI8" s="129">
        <f t="shared" si="0"/>
        <v>78.148928000000026</v>
      </c>
      <c r="CJ8" s="129">
        <f t="shared" si="0"/>
        <v>78.002866999999995</v>
      </c>
      <c r="CK8" s="129">
        <f t="shared" si="0"/>
        <v>75.898256000000003</v>
      </c>
      <c r="CL8" s="129">
        <f t="shared" si="0"/>
        <v>76.412662999999981</v>
      </c>
      <c r="CM8" s="129">
        <f t="shared" si="0"/>
        <v>78.026799000000011</v>
      </c>
      <c r="CN8" s="129">
        <f t="shared" si="0"/>
        <v>72.633256000000003</v>
      </c>
      <c r="CO8" s="129">
        <f t="shared" si="0"/>
        <v>72.633256000000003</v>
      </c>
      <c r="CP8" s="129">
        <f t="shared" si="0"/>
        <v>65.631648999999996</v>
      </c>
      <c r="CQ8" s="129">
        <f t="shared" si="0"/>
        <v>51.628430999999999</v>
      </c>
      <c r="CR8" s="129">
        <f>(CR82+CR89)/1000</f>
        <v>72.278106000000022</v>
      </c>
      <c r="CS8" s="129">
        <f t="shared" si="0"/>
        <v>53.531083999999986</v>
      </c>
      <c r="CT8" s="129">
        <f t="shared" si="0"/>
        <v>60.810962999999987</v>
      </c>
      <c r="CU8" s="129">
        <f t="shared" si="0"/>
        <v>70.017492000000004</v>
      </c>
      <c r="CV8" s="129">
        <f t="shared" si="0"/>
        <v>62.098974999999996</v>
      </c>
      <c r="CW8" s="129">
        <v>72.466988000000001</v>
      </c>
      <c r="CX8" s="129">
        <v>72.466988000000001</v>
      </c>
      <c r="CY8" s="129">
        <v>72.466988000000001</v>
      </c>
    </row>
    <row r="9" spans="1:119">
      <c r="A9" s="157"/>
      <c r="B9" s="121"/>
      <c r="C9" s="412"/>
      <c r="D9" s="411" t="s">
        <v>42</v>
      </c>
      <c r="E9" s="129">
        <f>Ability!C33</f>
        <v>97.245375179855969</v>
      </c>
      <c r="F9" s="129">
        <f>Ability!D33</f>
        <v>88.927224552665422</v>
      </c>
      <c r="G9" s="129">
        <f>Ability!E33</f>
        <v>98.455141469022422</v>
      </c>
      <c r="H9" s="129">
        <f>Ability!F33</f>
        <v>94.553999999999988</v>
      </c>
      <c r="I9" s="129">
        <f>Ability!G33</f>
        <v>98.455307636308405</v>
      </c>
      <c r="J9" s="129">
        <f>Ability!H33</f>
        <v>92.89736302540372</v>
      </c>
      <c r="K9" s="129">
        <f>Ability!I33</f>
        <v>98.455307636308405</v>
      </c>
      <c r="L9" s="129">
        <f>Ability!J33</f>
        <v>102.455</v>
      </c>
      <c r="M9" s="129">
        <f>Ability!K33</f>
        <v>49.575000000000003</v>
      </c>
      <c r="N9" s="129">
        <f>Ability!L33</f>
        <v>108.81</v>
      </c>
      <c r="O9" s="129">
        <f>Ability!M33</f>
        <v>105.3</v>
      </c>
      <c r="P9" s="129">
        <f>Ability!N33</f>
        <v>103.14438095238087</v>
      </c>
      <c r="Q9" s="129">
        <f>Ability!O33</f>
        <v>103.55040000000007</v>
      </c>
      <c r="R9" s="129">
        <f>Ability!P33</f>
        <v>93.49992000000006</v>
      </c>
      <c r="S9" s="129">
        <f>Ability!Q33</f>
        <v>103.55040000000007</v>
      </c>
      <c r="T9" s="129">
        <f>Ability!R33</f>
        <v>102.70480000000006</v>
      </c>
      <c r="U9" s="129">
        <f>Ability!S33</f>
        <v>106.6</v>
      </c>
      <c r="V9" s="129">
        <f>Ability!T33</f>
        <v>105</v>
      </c>
      <c r="W9" s="129">
        <f>Ability!U33</f>
        <v>106.59090909090911</v>
      </c>
      <c r="X9" s="129">
        <f>Ability!V33</f>
        <v>108.5</v>
      </c>
      <c r="Y9" s="129">
        <f>Ability!W33</f>
        <v>84.681818181818187</v>
      </c>
      <c r="Z9" s="129">
        <f>Ability!X33</f>
        <v>101.85340909090911</v>
      </c>
      <c r="AA9" s="129">
        <f>Ability!Y33</f>
        <v>96</v>
      </c>
      <c r="AB9" s="129">
        <f>Ability!Z33</f>
        <v>102.3</v>
      </c>
      <c r="AC9" s="129">
        <f>Ability!AA33</f>
        <v>94.55</v>
      </c>
      <c r="AD9" s="129">
        <f>Ability!AB33</f>
        <v>86.6</v>
      </c>
      <c r="AE9" s="129">
        <f>Ability!AC33</f>
        <v>113.15</v>
      </c>
      <c r="AF9" s="129">
        <f>Ability!AD33</f>
        <v>99</v>
      </c>
      <c r="AG9" s="129">
        <f>Ability!AE33</f>
        <v>73.2</v>
      </c>
      <c r="AH9" s="129">
        <f>Ability!AF33</f>
        <v>99</v>
      </c>
      <c r="AI9" s="146">
        <f>Ability!AG33</f>
        <v>102.3</v>
      </c>
      <c r="AJ9" s="146">
        <f>Ability!AH33</f>
        <v>102.3</v>
      </c>
      <c r="AK9" s="146">
        <f>Ability!AI33</f>
        <v>99</v>
      </c>
      <c r="AL9" s="146">
        <f>Ability!AJ33</f>
        <v>102.3</v>
      </c>
      <c r="AM9" s="146">
        <f>Ability!AK33</f>
        <v>99</v>
      </c>
      <c r="AN9" s="146">
        <f>Ability!AL33</f>
        <v>103.85</v>
      </c>
      <c r="AO9" s="146">
        <f>Ability!AM33</f>
        <v>98.34375</v>
      </c>
      <c r="AP9" s="146">
        <f>Ability!AN33</f>
        <v>91.45</v>
      </c>
      <c r="AQ9" s="146">
        <f>Ability!AO33</f>
        <v>96.72</v>
      </c>
      <c r="AR9" s="146">
        <f>Ability!AP33</f>
        <v>93</v>
      </c>
      <c r="AS9" s="146">
        <f>Ability!AQ33</f>
        <v>97.65</v>
      </c>
      <c r="AT9" s="146">
        <f>Ability!AR33</f>
        <v>90</v>
      </c>
      <c r="AU9" s="146">
        <f>Ability!AS33</f>
        <v>85.885227272727221</v>
      </c>
      <c r="AV9" s="146">
        <f>Ability!AT33</f>
        <v>89.697727272727278</v>
      </c>
      <c r="AW9" s="146">
        <f>Ability!AU33</f>
        <v>79.772727272727309</v>
      </c>
      <c r="AX9" s="146">
        <f>Ability!AV33</f>
        <v>91.636363636363626</v>
      </c>
      <c r="AY9" s="146">
        <f>Ability!AW33</f>
        <v>87</v>
      </c>
      <c r="AZ9" s="146">
        <f>Ability!AX33</f>
        <v>93.86</v>
      </c>
      <c r="BA9" s="146">
        <f>Ability!AY33</f>
        <v>93.62</v>
      </c>
      <c r="BB9" s="146">
        <f>Ability!AZ33</f>
        <v>79.922658664162896</v>
      </c>
      <c r="BC9" s="146">
        <f>Ability!BA33</f>
        <v>92.693181818181827</v>
      </c>
      <c r="BD9" s="146">
        <f>Ability!BB33</f>
        <v>87.818181818181827</v>
      </c>
      <c r="BE9" s="146">
        <f>Ability!BC33</f>
        <v>92.69</v>
      </c>
      <c r="BF9" s="146">
        <f>Ability!BD33</f>
        <v>90.604224187317868</v>
      </c>
      <c r="BG9" s="146">
        <f>Ability!BE33</f>
        <v>15.4</v>
      </c>
      <c r="BH9" s="146">
        <f>Ability!BF33</f>
        <v>92.69</v>
      </c>
      <c r="BI9" s="146">
        <f>Ability!BG33</f>
        <v>89.7</v>
      </c>
      <c r="BJ9" s="146">
        <f>Ability!BH33</f>
        <v>93.915909090909111</v>
      </c>
      <c r="BK9" s="146">
        <f>Ability!BI33</f>
        <v>91.94318181818177</v>
      </c>
      <c r="BL9" s="146">
        <f>Ability!BJ33</f>
        <v>94.55</v>
      </c>
      <c r="BM9" s="146">
        <f>Ability!BK33</f>
        <v>89.9</v>
      </c>
      <c r="BN9" s="146">
        <f>Ability!BL33</f>
        <v>81.2</v>
      </c>
      <c r="BO9" s="146">
        <f>Ability!BM33</f>
        <v>89.9</v>
      </c>
      <c r="BP9" s="146">
        <f>Ability!BN33</f>
        <v>87</v>
      </c>
      <c r="BQ9" s="146">
        <f>Ability!BO33</f>
        <v>89.9</v>
      </c>
      <c r="BS9" s="132"/>
      <c r="BT9" s="157" t="s">
        <v>42</v>
      </c>
      <c r="BU9" s="129">
        <f t="shared" ref="BU9:CV9" si="1">(BU83+BU90+BU85)/1000</f>
        <v>100.06167200000002</v>
      </c>
      <c r="BV9" s="129">
        <f t="shared" si="1"/>
        <v>91.152650999999977</v>
      </c>
      <c r="BW9" s="129">
        <f t="shared" si="1"/>
        <v>96.914538000000007</v>
      </c>
      <c r="BX9" s="129">
        <f t="shared" si="1"/>
        <v>90.820503999999985</v>
      </c>
      <c r="BY9" s="129">
        <f t="shared" si="1"/>
        <v>97.171243000000004</v>
      </c>
      <c r="BZ9" s="129">
        <f t="shared" si="1"/>
        <v>97.813213000000005</v>
      </c>
      <c r="CA9" s="129">
        <f t="shared" si="1"/>
        <v>107.99859399999998</v>
      </c>
      <c r="CB9" s="129">
        <f t="shared" si="1"/>
        <v>98.083594000000005</v>
      </c>
      <c r="CC9" s="129">
        <f t="shared" si="1"/>
        <v>53.546055000000003</v>
      </c>
      <c r="CD9" s="129">
        <f t="shared" si="1"/>
        <v>100.49808</v>
      </c>
      <c r="CE9" s="129">
        <f t="shared" si="1"/>
        <v>100.288792</v>
      </c>
      <c r="CF9" s="129">
        <f t="shared" si="1"/>
        <v>106.98557700000001</v>
      </c>
      <c r="CG9" s="129">
        <f t="shared" si="1"/>
        <v>107.96404799999998</v>
      </c>
      <c r="CH9" s="129">
        <f t="shared" si="1"/>
        <v>87.37656299999999</v>
      </c>
      <c r="CI9" s="129">
        <f t="shared" si="1"/>
        <v>109.68623600000001</v>
      </c>
      <c r="CJ9" s="129">
        <f t="shared" si="1"/>
        <v>104.93024100000001</v>
      </c>
      <c r="CK9" s="129">
        <f t="shared" si="1"/>
        <v>107.98364800000002</v>
      </c>
      <c r="CL9" s="129">
        <f t="shared" si="1"/>
        <v>102.57178</v>
      </c>
      <c r="CM9" s="129">
        <f t="shared" si="1"/>
        <v>101.21508800000001</v>
      </c>
      <c r="CN9" s="129">
        <f t="shared" si="1"/>
        <v>116.57194899999999</v>
      </c>
      <c r="CO9" s="129">
        <f t="shared" si="1"/>
        <v>116.57194899999999</v>
      </c>
      <c r="CP9" s="129">
        <f t="shared" si="1"/>
        <v>93.476859999999988</v>
      </c>
      <c r="CQ9" s="129">
        <f t="shared" si="1"/>
        <v>62.742916000000008</v>
      </c>
      <c r="CR9" s="129">
        <f t="shared" si="1"/>
        <v>61.515436000000008</v>
      </c>
      <c r="CS9" s="129">
        <f t="shared" si="1"/>
        <v>93.773998999999975</v>
      </c>
      <c r="CT9" s="129">
        <f t="shared" si="1"/>
        <v>98.333301999999989</v>
      </c>
      <c r="CU9" s="129">
        <f t="shared" si="1"/>
        <v>110.81229499999999</v>
      </c>
      <c r="CV9" s="129">
        <f t="shared" si="1"/>
        <v>96.88169400000001</v>
      </c>
      <c r="CW9" s="129">
        <v>65.124560250000002</v>
      </c>
      <c r="CX9" s="129">
        <v>65.124560250000002</v>
      </c>
      <c r="CY9" s="129">
        <v>65.124560250000002</v>
      </c>
    </row>
    <row r="10" spans="1:119" s="130" customFormat="1">
      <c r="A10" s="159"/>
      <c r="B10" s="414"/>
      <c r="C10" s="415"/>
      <c r="D10" s="412" t="s">
        <v>62</v>
      </c>
      <c r="E10" s="156">
        <f t="shared" ref="E10:AH10" si="2">SUM(E5:E9)</f>
        <v>311.38255088536692</v>
      </c>
      <c r="F10" s="156">
        <f t="shared" si="2"/>
        <v>282.12226307815729</v>
      </c>
      <c r="G10" s="156">
        <f t="shared" si="2"/>
        <v>318.33910665691138</v>
      </c>
      <c r="H10" s="136">
        <f t="shared" si="2"/>
        <v>305.10047619047617</v>
      </c>
      <c r="I10" s="136">
        <f t="shared" si="2"/>
        <v>320.08400338996256</v>
      </c>
      <c r="J10" s="137">
        <f t="shared" si="2"/>
        <v>306.45003010197519</v>
      </c>
      <c r="K10" s="136">
        <f t="shared" si="2"/>
        <v>263.30648214141348</v>
      </c>
      <c r="L10" s="137">
        <f t="shared" si="2"/>
        <v>311.22528014952155</v>
      </c>
      <c r="M10" s="136">
        <f t="shared" si="2"/>
        <v>264.07499999999999</v>
      </c>
      <c r="N10" s="137">
        <f t="shared" si="2"/>
        <v>330.46</v>
      </c>
      <c r="O10" s="136">
        <f t="shared" si="2"/>
        <v>319.8</v>
      </c>
      <c r="P10" s="137">
        <f t="shared" si="2"/>
        <v>308.36197096399525</v>
      </c>
      <c r="Q10" s="136">
        <f t="shared" si="2"/>
        <v>317.7357170731708</v>
      </c>
      <c r="R10" s="137">
        <f t="shared" si="2"/>
        <v>293.69992000000002</v>
      </c>
      <c r="S10" s="136">
        <f t="shared" ref="S10:AG10" si="3">SUM(S5:S9)</f>
        <v>303.50440000000009</v>
      </c>
      <c r="T10" s="136">
        <f t="shared" si="3"/>
        <v>309.94638380391689</v>
      </c>
      <c r="U10" s="136">
        <f t="shared" si="3"/>
        <v>328.20000000000005</v>
      </c>
      <c r="V10" s="136">
        <f t="shared" si="3"/>
        <v>322.2</v>
      </c>
      <c r="W10" s="136">
        <f t="shared" si="3"/>
        <v>323.53090909090912</v>
      </c>
      <c r="X10" s="136">
        <f t="shared" si="3"/>
        <v>325.44</v>
      </c>
      <c r="Y10" s="136">
        <f t="shared" si="3"/>
        <v>277.20581818181819</v>
      </c>
      <c r="Z10" s="136">
        <f>SUM(Z5:Z9)</f>
        <v>303.23540909090912</v>
      </c>
      <c r="AA10" s="136">
        <f t="shared" si="3"/>
        <v>283.77499999999998</v>
      </c>
      <c r="AB10" s="136">
        <f t="shared" si="3"/>
        <v>308.94200000000001</v>
      </c>
      <c r="AC10" s="136">
        <f t="shared" si="3"/>
        <v>290.81428571428569</v>
      </c>
      <c r="AD10" s="136">
        <f t="shared" si="3"/>
        <v>259.74142857142857</v>
      </c>
      <c r="AE10" s="136">
        <f t="shared" si="3"/>
        <v>310.35000000000002</v>
      </c>
      <c r="AF10" s="136">
        <f t="shared" si="3"/>
        <v>309.37241379310342</v>
      </c>
      <c r="AG10" s="136">
        <f t="shared" si="3"/>
        <v>300.14999999999998</v>
      </c>
      <c r="AH10" s="136">
        <f t="shared" si="2"/>
        <v>319.5</v>
      </c>
      <c r="AI10" s="387">
        <f t="shared" ref="AI10:AX10" si="4">SUM(AI5:AI9)</f>
        <v>330.15000000000003</v>
      </c>
      <c r="AJ10" s="387">
        <f t="shared" si="4"/>
        <v>330.15000000000003</v>
      </c>
      <c r="AK10" s="387">
        <f t="shared" si="4"/>
        <v>319.5</v>
      </c>
      <c r="AL10" s="387">
        <f t="shared" si="4"/>
        <v>321.57499999999999</v>
      </c>
      <c r="AM10" s="387">
        <f t="shared" si="4"/>
        <v>316.5</v>
      </c>
      <c r="AN10" s="387">
        <f t="shared" si="4"/>
        <v>322.20000000000005</v>
      </c>
      <c r="AO10" s="387">
        <f t="shared" si="4"/>
        <v>280.89375000000001</v>
      </c>
      <c r="AP10" s="387">
        <f t="shared" si="4"/>
        <v>271.89999999999998</v>
      </c>
      <c r="AQ10" s="387">
        <f t="shared" si="4"/>
        <v>321.47000000000003</v>
      </c>
      <c r="AR10" s="387">
        <f t="shared" si="4"/>
        <v>288.2295538030699</v>
      </c>
      <c r="AS10" s="387">
        <f t="shared" si="4"/>
        <v>261.42499999999995</v>
      </c>
      <c r="AT10" s="387">
        <f t="shared" si="4"/>
        <v>238.09155078426335</v>
      </c>
      <c r="AU10" s="387">
        <f t="shared" si="4"/>
        <v>251.73522727272723</v>
      </c>
      <c r="AV10" s="387">
        <f t="shared" si="4"/>
        <v>277.14772727272725</v>
      </c>
      <c r="AW10" s="387">
        <f t="shared" si="4"/>
        <v>275.67272727272734</v>
      </c>
      <c r="AX10" s="387">
        <f t="shared" si="4"/>
        <v>284.57636363636362</v>
      </c>
      <c r="AY10" s="387">
        <f t="shared" ref="AY10:BJ10" si="5">SUM(AY5:AY9)</f>
        <v>262.6722263735827</v>
      </c>
      <c r="AZ10" s="387">
        <f t="shared" si="5"/>
        <v>238.14499999999998</v>
      </c>
      <c r="BA10" s="387">
        <f t="shared" si="5"/>
        <v>285.27241379310345</v>
      </c>
      <c r="BB10" s="387">
        <f t="shared" si="5"/>
        <v>243.58453335754149</v>
      </c>
      <c r="BC10" s="387">
        <f t="shared" si="5"/>
        <v>285.51487908479243</v>
      </c>
      <c r="BD10" s="387">
        <f t="shared" si="5"/>
        <v>272.69660439983949</v>
      </c>
      <c r="BE10" s="387">
        <f t="shared" si="5"/>
        <v>287.15300000000002</v>
      </c>
      <c r="BF10" s="387">
        <f t="shared" si="5"/>
        <v>278.39553811073461</v>
      </c>
      <c r="BG10" s="387">
        <f t="shared" si="5"/>
        <v>211.01</v>
      </c>
      <c r="BH10" s="387">
        <f t="shared" si="5"/>
        <v>293.26</v>
      </c>
      <c r="BI10" s="387">
        <f t="shared" si="5"/>
        <v>267.83999999999997</v>
      </c>
      <c r="BJ10" s="387">
        <f t="shared" si="5"/>
        <v>255.34478840125394</v>
      </c>
      <c r="BK10" s="387">
        <f t="shared" ref="BK10:BP10" si="6">SUM(BK5:BK9)</f>
        <v>280.23456112852654</v>
      </c>
      <c r="BL10" s="387">
        <f t="shared" si="6"/>
        <v>290.94568965517243</v>
      </c>
      <c r="BM10" s="387">
        <f t="shared" si="6"/>
        <v>281.64568965517242</v>
      </c>
      <c r="BN10" s="387">
        <f t="shared" si="6"/>
        <v>254.38965517241382</v>
      </c>
      <c r="BO10" s="387">
        <f t="shared" si="6"/>
        <v>281.64568965517242</v>
      </c>
      <c r="BP10" s="387">
        <f t="shared" si="6"/>
        <v>272.56034482758628</v>
      </c>
      <c r="BQ10" s="387">
        <f t="shared" ref="BQ10" si="7">SUM(BQ5:BQ9)</f>
        <v>281.64568965517242</v>
      </c>
      <c r="BS10" s="132"/>
      <c r="BT10" s="192" t="s">
        <v>62</v>
      </c>
      <c r="BU10" s="156">
        <f t="shared" ref="BU10:CY10" si="8">SUM(BU5:BU9)</f>
        <v>301.53337799999997</v>
      </c>
      <c r="BV10" s="156">
        <f t="shared" si="8"/>
        <v>278.06907854099995</v>
      </c>
      <c r="BW10" s="156">
        <f t="shared" si="8"/>
        <v>308.59824050999998</v>
      </c>
      <c r="BX10" s="156">
        <f t="shared" si="8"/>
        <v>282.756207485</v>
      </c>
      <c r="BY10" s="156">
        <f t="shared" si="8"/>
        <v>313.43163845000004</v>
      </c>
      <c r="BZ10" s="156">
        <f t="shared" si="8"/>
        <v>305.522939264</v>
      </c>
      <c r="CA10" s="156">
        <f t="shared" si="8"/>
        <v>266.48871508399998</v>
      </c>
      <c r="CB10" s="156">
        <f t="shared" si="8"/>
        <v>318.74670763500001</v>
      </c>
      <c r="CC10" s="156">
        <f t="shared" si="8"/>
        <v>277.67724199999998</v>
      </c>
      <c r="CD10" s="156">
        <f t="shared" si="8"/>
        <v>324.30046398900004</v>
      </c>
      <c r="CE10" s="156">
        <f t="shared" si="8"/>
        <v>317.772974116</v>
      </c>
      <c r="CF10" s="156">
        <f t="shared" si="8"/>
        <v>313.57821799999999</v>
      </c>
      <c r="CG10" s="156">
        <f t="shared" si="8"/>
        <v>324.80260599999997</v>
      </c>
      <c r="CH10" s="156">
        <f t="shared" si="8"/>
        <v>279.93591599999996</v>
      </c>
      <c r="CI10" s="156">
        <f t="shared" si="8"/>
        <v>309.47894400000001</v>
      </c>
      <c r="CJ10" s="156">
        <f t="shared" si="8"/>
        <v>315.97722100000004</v>
      </c>
      <c r="CK10" s="156">
        <f t="shared" si="8"/>
        <v>330.50683100000003</v>
      </c>
      <c r="CL10" s="156">
        <f t="shared" si="8"/>
        <v>314.25455699999998</v>
      </c>
      <c r="CM10" s="156">
        <f t="shared" si="8"/>
        <v>319.415683</v>
      </c>
      <c r="CN10" s="156">
        <f t="shared" si="8"/>
        <v>328.90636800000004</v>
      </c>
      <c r="CO10" s="156">
        <f t="shared" si="8"/>
        <v>328.90636800000004</v>
      </c>
      <c r="CP10" s="156">
        <f t="shared" si="8"/>
        <v>289.58082199999996</v>
      </c>
      <c r="CQ10" s="156">
        <f t="shared" si="8"/>
        <v>255.71138800000003</v>
      </c>
      <c r="CR10" s="156">
        <f t="shared" si="8"/>
        <v>253.57210184500002</v>
      </c>
      <c r="CS10" s="156">
        <f t="shared" si="8"/>
        <v>257.89967100000001</v>
      </c>
      <c r="CT10" s="156">
        <f t="shared" si="8"/>
        <v>270.23823199999998</v>
      </c>
      <c r="CU10" s="156">
        <f t="shared" si="8"/>
        <v>313.49234799999999</v>
      </c>
      <c r="CV10" s="156">
        <f t="shared" si="8"/>
        <v>302.33325437799999</v>
      </c>
      <c r="CW10" s="156">
        <f t="shared" si="8"/>
        <v>292.88257945718851</v>
      </c>
      <c r="CX10" s="156">
        <f t="shared" si="8"/>
        <v>292.88257945718851</v>
      </c>
      <c r="CY10" s="156">
        <f t="shared" si="8"/>
        <v>292.88257945718851</v>
      </c>
      <c r="CZ10"/>
      <c r="DA10"/>
      <c r="DB10"/>
      <c r="DC10"/>
      <c r="DD10"/>
    </row>
    <row r="11" spans="1:119" s="135" customFormat="1">
      <c r="A11" s="914" t="s">
        <v>59</v>
      </c>
      <c r="B11" s="915"/>
      <c r="C11" s="916"/>
      <c r="D11" s="413" t="s">
        <v>62</v>
      </c>
      <c r="E11" s="134">
        <f>E10*1000/E3</f>
        <v>10044.598415656998</v>
      </c>
      <c r="F11" s="134">
        <f t="shared" ref="F11:AX11" si="9">F10*1000/F3</f>
        <v>10075.795109934188</v>
      </c>
      <c r="G11" s="134">
        <f t="shared" si="9"/>
        <v>10269.003440545528</v>
      </c>
      <c r="H11" s="134">
        <f t="shared" si="9"/>
        <v>10170.015873015871</v>
      </c>
      <c r="I11" s="134">
        <f t="shared" si="9"/>
        <v>10325.290431934276</v>
      </c>
      <c r="J11" s="134">
        <f t="shared" si="9"/>
        <v>10215.001003399173</v>
      </c>
      <c r="K11" s="134">
        <f t="shared" si="9"/>
        <v>8493.7574884326932</v>
      </c>
      <c r="L11" s="134">
        <f t="shared" si="9"/>
        <v>10039.525166113597</v>
      </c>
      <c r="M11" s="134">
        <f t="shared" si="9"/>
        <v>8802.5</v>
      </c>
      <c r="N11" s="134">
        <f t="shared" si="9"/>
        <v>10660</v>
      </c>
      <c r="O11" s="134">
        <f t="shared" si="9"/>
        <v>10660</v>
      </c>
      <c r="P11" s="134">
        <f t="shared" si="9"/>
        <v>9947.1603536772673</v>
      </c>
      <c r="Q11" s="134">
        <f t="shared" si="9"/>
        <v>10249.539260424865</v>
      </c>
      <c r="R11" s="134">
        <f t="shared" si="9"/>
        <v>10489.282857142858</v>
      </c>
      <c r="S11" s="134">
        <f>S10*1000/S3</f>
        <v>9790.4645161290355</v>
      </c>
      <c r="T11" s="134">
        <f t="shared" ref="T11:AG11" si="10">T10*1000/T3</f>
        <v>10331.54612679723</v>
      </c>
      <c r="U11" s="134">
        <f t="shared" si="10"/>
        <v>10587.096774193551</v>
      </c>
      <c r="V11" s="134">
        <f t="shared" si="10"/>
        <v>10740</v>
      </c>
      <c r="W11" s="134">
        <f t="shared" si="10"/>
        <v>10436.480938416424</v>
      </c>
      <c r="X11" s="134">
        <f t="shared" si="10"/>
        <v>10498.064516129032</v>
      </c>
      <c r="Y11" s="134">
        <f t="shared" si="10"/>
        <v>9240.1939393939392</v>
      </c>
      <c r="Z11" s="134">
        <f t="shared" si="10"/>
        <v>9781.7873900293271</v>
      </c>
      <c r="AA11" s="134">
        <f t="shared" si="10"/>
        <v>9459.1666666666661</v>
      </c>
      <c r="AB11" s="134">
        <f t="shared" si="10"/>
        <v>9965.8709677419356</v>
      </c>
      <c r="AC11" s="134">
        <f t="shared" si="10"/>
        <v>9381.1059907834097</v>
      </c>
      <c r="AD11" s="134">
        <f t="shared" si="10"/>
        <v>9276.4795918367345</v>
      </c>
      <c r="AE11" s="134">
        <f t="shared" si="10"/>
        <v>10011.290322580646</v>
      </c>
      <c r="AF11" s="134">
        <f t="shared" si="10"/>
        <v>10312.413793103447</v>
      </c>
      <c r="AG11" s="134">
        <f t="shared" si="10"/>
        <v>9682.2580645161288</v>
      </c>
      <c r="AH11" s="134">
        <f t="shared" si="9"/>
        <v>10650</v>
      </c>
      <c r="AI11" s="134">
        <f t="shared" si="9"/>
        <v>10650.000000000002</v>
      </c>
      <c r="AJ11" s="134">
        <f t="shared" si="9"/>
        <v>10650.000000000002</v>
      </c>
      <c r="AK11" s="134">
        <f t="shared" si="9"/>
        <v>10306.451612903225</v>
      </c>
      <c r="AL11" s="134">
        <f t="shared" si="9"/>
        <v>10373.387096774193</v>
      </c>
      <c r="AM11" s="134">
        <f t="shared" si="9"/>
        <v>10550</v>
      </c>
      <c r="AN11" s="134">
        <f t="shared" si="9"/>
        <v>10393.548387096776</v>
      </c>
      <c r="AO11" s="134">
        <f t="shared" si="9"/>
        <v>9061.0887096774186</v>
      </c>
      <c r="AP11" s="134">
        <f t="shared" si="9"/>
        <v>9710.7142857142862</v>
      </c>
      <c r="AQ11" s="134">
        <f t="shared" si="9"/>
        <v>10370</v>
      </c>
      <c r="AR11" s="134">
        <f t="shared" si="9"/>
        <v>9607.6517934356634</v>
      </c>
      <c r="AS11" s="134">
        <f t="shared" si="9"/>
        <v>8433.0645161290304</v>
      </c>
      <c r="AT11" s="134">
        <f t="shared" si="9"/>
        <v>7936.3850261421121</v>
      </c>
      <c r="AU11" s="134">
        <f t="shared" si="9"/>
        <v>8120.4912023460402</v>
      </c>
      <c r="AV11" s="134">
        <f t="shared" si="9"/>
        <v>8940.249266862169</v>
      </c>
      <c r="AW11" s="134">
        <f t="shared" si="9"/>
        <v>9189.0909090909117</v>
      </c>
      <c r="AX11" s="134">
        <f t="shared" si="9"/>
        <v>9179.8826979472142</v>
      </c>
      <c r="AY11" s="134">
        <f t="shared" ref="AY11:BJ11" si="11">AY10*1000/AY3</f>
        <v>8755.7408791194248</v>
      </c>
      <c r="AZ11" s="134">
        <f t="shared" si="11"/>
        <v>7682.0967741935474</v>
      </c>
      <c r="BA11" s="134">
        <f t="shared" si="11"/>
        <v>9202.335928809789</v>
      </c>
      <c r="BB11" s="134">
        <f t="shared" si="11"/>
        <v>8699.4476199121964</v>
      </c>
      <c r="BC11" s="134">
        <f t="shared" si="11"/>
        <v>9210.1573898320148</v>
      </c>
      <c r="BD11" s="134">
        <f t="shared" si="11"/>
        <v>9089.886813327983</v>
      </c>
      <c r="BE11" s="134">
        <f t="shared" si="11"/>
        <v>9263</v>
      </c>
      <c r="BF11" s="134">
        <f t="shared" si="11"/>
        <v>9279.8512703578199</v>
      </c>
      <c r="BG11" s="134">
        <f t="shared" si="11"/>
        <v>6806.7741935483873</v>
      </c>
      <c r="BH11" s="134">
        <f t="shared" si="11"/>
        <v>9460</v>
      </c>
      <c r="BI11" s="134">
        <f t="shared" si="11"/>
        <v>8928</v>
      </c>
      <c r="BJ11" s="134">
        <f t="shared" si="11"/>
        <v>8236.9286581049655</v>
      </c>
      <c r="BK11" s="134">
        <f t="shared" ref="BK11:BP11" si="12">BK10*1000/BK3</f>
        <v>9341.1520376175504</v>
      </c>
      <c r="BL11" s="134">
        <f t="shared" si="12"/>
        <v>9385.3448275862065</v>
      </c>
      <c r="BM11" s="134">
        <f t="shared" si="12"/>
        <v>9085.3448275862065</v>
      </c>
      <c r="BN11" s="134">
        <f t="shared" si="12"/>
        <v>9085.3448275862083</v>
      </c>
      <c r="BO11" s="134">
        <f t="shared" si="12"/>
        <v>9085.3448275862065</v>
      </c>
      <c r="BP11" s="134">
        <f t="shared" si="12"/>
        <v>9085.3448275862083</v>
      </c>
      <c r="BQ11" s="134">
        <f t="shared" ref="BQ11" si="13">BQ10*1000/BQ3</f>
        <v>9085.3448275862065</v>
      </c>
      <c r="BS11" s="133" t="s">
        <v>59</v>
      </c>
      <c r="BT11" s="133" t="s">
        <v>62</v>
      </c>
      <c r="BU11" s="193">
        <f t="shared" ref="BU11:CY11" si="14">BU10*1000/BU3</f>
        <v>9726.8831612903214</v>
      </c>
      <c r="BV11" s="134">
        <f t="shared" si="14"/>
        <v>9931.0385193214279</v>
      </c>
      <c r="BW11" s="134">
        <f t="shared" si="14"/>
        <v>9954.7819519354834</v>
      </c>
      <c r="BX11" s="134">
        <f t="shared" si="14"/>
        <v>9425.2069161666677</v>
      </c>
      <c r="BY11" s="134">
        <f t="shared" si="14"/>
        <v>10110.698014516131</v>
      </c>
      <c r="BZ11" s="134">
        <f t="shared" si="14"/>
        <v>10184.097975466666</v>
      </c>
      <c r="CA11" s="134">
        <f t="shared" si="14"/>
        <v>8596.410163999999</v>
      </c>
      <c r="CB11" s="134">
        <f t="shared" si="14"/>
        <v>10282.151859193549</v>
      </c>
      <c r="CC11" s="134">
        <f t="shared" si="14"/>
        <v>9255.908066666665</v>
      </c>
      <c r="CD11" s="134">
        <f t="shared" si="14"/>
        <v>10461.305289967742</v>
      </c>
      <c r="CE11" s="134">
        <f t="shared" si="14"/>
        <v>10592.432470533333</v>
      </c>
      <c r="CF11" s="134">
        <f t="shared" si="14"/>
        <v>10115.426387096773</v>
      </c>
      <c r="CG11" s="134">
        <f t="shared" si="14"/>
        <v>10477.503419354838</v>
      </c>
      <c r="CH11" s="134">
        <f t="shared" si="14"/>
        <v>9997.7112857142838</v>
      </c>
      <c r="CI11" s="134">
        <f t="shared" si="14"/>
        <v>9983.191741935485</v>
      </c>
      <c r="CJ11" s="134">
        <f t="shared" si="14"/>
        <v>10532.574033333334</v>
      </c>
      <c r="CK11" s="134">
        <f t="shared" si="14"/>
        <v>10661.510677419355</v>
      </c>
      <c r="CL11" s="134">
        <f t="shared" si="14"/>
        <v>10475.151899999999</v>
      </c>
      <c r="CM11" s="134">
        <f t="shared" si="14"/>
        <v>10303.73170967742</v>
      </c>
      <c r="CN11" s="134">
        <f t="shared" si="14"/>
        <v>10609.882838709678</v>
      </c>
      <c r="CO11" s="134">
        <f t="shared" si="14"/>
        <v>10963.545600000001</v>
      </c>
      <c r="CP11" s="134">
        <f t="shared" si="14"/>
        <v>9341.3168387096757</v>
      </c>
      <c r="CQ11" s="134">
        <f t="shared" si="14"/>
        <v>8523.7129333333341</v>
      </c>
      <c r="CR11" s="134">
        <f t="shared" si="14"/>
        <v>8179.7452208064524</v>
      </c>
      <c r="CS11" s="134">
        <f t="shared" si="14"/>
        <v>8319.3442258064515</v>
      </c>
      <c r="CT11" s="134">
        <f t="shared" si="14"/>
        <v>9651.3654285714274</v>
      </c>
      <c r="CU11" s="134">
        <f t="shared" si="14"/>
        <v>10112.656387096775</v>
      </c>
      <c r="CV11" s="134">
        <f t="shared" si="14"/>
        <v>10077.775145933332</v>
      </c>
      <c r="CW11" s="134">
        <f t="shared" si="14"/>
        <v>9447.8251437802737</v>
      </c>
      <c r="CX11" s="134">
        <f t="shared" si="14"/>
        <v>9762.7526485729504</v>
      </c>
      <c r="CY11" s="134">
        <f t="shared" si="14"/>
        <v>9447.8251437802737</v>
      </c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</row>
    <row r="12" spans="1:119" s="130" customFormat="1">
      <c r="A12" s="917" t="s">
        <v>47</v>
      </c>
      <c r="B12" s="918"/>
      <c r="C12" s="919"/>
      <c r="D12" s="138"/>
      <c r="E12" s="139">
        <f>E4</f>
        <v>21916</v>
      </c>
      <c r="F12" s="139">
        <f t="shared" ref="F12:AX12" si="15">F4</f>
        <v>21947</v>
      </c>
      <c r="G12" s="139">
        <f t="shared" si="15"/>
        <v>21976</v>
      </c>
      <c r="H12" s="139">
        <f t="shared" si="15"/>
        <v>22007</v>
      </c>
      <c r="I12" s="139">
        <f t="shared" si="15"/>
        <v>22037</v>
      </c>
      <c r="J12" s="139">
        <f t="shared" si="15"/>
        <v>22068</v>
      </c>
      <c r="K12" s="139">
        <f t="shared" si="15"/>
        <v>22098</v>
      </c>
      <c r="L12" s="139">
        <f t="shared" si="15"/>
        <v>22129</v>
      </c>
      <c r="M12" s="139">
        <f t="shared" si="15"/>
        <v>22160</v>
      </c>
      <c r="N12" s="139">
        <f t="shared" si="15"/>
        <v>22190</v>
      </c>
      <c r="O12" s="139">
        <f t="shared" si="15"/>
        <v>22221</v>
      </c>
      <c r="P12" s="139">
        <f t="shared" si="15"/>
        <v>22251</v>
      </c>
      <c r="Q12" s="139">
        <f t="shared" si="15"/>
        <v>22282</v>
      </c>
      <c r="R12" s="139">
        <f t="shared" si="15"/>
        <v>22313</v>
      </c>
      <c r="S12" s="139">
        <f t="shared" si="15"/>
        <v>22341</v>
      </c>
      <c r="T12" s="139">
        <f t="shared" si="15"/>
        <v>22372</v>
      </c>
      <c r="U12" s="139">
        <f t="shared" si="15"/>
        <v>22402</v>
      </c>
      <c r="V12" s="139">
        <f t="shared" si="15"/>
        <v>22433</v>
      </c>
      <c r="W12" s="139">
        <f t="shared" si="15"/>
        <v>22463</v>
      </c>
      <c r="X12" s="139">
        <f t="shared" si="15"/>
        <v>22494</v>
      </c>
      <c r="Y12" s="139">
        <f t="shared" si="15"/>
        <v>22525</v>
      </c>
      <c r="Z12" s="139">
        <f t="shared" si="15"/>
        <v>22555</v>
      </c>
      <c r="AA12" s="139">
        <f t="shared" si="15"/>
        <v>22586</v>
      </c>
      <c r="AB12" s="139">
        <f t="shared" si="15"/>
        <v>22616</v>
      </c>
      <c r="AC12" s="139">
        <f t="shared" si="15"/>
        <v>22647</v>
      </c>
      <c r="AD12" s="139">
        <f t="shared" si="15"/>
        <v>22678</v>
      </c>
      <c r="AE12" s="139">
        <f t="shared" si="15"/>
        <v>22706</v>
      </c>
      <c r="AF12" s="139">
        <f t="shared" si="15"/>
        <v>22737</v>
      </c>
      <c r="AG12" s="139">
        <f t="shared" si="15"/>
        <v>22767</v>
      </c>
      <c r="AH12" s="139">
        <f t="shared" si="15"/>
        <v>22798</v>
      </c>
      <c r="AI12" s="139">
        <f t="shared" si="15"/>
        <v>22828</v>
      </c>
      <c r="AJ12" s="139">
        <f t="shared" si="15"/>
        <v>22859</v>
      </c>
      <c r="AK12" s="139">
        <f t="shared" si="15"/>
        <v>22890</v>
      </c>
      <c r="AL12" s="139">
        <f t="shared" si="15"/>
        <v>22920</v>
      </c>
      <c r="AM12" s="139">
        <f t="shared" si="15"/>
        <v>22951</v>
      </c>
      <c r="AN12" s="139">
        <f t="shared" si="15"/>
        <v>22981</v>
      </c>
      <c r="AO12" s="139">
        <f t="shared" si="15"/>
        <v>23012</v>
      </c>
      <c r="AP12" s="139">
        <f t="shared" si="15"/>
        <v>23043</v>
      </c>
      <c r="AQ12" s="139">
        <f t="shared" si="15"/>
        <v>23071</v>
      </c>
      <c r="AR12" s="139">
        <f t="shared" si="15"/>
        <v>23102</v>
      </c>
      <c r="AS12" s="139">
        <f t="shared" si="15"/>
        <v>23132</v>
      </c>
      <c r="AT12" s="139">
        <f t="shared" si="15"/>
        <v>23163</v>
      </c>
      <c r="AU12" s="139">
        <f t="shared" si="15"/>
        <v>23193</v>
      </c>
      <c r="AV12" s="139">
        <f t="shared" si="15"/>
        <v>23224</v>
      </c>
      <c r="AW12" s="139">
        <f t="shared" si="15"/>
        <v>23255</v>
      </c>
      <c r="AX12" s="139">
        <f t="shared" si="15"/>
        <v>23285</v>
      </c>
      <c r="AY12" s="139">
        <f t="shared" ref="AY12:BJ12" si="16">AY4</f>
        <v>23316</v>
      </c>
      <c r="AZ12" s="139">
        <f t="shared" si="16"/>
        <v>23346</v>
      </c>
      <c r="BA12" s="139">
        <f t="shared" si="16"/>
        <v>23377</v>
      </c>
      <c r="BB12" s="139">
        <f t="shared" si="16"/>
        <v>23408</v>
      </c>
      <c r="BC12" s="139">
        <f t="shared" si="16"/>
        <v>23437</v>
      </c>
      <c r="BD12" s="139">
        <f t="shared" si="16"/>
        <v>23468</v>
      </c>
      <c r="BE12" s="139">
        <f t="shared" si="16"/>
        <v>23498</v>
      </c>
      <c r="BF12" s="139">
        <f t="shared" si="16"/>
        <v>23529</v>
      </c>
      <c r="BG12" s="139">
        <f t="shared" si="16"/>
        <v>23559</v>
      </c>
      <c r="BH12" s="139">
        <f t="shared" si="16"/>
        <v>23590</v>
      </c>
      <c r="BI12" s="139">
        <f t="shared" si="16"/>
        <v>23621</v>
      </c>
      <c r="BJ12" s="139">
        <f t="shared" si="16"/>
        <v>23651</v>
      </c>
      <c r="BK12" s="139">
        <f t="shared" ref="BK12:BP12" si="17">BK4</f>
        <v>23682</v>
      </c>
      <c r="BL12" s="139">
        <f t="shared" si="17"/>
        <v>23712</v>
      </c>
      <c r="BM12" s="139">
        <f t="shared" si="17"/>
        <v>23743</v>
      </c>
      <c r="BN12" s="139">
        <f t="shared" si="17"/>
        <v>23774</v>
      </c>
      <c r="BO12" s="139">
        <f t="shared" si="17"/>
        <v>23802</v>
      </c>
      <c r="BP12" s="139">
        <f t="shared" si="17"/>
        <v>23833</v>
      </c>
      <c r="BQ12" s="139">
        <f t="shared" ref="BQ12" si="18">BQ4</f>
        <v>23863</v>
      </c>
      <c r="BR12"/>
      <c r="BS12" s="138" t="s">
        <v>47</v>
      </c>
      <c r="BT12" s="138"/>
      <c r="BU12" s="139">
        <f t="shared" ref="BU12:CY12" si="19">BU4</f>
        <v>21916</v>
      </c>
      <c r="BV12" s="139">
        <f t="shared" si="19"/>
        <v>21947</v>
      </c>
      <c r="BW12" s="139">
        <f t="shared" si="19"/>
        <v>21976</v>
      </c>
      <c r="BX12" s="289">
        <f t="shared" si="19"/>
        <v>22007</v>
      </c>
      <c r="BY12" s="289">
        <f t="shared" si="19"/>
        <v>22037</v>
      </c>
      <c r="BZ12" s="289">
        <f t="shared" si="19"/>
        <v>22068</v>
      </c>
      <c r="CA12" s="289">
        <f t="shared" si="19"/>
        <v>22098</v>
      </c>
      <c r="CB12" s="289">
        <f t="shared" si="19"/>
        <v>22129</v>
      </c>
      <c r="CC12" s="289">
        <f t="shared" si="19"/>
        <v>22160</v>
      </c>
      <c r="CD12" s="289">
        <f t="shared" si="19"/>
        <v>22190</v>
      </c>
      <c r="CE12" s="289">
        <f t="shared" si="19"/>
        <v>22221</v>
      </c>
      <c r="CF12" s="289">
        <f t="shared" si="19"/>
        <v>22251</v>
      </c>
      <c r="CG12" s="289">
        <f t="shared" si="19"/>
        <v>22282</v>
      </c>
      <c r="CH12" s="289">
        <f t="shared" si="19"/>
        <v>22313</v>
      </c>
      <c r="CI12" s="289">
        <f t="shared" si="19"/>
        <v>22341</v>
      </c>
      <c r="CJ12" s="289">
        <f t="shared" si="19"/>
        <v>22372</v>
      </c>
      <c r="CK12" s="289">
        <f t="shared" si="19"/>
        <v>22402</v>
      </c>
      <c r="CL12" s="289">
        <f t="shared" si="19"/>
        <v>22433</v>
      </c>
      <c r="CM12" s="289">
        <f t="shared" si="19"/>
        <v>22463</v>
      </c>
      <c r="CN12" s="289">
        <f t="shared" si="19"/>
        <v>22494</v>
      </c>
      <c r="CO12" s="289">
        <f t="shared" si="19"/>
        <v>22525</v>
      </c>
      <c r="CP12" s="289">
        <f t="shared" si="19"/>
        <v>22555</v>
      </c>
      <c r="CQ12" s="289">
        <f t="shared" si="19"/>
        <v>22586</v>
      </c>
      <c r="CR12" s="289">
        <f t="shared" si="19"/>
        <v>22616</v>
      </c>
      <c r="CS12" s="289">
        <f t="shared" si="19"/>
        <v>22647</v>
      </c>
      <c r="CT12" s="289">
        <f t="shared" si="19"/>
        <v>22678</v>
      </c>
      <c r="CU12" s="289">
        <f t="shared" si="19"/>
        <v>22706</v>
      </c>
      <c r="CV12" s="289">
        <f t="shared" si="19"/>
        <v>22737</v>
      </c>
      <c r="CW12" s="289">
        <f t="shared" si="19"/>
        <v>22767</v>
      </c>
      <c r="CX12" s="289">
        <f t="shared" si="19"/>
        <v>22798</v>
      </c>
      <c r="CY12" s="289">
        <f t="shared" si="19"/>
        <v>22828</v>
      </c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</row>
    <row r="13" spans="1:119" s="168" customFormat="1">
      <c r="A13" s="904" t="s">
        <v>58</v>
      </c>
      <c r="B13" s="905"/>
      <c r="C13" s="905"/>
      <c r="D13" s="775" t="s">
        <v>445</v>
      </c>
      <c r="E13" s="417">
        <v>63.24</v>
      </c>
      <c r="F13" s="170">
        <v>43.5</v>
      </c>
      <c r="G13" s="170">
        <v>60</v>
      </c>
      <c r="H13" s="170">
        <v>53</v>
      </c>
      <c r="I13" s="170">
        <v>54</v>
      </c>
      <c r="J13" s="170">
        <v>26</v>
      </c>
      <c r="K13" s="170">
        <v>64</v>
      </c>
      <c r="L13" s="170">
        <v>60</v>
      </c>
      <c r="M13" s="170">
        <v>45</v>
      </c>
      <c r="N13" s="170">
        <v>63</v>
      </c>
      <c r="O13" s="170">
        <v>68</v>
      </c>
      <c r="P13" s="170">
        <v>74</v>
      </c>
      <c r="Q13" s="170">
        <v>80</v>
      </c>
      <c r="R13" s="170">
        <v>64.5</v>
      </c>
      <c r="S13" s="170">
        <v>76</v>
      </c>
      <c r="T13" s="170">
        <v>76</v>
      </c>
      <c r="U13" s="170">
        <v>74</v>
      </c>
      <c r="V13" s="170">
        <v>72.5</v>
      </c>
      <c r="W13" s="170">
        <v>72</v>
      </c>
      <c r="X13" s="170">
        <v>71</v>
      </c>
      <c r="Y13" s="170">
        <v>50</v>
      </c>
      <c r="Z13" s="170">
        <v>80</v>
      </c>
      <c r="AA13" s="170">
        <v>75</v>
      </c>
      <c r="AB13" s="170">
        <v>77</v>
      </c>
      <c r="AC13" s="170">
        <v>58.5</v>
      </c>
      <c r="AD13" s="170">
        <v>81</v>
      </c>
      <c r="AE13" s="170">
        <v>82</v>
      </c>
      <c r="AF13" s="170">
        <v>78</v>
      </c>
      <c r="AG13" s="170">
        <v>96</v>
      </c>
      <c r="AH13" s="170">
        <v>79</v>
      </c>
      <c r="AI13" s="170">
        <v>71</v>
      </c>
      <c r="AJ13" s="170">
        <v>69.5</v>
      </c>
      <c r="AK13" s="170">
        <v>62</v>
      </c>
      <c r="AL13" s="170">
        <v>66</v>
      </c>
      <c r="AM13" s="170">
        <v>65</v>
      </c>
      <c r="AN13" s="170">
        <v>68.5</v>
      </c>
      <c r="AO13" s="170">
        <f>720*AO3/1000</f>
        <v>22.32</v>
      </c>
      <c r="AP13" s="170">
        <v>21</v>
      </c>
      <c r="AQ13" s="170">
        <v>11</v>
      </c>
      <c r="AR13" s="170">
        <v>29</v>
      </c>
      <c r="BA13" s="780"/>
      <c r="BB13" s="797"/>
      <c r="BC13" s="797"/>
      <c r="BD13" s="797">
        <v>12.1</v>
      </c>
      <c r="BE13" s="797">
        <v>17</v>
      </c>
      <c r="BF13" s="797">
        <v>18</v>
      </c>
      <c r="BG13" s="781"/>
      <c r="BH13" s="781"/>
      <c r="BI13" s="781"/>
      <c r="BJ13" s="781"/>
      <c r="BK13" s="797"/>
      <c r="BL13" s="797">
        <v>6.8310000000000004</v>
      </c>
      <c r="BM13" s="797"/>
      <c r="BN13" s="797"/>
      <c r="BO13" s="797"/>
      <c r="BP13" s="797"/>
      <c r="BQ13" s="797"/>
      <c r="BR13"/>
      <c r="BS13" s="131" t="s">
        <v>58</v>
      </c>
      <c r="BT13" s="169" t="s">
        <v>74</v>
      </c>
      <c r="BU13" s="170">
        <f t="shared" ref="BU13:CV13" si="20">SUM(BU14:BU18)</f>
        <v>54.648462000000002</v>
      </c>
      <c r="BV13" s="170">
        <f t="shared" si="20"/>
        <v>35.120663</v>
      </c>
      <c r="BW13" s="170">
        <f t="shared" si="20"/>
        <v>49.261400000000002</v>
      </c>
      <c r="BX13" s="170">
        <f t="shared" si="20"/>
        <v>43.221652000000006</v>
      </c>
      <c r="BY13" s="170">
        <f t="shared" si="20"/>
        <v>44.439503999999999</v>
      </c>
      <c r="BZ13" s="170">
        <f t="shared" si="20"/>
        <v>18.598141999999999</v>
      </c>
      <c r="CA13" s="170">
        <f t="shared" si="20"/>
        <v>46.833784999999999</v>
      </c>
      <c r="CB13" s="170">
        <f t="shared" si="20"/>
        <v>42.468035</v>
      </c>
      <c r="CC13" s="170">
        <f t="shared" si="20"/>
        <v>36.823126999999999</v>
      </c>
      <c r="CD13" s="170">
        <f t="shared" si="20"/>
        <v>60.729713000000004</v>
      </c>
      <c r="CE13" s="170">
        <f t="shared" si="20"/>
        <v>66.287258000000008</v>
      </c>
      <c r="CF13" s="170">
        <f t="shared" si="20"/>
        <v>71.840299000000002</v>
      </c>
      <c r="CG13" s="170">
        <f t="shared" si="20"/>
        <v>73.669772999999992</v>
      </c>
      <c r="CH13" s="170">
        <f t="shared" si="20"/>
        <v>62.267364999999998</v>
      </c>
      <c r="CI13" s="170">
        <f t="shared" si="20"/>
        <v>73.798735000000008</v>
      </c>
      <c r="CJ13" s="170">
        <f t="shared" si="20"/>
        <v>75.053475999999989</v>
      </c>
      <c r="CK13" s="170">
        <f t="shared" si="20"/>
        <v>73.460035000000005</v>
      </c>
      <c r="CL13" s="170">
        <f t="shared" si="20"/>
        <v>72.077567999999999</v>
      </c>
      <c r="CM13" s="170">
        <f t="shared" si="20"/>
        <v>72.751704000000004</v>
      </c>
      <c r="CN13" s="170">
        <f t="shared" si="20"/>
        <v>72.495610999999997</v>
      </c>
      <c r="CO13" s="170">
        <f t="shared" si="20"/>
        <v>51.364157999999996</v>
      </c>
      <c r="CP13" s="170">
        <f t="shared" si="20"/>
        <v>68.792591000000002</v>
      </c>
      <c r="CQ13" s="170">
        <f t="shared" si="20"/>
        <v>64.085142000000005</v>
      </c>
      <c r="CR13" s="170">
        <f t="shared" si="20"/>
        <v>63.231001999999997</v>
      </c>
      <c r="CS13" s="170">
        <f t="shared" si="20"/>
        <v>47.538066000000001</v>
      </c>
      <c r="CT13" s="170">
        <f t="shared" si="20"/>
        <v>62.401903999999995</v>
      </c>
      <c r="CU13" s="170">
        <f t="shared" si="20"/>
        <v>59.589364000000003</v>
      </c>
      <c r="CV13" s="170">
        <f t="shared" si="20"/>
        <v>66.116694999999993</v>
      </c>
      <c r="CW13" s="170">
        <v>96.441000000000003</v>
      </c>
      <c r="CX13" s="170">
        <v>96.441000000000003</v>
      </c>
      <c r="CY13" s="170">
        <v>96.441000000000003</v>
      </c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</row>
    <row r="14" spans="1:119">
      <c r="A14" s="416"/>
      <c r="B14" s="121"/>
      <c r="C14" s="121"/>
      <c r="D14" s="864" t="s">
        <v>287</v>
      </c>
      <c r="E14" s="865"/>
      <c r="F14" s="865"/>
      <c r="G14" s="865"/>
      <c r="H14" s="865"/>
      <c r="I14" s="865"/>
      <c r="J14" s="865"/>
      <c r="K14" s="865"/>
      <c r="L14" s="865"/>
      <c r="M14" s="865"/>
      <c r="N14" s="865"/>
      <c r="O14" s="865"/>
      <c r="P14" s="865"/>
      <c r="Q14" s="865"/>
      <c r="R14" s="865"/>
      <c r="S14" s="865"/>
      <c r="T14" s="865"/>
      <c r="U14" s="865"/>
      <c r="V14" s="865"/>
      <c r="W14" s="865"/>
      <c r="X14" s="865"/>
      <c r="Y14" s="865"/>
      <c r="Z14" s="865"/>
      <c r="AA14" s="865"/>
      <c r="AB14" s="865"/>
      <c r="AC14" s="865"/>
      <c r="AD14" s="865"/>
      <c r="AE14" s="865"/>
      <c r="AF14" s="865"/>
      <c r="AG14" s="865"/>
      <c r="AH14" s="865"/>
      <c r="AI14" s="865"/>
      <c r="AJ14" s="865"/>
      <c r="AK14" s="865"/>
      <c r="AL14" s="865"/>
      <c r="AM14" s="865"/>
      <c r="AN14" s="865"/>
      <c r="AO14" s="866" t="e">
        <f>#REF!-AO13</f>
        <v>#REF!</v>
      </c>
      <c r="AP14" s="866" t="e">
        <f>#REF!-AP13</f>
        <v>#REF!</v>
      </c>
      <c r="AQ14" s="866" t="e">
        <f>#REF!-AQ13</f>
        <v>#REF!</v>
      </c>
      <c r="AR14" s="866">
        <v>17.5</v>
      </c>
      <c r="AS14" s="867">
        <f>AS15+AS16</f>
        <v>43.5</v>
      </c>
      <c r="AT14" s="867">
        <f t="shared" ref="AT14:BM14" si="21">AT15+AT16</f>
        <v>56</v>
      </c>
      <c r="AU14" s="867">
        <f t="shared" si="21"/>
        <v>47.93</v>
      </c>
      <c r="AV14" s="867">
        <f t="shared" si="21"/>
        <v>56.379999999999995</v>
      </c>
      <c r="AW14" s="867">
        <f t="shared" si="21"/>
        <v>42.91</v>
      </c>
      <c r="AX14" s="867">
        <f t="shared" si="21"/>
        <v>43</v>
      </c>
      <c r="AY14" s="867">
        <f t="shared" si="21"/>
        <v>48.599999999999994</v>
      </c>
      <c r="AZ14" s="867">
        <f t="shared" si="21"/>
        <v>58.5</v>
      </c>
      <c r="BA14" s="867">
        <f t="shared" si="21"/>
        <v>56.42</v>
      </c>
      <c r="BB14" s="867">
        <f t="shared" si="21"/>
        <v>40.159999999999997</v>
      </c>
      <c r="BC14" s="867">
        <f t="shared" si="21"/>
        <v>51.32</v>
      </c>
      <c r="BD14" s="867">
        <f t="shared" si="21"/>
        <v>38.5</v>
      </c>
      <c r="BE14" s="867">
        <f t="shared" si="21"/>
        <v>66.900000000000006</v>
      </c>
      <c r="BF14" s="867">
        <f t="shared" si="21"/>
        <v>53.332999999999998</v>
      </c>
      <c r="BG14" s="867">
        <f t="shared" si="21"/>
        <v>90.84</v>
      </c>
      <c r="BH14" s="867">
        <f t="shared" si="21"/>
        <v>66.082999999999998</v>
      </c>
      <c r="BI14" s="867">
        <f t="shared" si="21"/>
        <v>65.673000000000002</v>
      </c>
      <c r="BJ14" s="867">
        <f t="shared" si="21"/>
        <v>69.096000000000004</v>
      </c>
      <c r="BK14" s="867">
        <f t="shared" si="21"/>
        <v>60.376000000000005</v>
      </c>
      <c r="BL14" s="867">
        <f t="shared" si="21"/>
        <v>50.460999999999999</v>
      </c>
      <c r="BM14" s="867">
        <f t="shared" si="21"/>
        <v>56.42</v>
      </c>
      <c r="BN14" s="867">
        <f t="shared" ref="BN14:BO14" si="22">BN15+BN16</f>
        <v>50.96</v>
      </c>
      <c r="BO14" s="867">
        <f t="shared" si="22"/>
        <v>56.42</v>
      </c>
      <c r="BP14" s="867">
        <f t="shared" ref="BP14:BQ14" si="23">BP15+BP16</f>
        <v>54.6</v>
      </c>
      <c r="BQ14" s="867">
        <f t="shared" si="23"/>
        <v>56.42</v>
      </c>
      <c r="BS14" s="126"/>
      <c r="BT14" s="157" t="s">
        <v>68</v>
      </c>
      <c r="BU14" s="129">
        <f t="shared" ref="BU14:CJ14" si="24">BU95/1000</f>
        <v>16.142296000000002</v>
      </c>
      <c r="BV14" s="129">
        <f t="shared" si="24"/>
        <v>7.0582060000000002</v>
      </c>
      <c r="BW14" s="129">
        <f t="shared" si="24"/>
        <v>5.0031699999999999</v>
      </c>
      <c r="BX14" s="129">
        <f t="shared" si="24"/>
        <v>13.026111</v>
      </c>
      <c r="BY14" s="129">
        <f t="shared" si="24"/>
        <v>16.921326000000001</v>
      </c>
      <c r="BZ14" s="129">
        <f t="shared" si="24"/>
        <v>16.191807000000001</v>
      </c>
      <c r="CA14" s="129">
        <f t="shared" si="24"/>
        <v>20.788827000000001</v>
      </c>
      <c r="CB14" s="129">
        <f t="shared" si="24"/>
        <v>19.470008999999997</v>
      </c>
      <c r="CC14" s="129">
        <f t="shared" si="24"/>
        <v>11.625118000000001</v>
      </c>
      <c r="CD14" s="129">
        <f t="shared" si="24"/>
        <v>23.452625000000001</v>
      </c>
      <c r="CE14" s="129">
        <f t="shared" si="24"/>
        <v>21.093909</v>
      </c>
      <c r="CF14" s="129">
        <f t="shared" si="24"/>
        <v>19.890849999999997</v>
      </c>
      <c r="CG14" s="129">
        <f t="shared" si="24"/>
        <v>20.826100999999998</v>
      </c>
      <c r="CH14" s="129">
        <f t="shared" si="24"/>
        <v>20.401136999999999</v>
      </c>
      <c r="CI14" s="129">
        <f t="shared" si="24"/>
        <v>22.399818</v>
      </c>
      <c r="CJ14" s="129">
        <f t="shared" si="24"/>
        <v>21.477117999999997</v>
      </c>
      <c r="CK14" s="129">
        <f t="shared" ref="CK14:CR14" si="25">(CK95+CK96)/1000</f>
        <v>24.630431999999999</v>
      </c>
      <c r="CL14" s="129">
        <f t="shared" si="25"/>
        <v>21.567053000000001</v>
      </c>
      <c r="CM14" s="129">
        <f t="shared" si="25"/>
        <v>21.617497</v>
      </c>
      <c r="CN14" s="129">
        <f t="shared" si="25"/>
        <v>21.806024000000001</v>
      </c>
      <c r="CO14" s="129">
        <f t="shared" si="25"/>
        <v>0.73156200000000005</v>
      </c>
      <c r="CP14" s="129">
        <f t="shared" si="25"/>
        <v>12.575505999999999</v>
      </c>
      <c r="CQ14" s="129">
        <f t="shared" si="25"/>
        <v>21.752171999999998</v>
      </c>
      <c r="CR14" s="129">
        <f t="shared" si="25"/>
        <v>21.315066999999999</v>
      </c>
      <c r="CS14" s="129">
        <f t="shared" ref="CS14:CY14" si="26">(CS97+CS98)/1000</f>
        <v>17.624585</v>
      </c>
      <c r="CT14" s="129">
        <f t="shared" si="26"/>
        <v>20.340505</v>
      </c>
      <c r="CU14" s="129">
        <f t="shared" si="26"/>
        <v>24.451592999999999</v>
      </c>
      <c r="CV14" s="129">
        <f t="shared" si="26"/>
        <v>22.018360000000001</v>
      </c>
      <c r="CW14" s="129">
        <f t="shared" si="26"/>
        <v>22.568079000000001</v>
      </c>
      <c r="CX14" s="129">
        <f t="shared" si="26"/>
        <v>22.515136999999999</v>
      </c>
      <c r="CY14" s="129">
        <f t="shared" si="26"/>
        <v>22.531306000000001</v>
      </c>
    </row>
    <row r="15" spans="1:119">
      <c r="A15" s="663" t="s">
        <v>285</v>
      </c>
      <c r="B15" s="438" t="s">
        <v>286</v>
      </c>
      <c r="C15" s="665" t="s">
        <v>370</v>
      </c>
      <c r="D15" s="439" t="s">
        <v>286</v>
      </c>
      <c r="AO15" s="463"/>
      <c r="AP15" s="463"/>
      <c r="AQ15" s="463"/>
      <c r="AR15" s="463"/>
      <c r="AS15" s="183">
        <v>26</v>
      </c>
      <c r="AT15" s="666">
        <v>26</v>
      </c>
      <c r="AU15" s="183">
        <v>20.72</v>
      </c>
      <c r="AV15" s="183">
        <v>20.38</v>
      </c>
      <c r="AW15" s="183">
        <v>22.41</v>
      </c>
      <c r="AX15" s="183">
        <v>27</v>
      </c>
      <c r="AY15" s="183">
        <v>24.4</v>
      </c>
      <c r="AZ15" s="183">
        <v>29</v>
      </c>
      <c r="BA15" s="183">
        <v>22.32</v>
      </c>
      <c r="BB15" s="183">
        <v>20.16</v>
      </c>
      <c r="BC15" s="183">
        <v>18.82</v>
      </c>
      <c r="BD15" s="183">
        <v>13</v>
      </c>
      <c r="BE15" s="183">
        <v>24.5</v>
      </c>
      <c r="BF15" s="183">
        <v>18.3</v>
      </c>
      <c r="BG15" s="183">
        <v>16.72</v>
      </c>
      <c r="BH15" s="183">
        <v>22.32</v>
      </c>
      <c r="BI15" s="183">
        <v>20.725999999999999</v>
      </c>
      <c r="BJ15" s="183">
        <v>22.32</v>
      </c>
      <c r="BK15" s="183">
        <v>21.6</v>
      </c>
      <c r="BL15" s="183">
        <v>22.622</v>
      </c>
      <c r="BM15" s="183">
        <v>22.32</v>
      </c>
      <c r="BN15" s="183">
        <v>20.16</v>
      </c>
      <c r="BO15" s="183">
        <v>22.32</v>
      </c>
      <c r="BP15" s="183">
        <v>21.6</v>
      </c>
      <c r="BQ15" s="183">
        <v>22.32</v>
      </c>
      <c r="BS15" s="126"/>
      <c r="BT15" s="157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6"/>
      <c r="CT15" s="146"/>
      <c r="CU15" s="146"/>
      <c r="CV15" s="146"/>
      <c r="CW15" s="146"/>
      <c r="CX15" s="146"/>
      <c r="CY15" s="146"/>
    </row>
    <row r="16" spans="1:119">
      <c r="A16" s="611"/>
      <c r="B16" s="440" t="s">
        <v>286</v>
      </c>
      <c r="C16" s="612" t="s">
        <v>371</v>
      </c>
      <c r="D16" s="441" t="s">
        <v>286</v>
      </c>
      <c r="AO16" s="463"/>
      <c r="AP16" s="463"/>
      <c r="AQ16" s="463"/>
      <c r="AR16" s="463"/>
      <c r="AS16" s="667">
        <v>17.5</v>
      </c>
      <c r="AT16" s="667">
        <v>30</v>
      </c>
      <c r="AU16" s="667">
        <v>27.21</v>
      </c>
      <c r="AV16" s="667">
        <v>36</v>
      </c>
      <c r="AW16" s="667">
        <v>20.5</v>
      </c>
      <c r="AX16" s="667">
        <v>16</v>
      </c>
      <c r="AY16" s="667">
        <v>24.2</v>
      </c>
      <c r="AZ16" s="667">
        <v>29.5</v>
      </c>
      <c r="BA16" s="667">
        <v>34.1</v>
      </c>
      <c r="BB16" s="667">
        <v>20</v>
      </c>
      <c r="BC16" s="667">
        <v>32.5</v>
      </c>
      <c r="BD16" s="667">
        <v>25.5</v>
      </c>
      <c r="BE16" s="667">
        <v>42.4</v>
      </c>
      <c r="BF16" s="667">
        <v>35.033000000000001</v>
      </c>
      <c r="BG16" s="667">
        <v>74.12</v>
      </c>
      <c r="BH16" s="667">
        <v>43.762999999999998</v>
      </c>
      <c r="BI16" s="667">
        <v>44.947000000000003</v>
      </c>
      <c r="BJ16" s="667">
        <v>46.776000000000003</v>
      </c>
      <c r="BK16" s="667">
        <v>38.776000000000003</v>
      </c>
      <c r="BL16" s="667">
        <v>27.838999999999999</v>
      </c>
      <c r="BM16" s="667">
        <v>34.1</v>
      </c>
      <c r="BN16" s="667">
        <v>30.8</v>
      </c>
      <c r="BO16" s="667">
        <v>34.1</v>
      </c>
      <c r="BP16" s="667">
        <v>33</v>
      </c>
      <c r="BQ16" s="667">
        <v>34.1</v>
      </c>
      <c r="BS16" s="126"/>
      <c r="BT16" s="157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146"/>
      <c r="CP16" s="146"/>
      <c r="CQ16" s="146"/>
      <c r="CR16" s="146"/>
      <c r="CS16" s="146"/>
      <c r="CT16" s="146"/>
      <c r="CU16" s="146"/>
      <c r="CV16" s="146"/>
      <c r="CW16" s="146"/>
      <c r="CX16" s="146"/>
      <c r="CY16" s="146"/>
    </row>
    <row r="17" spans="1:106">
      <c r="A17" s="611"/>
      <c r="B17" s="440" t="s">
        <v>286</v>
      </c>
      <c r="C17" s="418" t="s">
        <v>340</v>
      </c>
      <c r="D17" s="441" t="s">
        <v>286</v>
      </c>
      <c r="AO17" s="463"/>
      <c r="AP17" s="463">
        <v>0</v>
      </c>
      <c r="AQ17" s="463">
        <v>0</v>
      </c>
      <c r="AR17" s="463"/>
      <c r="AS17" s="463"/>
      <c r="AT17" s="463"/>
      <c r="AU17" s="463"/>
      <c r="AV17" s="463"/>
      <c r="AW17" s="463"/>
      <c r="AX17" s="463"/>
      <c r="AY17" s="463"/>
      <c r="AZ17" s="463"/>
      <c r="BA17" s="463">
        <v>0</v>
      </c>
      <c r="BB17" s="463">
        <v>9</v>
      </c>
      <c r="BC17" s="463">
        <v>10.8</v>
      </c>
      <c r="BD17" s="463">
        <v>10.6</v>
      </c>
      <c r="BE17" s="463">
        <v>10.5</v>
      </c>
      <c r="BF17" s="463">
        <v>10</v>
      </c>
      <c r="BG17" s="463"/>
      <c r="BH17" s="463">
        <v>5.1689999999999996</v>
      </c>
      <c r="BI17" s="463">
        <v>6.0289999999999999</v>
      </c>
      <c r="BJ17" s="463">
        <v>10.228999999999999</v>
      </c>
      <c r="BK17" s="463">
        <v>5.2290000000000001</v>
      </c>
      <c r="BL17" s="463">
        <v>6.0090000000000003</v>
      </c>
      <c r="BM17" s="463">
        <v>9</v>
      </c>
      <c r="BN17" s="463">
        <v>5</v>
      </c>
      <c r="BO17" s="463">
        <v>4</v>
      </c>
      <c r="BP17" s="463">
        <v>5</v>
      </c>
      <c r="BQ17" s="463">
        <v>7</v>
      </c>
      <c r="BS17" s="126"/>
      <c r="BT17" s="157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  <c r="CT17" s="146"/>
      <c r="CU17" s="146"/>
      <c r="CV17" s="146"/>
      <c r="CW17" s="146"/>
      <c r="CX17" s="146"/>
      <c r="CY17" s="146"/>
    </row>
    <row r="18" spans="1:106">
      <c r="A18" s="766"/>
      <c r="B18" s="764" t="s">
        <v>286</v>
      </c>
      <c r="C18" s="418" t="s">
        <v>431</v>
      </c>
      <c r="D18" s="765" t="s">
        <v>286</v>
      </c>
      <c r="AO18" s="463"/>
      <c r="AP18" s="463"/>
      <c r="AQ18" s="463"/>
      <c r="AR18" s="463"/>
      <c r="AS18" s="463"/>
      <c r="AT18" s="463"/>
      <c r="AU18" s="463"/>
      <c r="AV18" s="463"/>
      <c r="AW18" s="463"/>
      <c r="AX18" s="463"/>
      <c r="AY18" s="463"/>
      <c r="AZ18" s="463"/>
      <c r="BA18" s="463"/>
      <c r="BB18" s="463"/>
      <c r="BC18" s="463"/>
      <c r="BD18" s="463">
        <v>0</v>
      </c>
      <c r="BE18" s="463"/>
      <c r="BF18" s="463"/>
      <c r="BG18" s="463"/>
      <c r="BH18" s="463">
        <v>6.8310000000000004</v>
      </c>
      <c r="BI18" s="463">
        <v>6.8310000000000004</v>
      </c>
      <c r="BJ18" s="463">
        <v>6.8310000000000004</v>
      </c>
      <c r="BK18" s="463">
        <v>6.8310000000000004</v>
      </c>
      <c r="BL18" s="463"/>
      <c r="BM18" s="463"/>
      <c r="BN18" s="463"/>
      <c r="BO18" s="463"/>
      <c r="BP18" s="463"/>
      <c r="BQ18" s="463"/>
      <c r="BS18" s="126"/>
      <c r="BT18" s="157" t="s">
        <v>69</v>
      </c>
      <c r="BU18" s="146">
        <f t="shared" ref="BU18:CN18" si="27">BU101/1000</f>
        <v>38.506166</v>
      </c>
      <c r="BV18" s="146">
        <f t="shared" si="27"/>
        <v>28.062456999999998</v>
      </c>
      <c r="BW18" s="146">
        <f t="shared" si="27"/>
        <v>44.258230000000005</v>
      </c>
      <c r="BX18" s="146">
        <f t="shared" si="27"/>
        <v>30.195541000000002</v>
      </c>
      <c r="BY18" s="146">
        <f t="shared" si="27"/>
        <v>27.518177999999999</v>
      </c>
      <c r="BZ18" s="146">
        <f t="shared" si="27"/>
        <v>2.4063349999999999</v>
      </c>
      <c r="CA18" s="146">
        <f t="shared" si="27"/>
        <v>26.044957999999998</v>
      </c>
      <c r="CB18" s="146">
        <f t="shared" si="27"/>
        <v>22.998026000000003</v>
      </c>
      <c r="CC18" s="146">
        <f t="shared" si="27"/>
        <v>25.198008999999999</v>
      </c>
      <c r="CD18" s="146">
        <f t="shared" si="27"/>
        <v>37.277088000000006</v>
      </c>
      <c r="CE18" s="146">
        <f t="shared" si="27"/>
        <v>45.193349000000005</v>
      </c>
      <c r="CF18" s="146">
        <f t="shared" si="27"/>
        <v>51.949449000000001</v>
      </c>
      <c r="CG18" s="146">
        <f t="shared" si="27"/>
        <v>52.843671999999998</v>
      </c>
      <c r="CH18" s="146">
        <f t="shared" si="27"/>
        <v>41.866228</v>
      </c>
      <c r="CI18" s="146">
        <f t="shared" si="27"/>
        <v>51.398917000000004</v>
      </c>
      <c r="CJ18" s="146">
        <f t="shared" si="27"/>
        <v>53.576357999999999</v>
      </c>
      <c r="CK18" s="146">
        <f t="shared" si="27"/>
        <v>48.829603000000006</v>
      </c>
      <c r="CL18" s="146">
        <f t="shared" si="27"/>
        <v>50.510514999999998</v>
      </c>
      <c r="CM18" s="146">
        <f t="shared" si="27"/>
        <v>51.134207000000004</v>
      </c>
      <c r="CN18" s="146">
        <f t="shared" si="27"/>
        <v>50.689587000000003</v>
      </c>
      <c r="CO18" s="146">
        <f>CO101/1000</f>
        <v>50.632595999999999</v>
      </c>
      <c r="CP18" s="146">
        <f>CP101/1000</f>
        <v>56.217084999999997</v>
      </c>
      <c r="CQ18" s="146">
        <f>CQ101/1000</f>
        <v>42.332970000000003</v>
      </c>
      <c r="CR18" s="146">
        <f>CR101/1000</f>
        <v>41.915934999999998</v>
      </c>
      <c r="CS18" s="146">
        <f t="shared" ref="CS18:CY18" si="28">CS103/1000</f>
        <v>29.913481000000001</v>
      </c>
      <c r="CT18" s="146">
        <f t="shared" si="28"/>
        <v>42.061398999999994</v>
      </c>
      <c r="CU18" s="146">
        <f t="shared" si="28"/>
        <v>35.137771000000001</v>
      </c>
      <c r="CV18" s="146">
        <f t="shared" si="28"/>
        <v>44.098334999999999</v>
      </c>
      <c r="CW18" s="146">
        <f t="shared" si="28"/>
        <v>40.850470999999999</v>
      </c>
      <c r="CX18" s="146">
        <f t="shared" si="28"/>
        <v>53.054906000000003</v>
      </c>
      <c r="CY18" s="146">
        <f t="shared" si="28"/>
        <v>42.450766000000002</v>
      </c>
    </row>
    <row r="19" spans="1:106">
      <c r="A19" s="611"/>
      <c r="B19" s="440" t="s">
        <v>286</v>
      </c>
      <c r="C19" s="418" t="s">
        <v>341</v>
      </c>
      <c r="D19" s="441" t="s">
        <v>286</v>
      </c>
      <c r="AO19" s="463">
        <v>12</v>
      </c>
      <c r="AP19" s="463">
        <v>12</v>
      </c>
      <c r="AQ19" s="463">
        <v>37</v>
      </c>
      <c r="AR19" s="463">
        <v>32</v>
      </c>
      <c r="AS19" s="463">
        <v>0</v>
      </c>
      <c r="AT19" s="463"/>
      <c r="AU19" s="463"/>
      <c r="AV19" s="463"/>
      <c r="AW19" s="463"/>
      <c r="AX19" s="463"/>
      <c r="AY19" s="463"/>
      <c r="AZ19" s="463"/>
      <c r="BA19" s="463"/>
      <c r="BB19" s="463">
        <v>17.5</v>
      </c>
      <c r="BC19" s="463">
        <v>3.24</v>
      </c>
      <c r="BD19" s="463">
        <v>27.5</v>
      </c>
      <c r="BE19" s="463">
        <v>29.5</v>
      </c>
      <c r="BF19" s="463">
        <v>19</v>
      </c>
      <c r="BG19" s="463">
        <v>20</v>
      </c>
      <c r="BH19" s="463">
        <v>20</v>
      </c>
      <c r="BI19" s="463">
        <v>20</v>
      </c>
      <c r="BJ19" s="463">
        <v>20</v>
      </c>
      <c r="BK19" s="463">
        <v>20</v>
      </c>
      <c r="BL19" s="463">
        <v>20</v>
      </c>
      <c r="BM19" s="463">
        <v>3</v>
      </c>
      <c r="BN19" s="463">
        <v>3</v>
      </c>
      <c r="BO19" s="463">
        <v>3</v>
      </c>
      <c r="BP19" s="463">
        <v>3</v>
      </c>
      <c r="BQ19" s="463">
        <v>3</v>
      </c>
      <c r="BS19" s="126"/>
      <c r="BT19" s="157" t="s">
        <v>70</v>
      </c>
      <c r="BU19" s="146">
        <f t="shared" ref="BU19:CF19" si="29">BU106/1000</f>
        <v>0</v>
      </c>
      <c r="BV19" s="146">
        <f t="shared" si="29"/>
        <v>0</v>
      </c>
      <c r="BW19" s="146">
        <f t="shared" si="29"/>
        <v>0</v>
      </c>
      <c r="BX19" s="146">
        <f t="shared" si="29"/>
        <v>0</v>
      </c>
      <c r="BY19" s="146">
        <f t="shared" si="29"/>
        <v>0</v>
      </c>
      <c r="BZ19" s="146">
        <f t="shared" si="29"/>
        <v>0</v>
      </c>
      <c r="CA19" s="146">
        <f t="shared" si="29"/>
        <v>0</v>
      </c>
      <c r="CB19" s="146">
        <f t="shared" si="29"/>
        <v>0</v>
      </c>
      <c r="CC19" s="146">
        <f t="shared" si="29"/>
        <v>0</v>
      </c>
      <c r="CD19" s="146">
        <f t="shared" si="29"/>
        <v>0</v>
      </c>
      <c r="CE19" s="146">
        <f t="shared" si="29"/>
        <v>11.741052999999999</v>
      </c>
      <c r="CF19" s="146">
        <f t="shared" si="29"/>
        <v>7.3636119999999998</v>
      </c>
      <c r="CG19" s="146">
        <f t="shared" ref="CG19:CO19" si="30">(CG106+CG107)/1000</f>
        <v>8.0789619999999989</v>
      </c>
      <c r="CH19" s="146">
        <f t="shared" si="30"/>
        <v>0</v>
      </c>
      <c r="CI19" s="146">
        <f t="shared" si="30"/>
        <v>7.7897550000000004</v>
      </c>
      <c r="CJ19" s="146">
        <f t="shared" si="30"/>
        <v>11.159566</v>
      </c>
      <c r="CK19" s="146">
        <f t="shared" si="30"/>
        <v>12.666743</v>
      </c>
      <c r="CL19" s="146">
        <f t="shared" si="30"/>
        <v>15.099997999999999</v>
      </c>
      <c r="CM19" s="146">
        <f t="shared" si="30"/>
        <v>13.560919</v>
      </c>
      <c r="CN19" s="146">
        <f t="shared" si="30"/>
        <v>15.828645</v>
      </c>
      <c r="CO19" s="146">
        <f t="shared" si="30"/>
        <v>1.322057</v>
      </c>
      <c r="CP19" s="146">
        <f>(CP106+CP107)/1000</f>
        <v>0</v>
      </c>
      <c r="CQ19" s="146">
        <f>(CQ106+CQ107)/1000</f>
        <v>3.82802</v>
      </c>
      <c r="CR19" s="146">
        <f>(CR106+CR107)/1000</f>
        <v>3.3285459999999998</v>
      </c>
      <c r="CS19" s="146">
        <f>(CS107+CS108)/1000</f>
        <v>11.838417</v>
      </c>
      <c r="CT19" s="146">
        <f>(CT107+CT108)/1000</f>
        <v>11.099917999999999</v>
      </c>
      <c r="CU19" s="146">
        <f>(CU107+CU108)/1000</f>
        <v>2.5773640000000002</v>
      </c>
      <c r="CV19" s="146">
        <f>(CV107+CV108+CV109)/1000</f>
        <v>18.415118999999997</v>
      </c>
      <c r="CW19" s="146">
        <f>(CW107+CW108)/1000</f>
        <v>16.038291999999998</v>
      </c>
      <c r="CX19" s="146">
        <f>(CX107+CX108)/1000</f>
        <v>16.774204000000001</v>
      </c>
      <c r="CY19" s="146">
        <f>(CY107+CY108)/1000</f>
        <v>0.24015</v>
      </c>
    </row>
    <row r="20" spans="1:106">
      <c r="A20" s="611"/>
      <c r="B20" s="440" t="s">
        <v>286</v>
      </c>
      <c r="C20" s="418" t="s">
        <v>288</v>
      </c>
      <c r="D20" s="441" t="s">
        <v>286</v>
      </c>
      <c r="AO20" s="463">
        <v>32.86</v>
      </c>
      <c r="AP20" s="463">
        <v>28.82</v>
      </c>
      <c r="AQ20" s="463">
        <v>16.645</v>
      </c>
      <c r="AR20" s="463">
        <v>24</v>
      </c>
      <c r="AS20" s="463">
        <v>21.957999999999998</v>
      </c>
      <c r="AT20" s="463">
        <v>23.643999999999998</v>
      </c>
      <c r="AU20" s="463">
        <v>25.8</v>
      </c>
      <c r="AV20" s="463">
        <v>31.132362637362636</v>
      </c>
      <c r="AW20" s="463">
        <v>30.3</v>
      </c>
      <c r="AX20" s="463">
        <v>32.86</v>
      </c>
      <c r="AY20" s="463">
        <v>31.2</v>
      </c>
      <c r="AZ20" s="463">
        <v>25.774999999999999</v>
      </c>
      <c r="BA20" s="463">
        <v>32.24</v>
      </c>
      <c r="BB20" s="463">
        <v>28.1</v>
      </c>
      <c r="BC20" s="463">
        <v>32.24</v>
      </c>
      <c r="BD20" s="463">
        <v>29.545999999999999</v>
      </c>
      <c r="BE20" s="463">
        <v>26.954999999999998</v>
      </c>
      <c r="BF20" s="463">
        <v>31.2</v>
      </c>
      <c r="BG20" s="463">
        <v>29.14</v>
      </c>
      <c r="BH20" s="463">
        <v>32.24</v>
      </c>
      <c r="BI20" s="463">
        <v>22.7</v>
      </c>
      <c r="BJ20" s="463">
        <v>0</v>
      </c>
      <c r="BK20" s="463">
        <v>31.2</v>
      </c>
      <c r="BL20" s="463">
        <v>32.24</v>
      </c>
      <c r="BM20" s="463">
        <v>32.24</v>
      </c>
      <c r="BN20" s="463">
        <v>29.12</v>
      </c>
      <c r="BO20" s="463">
        <v>32.24</v>
      </c>
      <c r="BP20" s="463">
        <v>31.2</v>
      </c>
      <c r="BQ20" s="463">
        <v>32.24</v>
      </c>
      <c r="BS20" s="126"/>
      <c r="BT20" s="157" t="s">
        <v>71</v>
      </c>
      <c r="BU20" s="146">
        <f t="shared" ref="BU20:CF20" si="31">BU103/1000</f>
        <v>0</v>
      </c>
      <c r="BV20" s="146">
        <f t="shared" si="31"/>
        <v>0</v>
      </c>
      <c r="BW20" s="146">
        <f t="shared" si="31"/>
        <v>20.054363000000002</v>
      </c>
      <c r="BX20" s="146">
        <f t="shared" si="31"/>
        <v>24.085768999999999</v>
      </c>
      <c r="BY20" s="146">
        <f t="shared" si="31"/>
        <v>22.083171999999998</v>
      </c>
      <c r="BZ20" s="146">
        <f t="shared" si="31"/>
        <v>36.229452999999999</v>
      </c>
      <c r="CA20" s="146">
        <f t="shared" si="31"/>
        <v>2.1663480000000002</v>
      </c>
      <c r="CB20" s="146">
        <f t="shared" si="31"/>
        <v>12.824111</v>
      </c>
      <c r="CC20" s="146">
        <f t="shared" si="31"/>
        <v>16.156476000000001</v>
      </c>
      <c r="CD20" s="146">
        <f t="shared" si="31"/>
        <v>22.494866999999999</v>
      </c>
      <c r="CE20" s="146">
        <f t="shared" si="31"/>
        <v>6.0654759999999994</v>
      </c>
      <c r="CF20" s="146">
        <f t="shared" si="31"/>
        <v>14.329671000000001</v>
      </c>
      <c r="CG20" s="146">
        <f t="shared" ref="CG20:CR20" si="32">(CG103+CG105)/1000</f>
        <v>6.1105210000000003</v>
      </c>
      <c r="CH20" s="146">
        <f t="shared" si="32"/>
        <v>6.2476049999999992</v>
      </c>
      <c r="CI20" s="146">
        <f t="shared" si="32"/>
        <v>1.8861539999999999</v>
      </c>
      <c r="CJ20" s="146">
        <f t="shared" si="32"/>
        <v>3.7881740000000002</v>
      </c>
      <c r="CK20" s="146">
        <f t="shared" si="32"/>
        <v>18.926797999999998</v>
      </c>
      <c r="CL20" s="146">
        <f t="shared" si="32"/>
        <v>11.488098000000001</v>
      </c>
      <c r="CM20" s="146">
        <f t="shared" si="32"/>
        <v>5.8408549999999995</v>
      </c>
      <c r="CN20" s="146">
        <f t="shared" si="32"/>
        <v>11.804720999999999</v>
      </c>
      <c r="CO20" s="146">
        <f t="shared" si="32"/>
        <v>24.228831999999997</v>
      </c>
      <c r="CP20" s="146">
        <f t="shared" si="32"/>
        <v>23.874098</v>
      </c>
      <c r="CQ20" s="146">
        <f t="shared" si="32"/>
        <v>14.776976000000001</v>
      </c>
      <c r="CR20" s="146">
        <f t="shared" si="32"/>
        <v>22.793045999999997</v>
      </c>
      <c r="CS20" s="146">
        <f>(CS106+CS105)/1000</f>
        <v>1.5913349999999999</v>
      </c>
      <c r="CT20" s="146">
        <f>(CT106+CT105)/1000</f>
        <v>2.8157100000000002</v>
      </c>
      <c r="CU20" s="146">
        <f>(CU106+CU105)/1000</f>
        <v>8.8891560000000016</v>
      </c>
      <c r="CV20" s="146">
        <f>(CV106+CV105)/1000</f>
        <v>1.872935</v>
      </c>
      <c r="CW20" s="146">
        <v>22.45</v>
      </c>
      <c r="CX20" s="146">
        <v>22.45</v>
      </c>
      <c r="CY20" s="146">
        <v>22.45</v>
      </c>
    </row>
    <row r="21" spans="1:106">
      <c r="A21" s="611"/>
      <c r="B21" s="440" t="s">
        <v>286</v>
      </c>
      <c r="C21" s="418" t="s">
        <v>289</v>
      </c>
      <c r="D21" s="441" t="s">
        <v>286</v>
      </c>
      <c r="AO21" s="463">
        <v>17.95</v>
      </c>
      <c r="AP21" s="463">
        <v>26.178999999999998</v>
      </c>
      <c r="AQ21" s="463">
        <v>27.604999999999997</v>
      </c>
      <c r="AR21" s="463">
        <v>20.55</v>
      </c>
      <c r="AS21" s="463">
        <v>8</v>
      </c>
      <c r="AT21" s="463">
        <v>20</v>
      </c>
      <c r="AU21" s="463">
        <v>22</v>
      </c>
      <c r="AV21" s="463">
        <v>21.2</v>
      </c>
      <c r="AW21" s="463">
        <v>21.2</v>
      </c>
      <c r="AX21" s="463">
        <v>21.2</v>
      </c>
      <c r="AY21" s="463">
        <v>21.2</v>
      </c>
      <c r="AZ21" s="463">
        <v>28.7</v>
      </c>
      <c r="BA21" s="463">
        <v>26.207000000000001</v>
      </c>
      <c r="BB21" s="463">
        <v>21.276</v>
      </c>
      <c r="BC21" s="463">
        <v>23.556000000000001</v>
      </c>
      <c r="BD21" s="463">
        <v>22.795999999999999</v>
      </c>
      <c r="BE21" s="463">
        <v>20.771999999999998</v>
      </c>
      <c r="BF21" s="463">
        <v>22.036000000000001</v>
      </c>
      <c r="BG21" s="463">
        <v>0.88100000000000001</v>
      </c>
      <c r="BH21" s="463">
        <v>21.276</v>
      </c>
      <c r="BI21" s="463">
        <v>21.884</v>
      </c>
      <c r="BJ21" s="463">
        <v>20.257999999999999</v>
      </c>
      <c r="BK21" s="463">
        <v>22.658999999999999</v>
      </c>
      <c r="BL21" s="463">
        <v>23.556000000000001</v>
      </c>
      <c r="BM21" s="463">
        <v>23.556000000000001</v>
      </c>
      <c r="BN21" s="463">
        <v>21.276</v>
      </c>
      <c r="BO21" s="463">
        <v>23.556000000000001</v>
      </c>
      <c r="BP21" s="463">
        <v>23.556000000000001</v>
      </c>
      <c r="BQ21" s="463">
        <v>23.556000000000001</v>
      </c>
      <c r="BS21" s="126"/>
      <c r="BT21" s="157" t="s">
        <v>72</v>
      </c>
      <c r="BU21" s="167">
        <f t="shared" ref="BU21:CR22" si="33">BU97/1000</f>
        <v>26.942807000000002</v>
      </c>
      <c r="BV21" s="167">
        <f t="shared" si="33"/>
        <v>12.569316000000001</v>
      </c>
      <c r="BW21" s="167">
        <f t="shared" si="33"/>
        <v>31.252119</v>
      </c>
      <c r="BX21" s="167">
        <f t="shared" si="33"/>
        <v>17.893129999999999</v>
      </c>
      <c r="BY21" s="167">
        <f t="shared" si="33"/>
        <v>33.033137000000004</v>
      </c>
      <c r="BZ21" s="167">
        <f t="shared" si="33"/>
        <v>31.213341</v>
      </c>
      <c r="CA21" s="167">
        <f t="shared" si="33"/>
        <v>1.66005</v>
      </c>
      <c r="CB21" s="167">
        <f t="shared" si="33"/>
        <v>11.672450999999999</v>
      </c>
      <c r="CC21" s="167">
        <f t="shared" si="33"/>
        <v>30.050872999999999</v>
      </c>
      <c r="CD21" s="167">
        <f t="shared" si="33"/>
        <v>33.792502999999996</v>
      </c>
      <c r="CE21" s="167">
        <f t="shared" si="33"/>
        <v>32.854779000000001</v>
      </c>
      <c r="CF21" s="167">
        <f t="shared" si="33"/>
        <v>33.970678999999997</v>
      </c>
      <c r="CG21" s="167">
        <f t="shared" si="33"/>
        <v>33.906444</v>
      </c>
      <c r="CH21" s="167">
        <f t="shared" si="33"/>
        <v>30.612337</v>
      </c>
      <c r="CI21" s="167">
        <f t="shared" si="33"/>
        <v>33.946815999999998</v>
      </c>
      <c r="CJ21" s="167">
        <f t="shared" si="33"/>
        <v>32.716379000000003</v>
      </c>
      <c r="CK21" s="167">
        <f t="shared" si="33"/>
        <v>33.838328999999995</v>
      </c>
      <c r="CL21" s="167">
        <f t="shared" si="33"/>
        <v>28.661544999999997</v>
      </c>
      <c r="CM21" s="167">
        <f t="shared" si="33"/>
        <v>10.613408999999999</v>
      </c>
      <c r="CN21" s="167">
        <f t="shared" si="33"/>
        <v>5.7778840000000002</v>
      </c>
      <c r="CO21" s="167">
        <f t="shared" si="33"/>
        <v>31.634996999999998</v>
      </c>
      <c r="CP21" s="167">
        <f t="shared" si="33"/>
        <v>30.897955999999997</v>
      </c>
      <c r="CQ21" s="167">
        <f t="shared" si="33"/>
        <v>32.452325000000002</v>
      </c>
      <c r="CR21" s="167">
        <f t="shared" si="33"/>
        <v>32.452325000000002</v>
      </c>
      <c r="CS21" s="167">
        <f t="shared" ref="CS21:CV22" si="34">CS99/1000</f>
        <v>30.119323999999999</v>
      </c>
      <c r="CT21" s="167">
        <f t="shared" si="34"/>
        <v>29.993136999999997</v>
      </c>
      <c r="CU21" s="167">
        <f t="shared" si="34"/>
        <v>31.116910000000001</v>
      </c>
      <c r="CV21" s="167">
        <f t="shared" si="34"/>
        <v>27.488377</v>
      </c>
      <c r="CW21" s="167">
        <v>26.588000000000001</v>
      </c>
      <c r="CX21" s="167">
        <v>26.588000000000001</v>
      </c>
      <c r="CY21" s="167">
        <v>26.588000000000001</v>
      </c>
    </row>
    <row r="22" spans="1:106">
      <c r="A22" s="611"/>
      <c r="B22" s="764" t="s">
        <v>286</v>
      </c>
      <c r="C22" s="418" t="s">
        <v>455</v>
      </c>
      <c r="D22" s="765" t="s">
        <v>286</v>
      </c>
      <c r="AO22" s="463"/>
      <c r="AP22" s="463"/>
      <c r="AQ22" s="463"/>
      <c r="AR22" s="463"/>
      <c r="AS22" s="463"/>
      <c r="AT22" s="463"/>
      <c r="AU22" s="463"/>
      <c r="AV22" s="463"/>
      <c r="AW22" s="463"/>
      <c r="AX22" s="463"/>
      <c r="AY22" s="463"/>
      <c r="AZ22" s="463"/>
      <c r="BA22" s="463"/>
      <c r="BB22" s="463">
        <v>4.5</v>
      </c>
      <c r="BC22" s="463">
        <v>7.5</v>
      </c>
      <c r="BD22" s="463">
        <v>7.2</v>
      </c>
      <c r="BE22" s="463">
        <v>2</v>
      </c>
      <c r="BF22" s="463">
        <v>8.9740000000000002</v>
      </c>
      <c r="BG22" s="463"/>
      <c r="BH22" s="463"/>
      <c r="BI22" s="463">
        <v>4</v>
      </c>
      <c r="BJ22" s="463">
        <v>4</v>
      </c>
      <c r="BK22" s="463">
        <v>4</v>
      </c>
      <c r="BL22" s="463">
        <v>4</v>
      </c>
      <c r="BM22" s="463">
        <v>4</v>
      </c>
      <c r="BN22" s="463">
        <v>4</v>
      </c>
      <c r="BO22" s="463">
        <v>4</v>
      </c>
      <c r="BP22" s="463">
        <v>4</v>
      </c>
      <c r="BQ22" s="463">
        <v>4</v>
      </c>
      <c r="BS22" s="126"/>
      <c r="BT22" s="157" t="s">
        <v>73</v>
      </c>
      <c r="BU22" s="167">
        <f t="shared" si="33"/>
        <v>28.666067999999999</v>
      </c>
      <c r="BV22" s="167">
        <f t="shared" si="33"/>
        <v>24.689295999999999</v>
      </c>
      <c r="BW22" s="167">
        <f t="shared" si="33"/>
        <v>29.443998999999998</v>
      </c>
      <c r="BX22" s="167">
        <f t="shared" si="33"/>
        <v>27.502987000000001</v>
      </c>
      <c r="BY22" s="167">
        <f t="shared" si="33"/>
        <v>29.932358000000001</v>
      </c>
      <c r="BZ22" s="167">
        <f t="shared" si="33"/>
        <v>28.954258999999997</v>
      </c>
      <c r="CA22" s="167">
        <f t="shared" si="33"/>
        <v>19.024343000000002</v>
      </c>
      <c r="CB22" s="167">
        <f t="shared" si="33"/>
        <v>31.85726</v>
      </c>
      <c r="CC22" s="167">
        <f t="shared" si="33"/>
        <v>23.613662999999999</v>
      </c>
      <c r="CD22" s="167">
        <f t="shared" si="33"/>
        <v>31.808991000000002</v>
      </c>
      <c r="CE22" s="167">
        <f t="shared" si="33"/>
        <v>26.977663</v>
      </c>
      <c r="CF22" s="167">
        <f t="shared" si="33"/>
        <v>27.74934</v>
      </c>
      <c r="CG22" s="167">
        <f t="shared" si="33"/>
        <v>28.129460999999999</v>
      </c>
      <c r="CH22" s="167">
        <f t="shared" si="33"/>
        <v>25.415171999999998</v>
      </c>
      <c r="CI22" s="167">
        <f t="shared" si="33"/>
        <v>28.005561</v>
      </c>
      <c r="CJ22" s="167">
        <f t="shared" si="33"/>
        <v>27.254131000000001</v>
      </c>
      <c r="CK22" s="167">
        <f t="shared" si="33"/>
        <v>28.112128999999999</v>
      </c>
      <c r="CL22" s="167">
        <f t="shared" si="33"/>
        <v>27.374490000000002</v>
      </c>
      <c r="CM22" s="167">
        <f t="shared" si="33"/>
        <v>27.619705999999997</v>
      </c>
      <c r="CN22" s="167">
        <f t="shared" si="33"/>
        <v>28.493866000000001</v>
      </c>
      <c r="CO22" s="167">
        <f t="shared" si="33"/>
        <v>27.334076</v>
      </c>
      <c r="CP22" s="167">
        <f t="shared" si="33"/>
        <v>26.649270000000001</v>
      </c>
      <c r="CQ22" s="167">
        <f t="shared" si="33"/>
        <v>27.121919999999999</v>
      </c>
      <c r="CR22" s="167">
        <f t="shared" si="33"/>
        <v>29.145609</v>
      </c>
      <c r="CS22" s="167">
        <f t="shared" si="34"/>
        <v>28.616085999999999</v>
      </c>
      <c r="CT22" s="167">
        <f t="shared" si="34"/>
        <v>27.657430000000002</v>
      </c>
      <c r="CU22" s="167">
        <f t="shared" si="34"/>
        <v>30.022763999999999</v>
      </c>
      <c r="CV22" s="167">
        <f t="shared" si="34"/>
        <v>29.764894999999999</v>
      </c>
      <c r="CW22" s="167">
        <v>8.0120000000000005</v>
      </c>
      <c r="CX22" s="167">
        <v>8.0120000000000005</v>
      </c>
      <c r="CY22" s="167">
        <v>8.0120000000000005</v>
      </c>
    </row>
    <row r="23" spans="1:106">
      <c r="A23" s="664" t="s">
        <v>290</v>
      </c>
      <c r="B23" s="442" t="s">
        <v>286</v>
      </c>
      <c r="C23" s="419" t="s">
        <v>291</v>
      </c>
      <c r="D23" s="443" t="s">
        <v>286</v>
      </c>
      <c r="AO23" s="464">
        <v>0.8</v>
      </c>
      <c r="AP23" s="464">
        <v>0.54347825999999999</v>
      </c>
      <c r="AQ23" s="464">
        <v>0.65</v>
      </c>
      <c r="AR23" s="464">
        <v>0.60859381000000001</v>
      </c>
      <c r="AS23" s="464">
        <v>0.60859381000000001</v>
      </c>
      <c r="AT23" s="464">
        <v>0.37617381999999999</v>
      </c>
      <c r="AU23" s="464">
        <v>0.5</v>
      </c>
      <c r="AV23" s="464">
        <v>0.27</v>
      </c>
      <c r="AW23" s="464">
        <v>0.7</v>
      </c>
      <c r="AX23" s="464">
        <v>0.65</v>
      </c>
      <c r="AY23" s="464">
        <v>0.6</v>
      </c>
      <c r="AZ23" s="464">
        <v>0.6</v>
      </c>
      <c r="BA23" s="464">
        <v>0.6</v>
      </c>
      <c r="BB23" s="464">
        <v>0.6</v>
      </c>
      <c r="BC23" s="464">
        <v>0.6</v>
      </c>
      <c r="BD23" s="464">
        <v>0.6</v>
      </c>
      <c r="BE23" s="464">
        <v>0.6</v>
      </c>
      <c r="BF23" s="464">
        <v>0.5</v>
      </c>
      <c r="BG23" s="464">
        <v>0.5</v>
      </c>
      <c r="BH23" s="464">
        <v>0.5</v>
      </c>
      <c r="BI23" s="464">
        <v>0.5</v>
      </c>
      <c r="BJ23" s="464">
        <v>0.5</v>
      </c>
      <c r="BK23" s="464">
        <v>0.5</v>
      </c>
      <c r="BL23" s="464">
        <v>0.5</v>
      </c>
      <c r="BM23" s="464">
        <v>0.6</v>
      </c>
      <c r="BN23" s="464">
        <v>0.6</v>
      </c>
      <c r="BO23" s="464">
        <v>0.6</v>
      </c>
      <c r="BP23" s="464">
        <v>0.6</v>
      </c>
      <c r="BQ23" s="464">
        <v>0.6</v>
      </c>
      <c r="BS23" s="287"/>
      <c r="BT23" s="121"/>
      <c r="BU23" s="408"/>
      <c r="BV23" s="408"/>
      <c r="BW23" s="408"/>
      <c r="BX23" s="408"/>
      <c r="BY23" s="408"/>
      <c r="BZ23" s="408"/>
      <c r="CA23" s="408"/>
      <c r="CB23" s="408"/>
      <c r="CC23" s="408"/>
      <c r="CD23" s="408"/>
      <c r="CE23" s="408"/>
      <c r="CF23" s="408"/>
      <c r="CG23" s="408"/>
      <c r="CH23" s="408"/>
      <c r="CI23" s="408"/>
      <c r="CJ23" s="408"/>
      <c r="CK23" s="408"/>
      <c r="CL23" s="408"/>
      <c r="CM23" s="408"/>
      <c r="CN23" s="408"/>
      <c r="CO23" s="408"/>
      <c r="CP23" s="408"/>
      <c r="CQ23" s="408"/>
      <c r="CR23" s="408"/>
      <c r="CS23" s="408"/>
      <c r="CT23" s="408"/>
      <c r="CU23" s="408"/>
      <c r="CV23" s="408"/>
      <c r="CW23" s="408"/>
      <c r="CX23" s="408"/>
      <c r="CY23" s="408"/>
    </row>
    <row r="24" spans="1:106">
      <c r="A24" s="611"/>
      <c r="B24" s="442" t="s">
        <v>286</v>
      </c>
      <c r="C24" s="420" t="s">
        <v>292</v>
      </c>
      <c r="D24" s="443" t="s">
        <v>286</v>
      </c>
      <c r="AO24" s="464">
        <v>0.5</v>
      </c>
      <c r="AP24" s="464">
        <v>0.5</v>
      </c>
      <c r="AQ24" s="464">
        <v>0.65</v>
      </c>
      <c r="AR24" s="464">
        <v>0.75</v>
      </c>
      <c r="AS24" s="464">
        <v>0.75</v>
      </c>
      <c r="AT24" s="464">
        <v>0.75</v>
      </c>
      <c r="AU24" s="464">
        <v>0.9</v>
      </c>
      <c r="AV24" s="464">
        <v>0.75</v>
      </c>
      <c r="AW24" s="464">
        <v>1.05</v>
      </c>
      <c r="AX24" s="464">
        <v>0.8</v>
      </c>
      <c r="AY24" s="464">
        <v>0.8</v>
      </c>
      <c r="AZ24" s="464">
        <v>0.6</v>
      </c>
      <c r="BA24" s="464">
        <v>0.8</v>
      </c>
      <c r="BB24" s="464">
        <v>0.7</v>
      </c>
      <c r="BC24" s="464">
        <v>0.75</v>
      </c>
      <c r="BD24" s="464">
        <v>0.6</v>
      </c>
      <c r="BE24" s="464">
        <v>0.85</v>
      </c>
      <c r="BF24" s="464">
        <v>0.6</v>
      </c>
      <c r="BG24" s="464">
        <v>0.7</v>
      </c>
      <c r="BH24" s="464">
        <v>0.9</v>
      </c>
      <c r="BI24" s="464">
        <v>0.9</v>
      </c>
      <c r="BJ24" s="464">
        <v>0.85</v>
      </c>
      <c r="BK24" s="464">
        <v>0.7</v>
      </c>
      <c r="BL24" s="464">
        <v>0.65</v>
      </c>
      <c r="BM24" s="464">
        <v>0.4</v>
      </c>
      <c r="BN24" s="464">
        <v>0.45</v>
      </c>
      <c r="BO24" s="464">
        <v>0.45</v>
      </c>
      <c r="BP24" s="464">
        <v>0.4</v>
      </c>
      <c r="BQ24" s="464">
        <v>0.6</v>
      </c>
      <c r="BS24" s="287"/>
      <c r="BT24" s="287"/>
      <c r="BU24" s="287"/>
      <c r="BV24" s="287"/>
      <c r="BW24" s="287"/>
      <c r="CZ24" s="287"/>
    </row>
    <row r="25" spans="1:106">
      <c r="A25" s="460"/>
      <c r="B25" s="470" t="s">
        <v>308</v>
      </c>
      <c r="C25" s="421" t="s">
        <v>293</v>
      </c>
      <c r="D25" s="444" t="s">
        <v>294</v>
      </c>
      <c r="AO25" s="469"/>
      <c r="AP25" s="469">
        <v>3.4</v>
      </c>
      <c r="AQ25" s="469"/>
      <c r="AR25" s="469"/>
      <c r="AS25" s="469">
        <v>2</v>
      </c>
      <c r="AT25" s="469">
        <v>4.5999999999999996</v>
      </c>
      <c r="AU25" s="701">
        <v>24</v>
      </c>
      <c r="AV25" s="701">
        <v>24</v>
      </c>
      <c r="AW25" s="701">
        <v>14</v>
      </c>
      <c r="AX25" s="701">
        <v>7</v>
      </c>
      <c r="AY25" s="701">
        <v>32</v>
      </c>
      <c r="AZ25" s="701">
        <v>25</v>
      </c>
      <c r="BA25" s="701">
        <v>3</v>
      </c>
      <c r="BB25" s="796">
        <v>39</v>
      </c>
      <c r="BC25" s="796">
        <v>36</v>
      </c>
      <c r="BD25" s="796">
        <v>39</v>
      </c>
      <c r="BE25" s="796">
        <v>36</v>
      </c>
      <c r="BF25" s="796">
        <v>25</v>
      </c>
      <c r="BG25" s="796">
        <v>60.106688570000003</v>
      </c>
      <c r="BH25" s="796">
        <v>53</v>
      </c>
      <c r="BI25" s="796">
        <v>58.74402886</v>
      </c>
      <c r="BJ25" s="796">
        <v>58.487959409999988</v>
      </c>
      <c r="BK25" s="796">
        <v>59.128257629999993</v>
      </c>
      <c r="BL25" s="796">
        <v>44</v>
      </c>
      <c r="BM25" s="796">
        <v>43</v>
      </c>
      <c r="BN25" s="796">
        <v>49</v>
      </c>
      <c r="BO25" s="796">
        <v>35</v>
      </c>
      <c r="BP25" s="796">
        <v>37</v>
      </c>
      <c r="BQ25" s="796">
        <v>33</v>
      </c>
      <c r="BS25" s="287"/>
      <c r="BT25" s="287"/>
      <c r="BU25" s="287"/>
      <c r="BV25" s="287"/>
      <c r="BW25" s="287"/>
      <c r="CZ25" s="287"/>
    </row>
    <row r="26" spans="1:106">
      <c r="A26" s="460"/>
      <c r="B26" s="470" t="s">
        <v>308</v>
      </c>
      <c r="C26" s="421" t="s">
        <v>239</v>
      </c>
      <c r="D26" s="444" t="s">
        <v>294</v>
      </c>
      <c r="AO26" s="469"/>
      <c r="AP26" s="469"/>
      <c r="AQ26" s="469"/>
      <c r="AR26" s="469"/>
      <c r="AS26" s="469"/>
      <c r="AT26" s="469"/>
      <c r="AU26" s="701"/>
      <c r="AV26" s="701"/>
      <c r="AW26" s="701"/>
      <c r="AX26" s="701"/>
      <c r="AY26" s="701"/>
      <c r="AZ26" s="701"/>
      <c r="BA26" s="701"/>
      <c r="BB26" s="796">
        <v>0</v>
      </c>
      <c r="BC26" s="796">
        <v>0</v>
      </c>
      <c r="BD26" s="796">
        <v>0</v>
      </c>
      <c r="BE26" s="796">
        <v>0</v>
      </c>
      <c r="BF26" s="796">
        <v>0</v>
      </c>
      <c r="BG26" s="796">
        <v>15</v>
      </c>
      <c r="BH26" s="796">
        <v>0</v>
      </c>
      <c r="BI26" s="796">
        <v>11.25597114</v>
      </c>
      <c r="BJ26" s="796">
        <v>8.5120405900000122</v>
      </c>
      <c r="BK26" s="796">
        <v>2.8717423700000069</v>
      </c>
      <c r="BL26" s="796">
        <v>0</v>
      </c>
      <c r="BM26" s="796">
        <v>0</v>
      </c>
      <c r="BN26" s="796">
        <v>0</v>
      </c>
      <c r="BO26" s="796">
        <v>0</v>
      </c>
      <c r="BP26" s="796">
        <v>0</v>
      </c>
      <c r="BQ26" s="796">
        <v>0</v>
      </c>
      <c r="BS26" s="287"/>
      <c r="BT26" s="287"/>
      <c r="BU26" s="287"/>
      <c r="BV26" s="287"/>
      <c r="BW26" s="287"/>
      <c r="CZ26" s="287"/>
    </row>
    <row r="27" spans="1:106">
      <c r="A27" s="460"/>
      <c r="B27" s="470" t="s">
        <v>308</v>
      </c>
      <c r="C27" s="421" t="s">
        <v>240</v>
      </c>
      <c r="D27" s="444" t="s">
        <v>294</v>
      </c>
      <c r="AO27" s="469"/>
      <c r="AP27" s="469"/>
      <c r="AQ27" s="469"/>
      <c r="AR27" s="469"/>
      <c r="AS27" s="469"/>
      <c r="AT27" s="469"/>
      <c r="AU27" s="701"/>
      <c r="AV27" s="701"/>
      <c r="AW27" s="701"/>
      <c r="AX27" s="701"/>
      <c r="AY27" s="701"/>
      <c r="AZ27" s="701"/>
      <c r="BA27" s="701"/>
      <c r="BB27" s="796">
        <v>0</v>
      </c>
      <c r="BC27" s="796">
        <v>0</v>
      </c>
      <c r="BD27" s="796">
        <v>0</v>
      </c>
      <c r="BE27" s="796">
        <v>0</v>
      </c>
      <c r="BF27" s="796">
        <v>0</v>
      </c>
      <c r="BG27" s="796">
        <v>27</v>
      </c>
      <c r="BH27" s="796">
        <v>0</v>
      </c>
      <c r="BI27" s="796">
        <v>0</v>
      </c>
      <c r="BJ27" s="796">
        <v>0</v>
      </c>
      <c r="BK27" s="796">
        <v>0</v>
      </c>
      <c r="BL27" s="796">
        <v>0</v>
      </c>
      <c r="BM27" s="796">
        <v>0</v>
      </c>
      <c r="BN27" s="796">
        <v>0</v>
      </c>
      <c r="BO27" s="796">
        <v>0</v>
      </c>
      <c r="BP27" s="796">
        <v>0</v>
      </c>
      <c r="BQ27" s="796">
        <v>0</v>
      </c>
      <c r="BS27" s="287"/>
      <c r="BT27" s="287"/>
      <c r="BU27" s="287"/>
      <c r="BV27" s="287"/>
      <c r="BW27" s="287"/>
      <c r="CZ27" s="287"/>
    </row>
    <row r="28" spans="1:106">
      <c r="A28" s="460"/>
      <c r="B28" s="470" t="s">
        <v>308</v>
      </c>
      <c r="C28" s="421" t="s">
        <v>293</v>
      </c>
      <c r="D28" s="445" t="s">
        <v>295</v>
      </c>
      <c r="AO28" s="469"/>
      <c r="AP28" s="469"/>
      <c r="AQ28" s="469"/>
      <c r="AR28" s="469"/>
      <c r="AS28" s="469"/>
      <c r="AT28" s="469"/>
      <c r="AU28" s="701"/>
      <c r="AV28" s="701"/>
      <c r="AW28" s="701"/>
      <c r="AX28" s="701"/>
      <c r="AY28" s="701"/>
      <c r="AZ28" s="701"/>
      <c r="BA28" s="701"/>
      <c r="BB28" s="796"/>
      <c r="BC28" s="796"/>
      <c r="BD28" s="796"/>
      <c r="BE28" s="796"/>
      <c r="BF28" s="796"/>
      <c r="BG28" s="886">
        <v>13.893311429999997</v>
      </c>
      <c r="BH28" s="796"/>
      <c r="BI28" s="796"/>
      <c r="BJ28" s="796"/>
      <c r="BK28" s="796"/>
      <c r="BL28" s="796"/>
      <c r="BM28" s="796"/>
      <c r="BN28" s="796"/>
      <c r="BO28" s="796"/>
      <c r="BP28" s="796"/>
      <c r="BQ28" s="796"/>
      <c r="BS28" s="287"/>
      <c r="BT28" s="287"/>
      <c r="BU28" s="287"/>
      <c r="BV28" s="287"/>
      <c r="BW28" s="287"/>
      <c r="CZ28" s="287"/>
    </row>
    <row r="29" spans="1:106">
      <c r="A29" s="460"/>
      <c r="B29" s="440" t="s">
        <v>286</v>
      </c>
      <c r="C29" s="421" t="s">
        <v>293</v>
      </c>
      <c r="D29" s="444" t="s">
        <v>294</v>
      </c>
      <c r="AO29" s="463">
        <v>70.308482029999993</v>
      </c>
      <c r="AP29" s="463">
        <v>64.170128779999985</v>
      </c>
      <c r="AQ29" s="463">
        <v>69.896789119999994</v>
      </c>
      <c r="AR29" s="463">
        <v>57.08</v>
      </c>
      <c r="AS29" s="463">
        <v>45.18</v>
      </c>
      <c r="AT29" s="463">
        <v>46.37</v>
      </c>
      <c r="AU29" s="702">
        <v>32.54</v>
      </c>
      <c r="AV29" s="702">
        <v>32.35</v>
      </c>
      <c r="AW29" s="702">
        <v>43.42</v>
      </c>
      <c r="AX29" s="702">
        <v>53.89</v>
      </c>
      <c r="AY29" s="702">
        <v>27.382407709999995</v>
      </c>
      <c r="AZ29" s="702">
        <v>36.369999999999997</v>
      </c>
      <c r="BA29" s="702">
        <v>53.011188760000003</v>
      </c>
      <c r="BB29" s="795">
        <v>13.948116450000001</v>
      </c>
      <c r="BC29" s="795">
        <v>20.880000000000003</v>
      </c>
      <c r="BD29" s="795">
        <v>11.329999999999998</v>
      </c>
      <c r="BE29" s="795">
        <v>14.803173063399996</v>
      </c>
      <c r="BF29" s="795">
        <v>24.864034189999984</v>
      </c>
      <c r="BG29" s="795">
        <v>0</v>
      </c>
      <c r="BH29" s="795">
        <v>6.3486953799999952</v>
      </c>
      <c r="BI29" s="795">
        <v>0</v>
      </c>
      <c r="BJ29" s="795">
        <v>0</v>
      </c>
      <c r="BK29" s="795">
        <v>0</v>
      </c>
      <c r="BL29" s="795">
        <v>17.225829050000002</v>
      </c>
      <c r="BM29" s="795">
        <v>18.70687556</v>
      </c>
      <c r="BN29" s="795">
        <v>9.4326442600000036</v>
      </c>
      <c r="BO29" s="795">
        <v>25.270865950000001</v>
      </c>
      <c r="BP29" s="795">
        <v>19.221904499999994</v>
      </c>
      <c r="BQ29" s="795">
        <v>24.656336629999998</v>
      </c>
      <c r="BS29" s="287"/>
      <c r="BT29" s="287"/>
      <c r="BU29" s="287"/>
      <c r="BV29" s="287"/>
      <c r="BW29" s="287"/>
      <c r="CZ29" s="287"/>
    </row>
    <row r="30" spans="1:106">
      <c r="A30" s="460"/>
      <c r="B30" s="440" t="s">
        <v>286</v>
      </c>
      <c r="C30" s="421" t="s">
        <v>293</v>
      </c>
      <c r="D30" s="445" t="s">
        <v>295</v>
      </c>
      <c r="AO30" s="463">
        <v>67.334808789999997</v>
      </c>
      <c r="AP30" s="463">
        <v>64.025330750000009</v>
      </c>
      <c r="AQ30" s="463">
        <v>64.083340100000001</v>
      </c>
      <c r="AR30" s="463">
        <v>51.91</v>
      </c>
      <c r="AS30" s="463">
        <v>54.68</v>
      </c>
      <c r="AT30" s="463">
        <v>54.17</v>
      </c>
      <c r="AU30" s="463">
        <v>60.69</v>
      </c>
      <c r="AV30" s="463">
        <v>59.18</v>
      </c>
      <c r="AW30" s="463">
        <v>60.42</v>
      </c>
      <c r="AX30" s="463">
        <v>62.720807560000004</v>
      </c>
      <c r="AY30" s="463">
        <v>58.323313939999991</v>
      </c>
      <c r="AZ30" s="463">
        <v>56.1</v>
      </c>
      <c r="BA30" s="463">
        <v>60.124494650000003</v>
      </c>
      <c r="BB30" s="463">
        <v>56.777439450000003</v>
      </c>
      <c r="BC30" s="463">
        <v>60.93</v>
      </c>
      <c r="BD30" s="463">
        <v>53</v>
      </c>
      <c r="BE30" s="463">
        <v>53.03</v>
      </c>
      <c r="BF30" s="463">
        <v>53.240893920000005</v>
      </c>
      <c r="BG30" s="885">
        <v>40.473561369999999</v>
      </c>
      <c r="BH30" s="463">
        <v>59.489960410000002</v>
      </c>
      <c r="BI30" s="463">
        <v>59.214097170000009</v>
      </c>
      <c r="BJ30" s="463">
        <v>60.71319411999999</v>
      </c>
      <c r="BK30" s="463">
        <v>59.433127179999993</v>
      </c>
      <c r="BL30" s="463">
        <v>62.036438799999992</v>
      </c>
      <c r="BM30" s="463">
        <v>61.124961039999995</v>
      </c>
      <c r="BN30" s="463">
        <v>57.459543909999994</v>
      </c>
      <c r="BO30" s="463">
        <v>59.505406020000002</v>
      </c>
      <c r="BP30" s="463">
        <v>58.063950709999993</v>
      </c>
      <c r="BQ30" s="463">
        <v>57.349385640000001</v>
      </c>
      <c r="BS30" s="287"/>
      <c r="BT30" s="287"/>
      <c r="BU30" s="287"/>
      <c r="BV30" s="287"/>
      <c r="BW30" s="287"/>
      <c r="CZ30" s="287"/>
    </row>
    <row r="31" spans="1:106">
      <c r="A31" s="460"/>
      <c r="B31" s="446" t="s">
        <v>286</v>
      </c>
      <c r="C31" s="422" t="s">
        <v>293</v>
      </c>
      <c r="D31" s="447" t="s">
        <v>296</v>
      </c>
      <c r="AO31" s="465">
        <v>0.41</v>
      </c>
      <c r="AP31" s="465">
        <v>1.27</v>
      </c>
      <c r="AQ31" s="465">
        <v>3.8000000000000003</v>
      </c>
      <c r="AR31" s="465"/>
      <c r="AS31" s="465">
        <v>1.55</v>
      </c>
      <c r="AT31" s="465">
        <v>4.8959999999999999</v>
      </c>
      <c r="AU31" s="465">
        <v>7.4</v>
      </c>
      <c r="AV31" s="465">
        <v>15.2</v>
      </c>
      <c r="AW31" s="465">
        <v>12</v>
      </c>
      <c r="AX31" s="465">
        <v>8.99</v>
      </c>
      <c r="AY31" s="465">
        <v>13</v>
      </c>
      <c r="AZ31" s="465">
        <v>12</v>
      </c>
      <c r="BA31" s="465">
        <v>4.5</v>
      </c>
      <c r="BB31" s="465">
        <v>5.7</v>
      </c>
      <c r="BC31" s="465">
        <v>19.46</v>
      </c>
      <c r="BD31" s="465">
        <v>16</v>
      </c>
      <c r="BE31" s="465">
        <v>17</v>
      </c>
      <c r="BF31" s="465">
        <v>16</v>
      </c>
      <c r="BG31" s="465">
        <v>15</v>
      </c>
      <c r="BH31" s="465">
        <v>15</v>
      </c>
      <c r="BI31" s="465">
        <v>15</v>
      </c>
      <c r="BJ31" s="465">
        <v>15</v>
      </c>
      <c r="BK31" s="465">
        <v>15</v>
      </c>
      <c r="BL31" s="465">
        <v>15</v>
      </c>
      <c r="BM31" s="465">
        <v>15</v>
      </c>
      <c r="BN31" s="465">
        <v>15</v>
      </c>
      <c r="BO31" s="465">
        <v>15</v>
      </c>
      <c r="BP31" s="465">
        <v>15</v>
      </c>
      <c r="BQ31" s="465">
        <v>15</v>
      </c>
      <c r="BS31" s="287"/>
      <c r="BT31" s="287"/>
      <c r="BU31" s="287"/>
      <c r="BV31" s="287"/>
      <c r="BW31" s="287"/>
      <c r="CZ31" s="287"/>
      <c r="DB31" s="884"/>
    </row>
    <row r="32" spans="1:106">
      <c r="A32" s="460"/>
      <c r="B32" s="720" t="s">
        <v>286</v>
      </c>
      <c r="C32" s="422" t="s">
        <v>293</v>
      </c>
      <c r="D32" s="721" t="s">
        <v>303</v>
      </c>
      <c r="AO32" s="463"/>
      <c r="AP32" s="463"/>
      <c r="AQ32" s="463"/>
      <c r="AR32" s="463"/>
      <c r="AS32" s="463"/>
      <c r="AT32" s="463"/>
      <c r="AU32" s="463"/>
      <c r="AV32" s="463"/>
      <c r="AW32" s="463">
        <v>0.3</v>
      </c>
      <c r="AX32" s="463">
        <v>0.6</v>
      </c>
      <c r="AY32" s="463">
        <v>0.6</v>
      </c>
      <c r="AZ32" s="463">
        <v>0.6</v>
      </c>
      <c r="BA32" s="463">
        <v>0.25</v>
      </c>
      <c r="BB32" s="463">
        <v>0.4</v>
      </c>
      <c r="BC32" s="463">
        <v>0.5</v>
      </c>
      <c r="BD32" s="463">
        <v>0.6</v>
      </c>
      <c r="BE32" s="463">
        <v>0.4</v>
      </c>
      <c r="BF32" s="463">
        <v>0.4</v>
      </c>
      <c r="BG32" s="463">
        <v>0.5</v>
      </c>
      <c r="BH32" s="463">
        <v>0.6</v>
      </c>
      <c r="BI32" s="463">
        <v>0.6</v>
      </c>
      <c r="BJ32" s="463">
        <v>0.6</v>
      </c>
      <c r="BK32" s="463">
        <v>0.6</v>
      </c>
      <c r="BL32" s="463">
        <v>0.6</v>
      </c>
      <c r="BM32" s="463">
        <v>0.6</v>
      </c>
      <c r="BN32" s="463">
        <v>0.6</v>
      </c>
      <c r="BO32" s="463">
        <v>0.6</v>
      </c>
      <c r="BP32" s="463">
        <v>0.6</v>
      </c>
      <c r="BQ32" s="463">
        <v>0.6</v>
      </c>
      <c r="BS32" s="287"/>
      <c r="BT32" s="287"/>
      <c r="BU32" s="287"/>
      <c r="BV32" s="287"/>
      <c r="BW32" s="287"/>
      <c r="CZ32" s="287"/>
    </row>
    <row r="33" spans="1:104">
      <c r="A33" s="460"/>
      <c r="B33" s="438" t="s">
        <v>286</v>
      </c>
      <c r="C33" s="423" t="s">
        <v>239</v>
      </c>
      <c r="D33" s="448" t="s">
        <v>294</v>
      </c>
      <c r="AO33" s="462">
        <v>32</v>
      </c>
      <c r="AP33" s="462">
        <v>32</v>
      </c>
      <c r="AQ33" s="462">
        <v>27</v>
      </c>
      <c r="AR33" s="462">
        <v>20</v>
      </c>
      <c r="AS33" s="462">
        <v>20</v>
      </c>
      <c r="AT33" s="462">
        <v>23</v>
      </c>
      <c r="AU33" s="462">
        <v>27</v>
      </c>
      <c r="AV33" s="462">
        <v>26</v>
      </c>
      <c r="AW33" s="462">
        <v>26</v>
      </c>
      <c r="AX33" s="462">
        <v>26</v>
      </c>
      <c r="AY33" s="462">
        <v>27</v>
      </c>
      <c r="AZ33" s="462">
        <v>26</v>
      </c>
      <c r="BA33" s="462">
        <v>25</v>
      </c>
      <c r="BB33" s="793">
        <v>24.4</v>
      </c>
      <c r="BC33" s="793">
        <v>26</v>
      </c>
      <c r="BD33" s="793">
        <v>23.5</v>
      </c>
      <c r="BE33" s="793">
        <v>24</v>
      </c>
      <c r="BF33" s="793">
        <v>14.5</v>
      </c>
      <c r="BG33" s="793">
        <v>0</v>
      </c>
      <c r="BH33" s="793">
        <v>15</v>
      </c>
      <c r="BI33" s="793">
        <v>3.7440288600000002</v>
      </c>
      <c r="BJ33" s="793">
        <v>6.4879594099999878</v>
      </c>
      <c r="BK33" s="793">
        <v>12.128257629999993</v>
      </c>
      <c r="BL33" s="793">
        <v>15</v>
      </c>
      <c r="BM33" s="793">
        <v>15</v>
      </c>
      <c r="BN33" s="793">
        <v>15</v>
      </c>
      <c r="BO33" s="793">
        <v>15</v>
      </c>
      <c r="BP33" s="793">
        <v>15</v>
      </c>
      <c r="BQ33" s="793">
        <v>15</v>
      </c>
      <c r="BR33" s="463"/>
      <c r="BS33" s="287"/>
      <c r="BT33" s="287"/>
      <c r="BU33" s="287"/>
      <c r="BV33" s="287"/>
      <c r="BW33" s="287"/>
      <c r="CZ33" s="287"/>
    </row>
    <row r="34" spans="1:104">
      <c r="A34" s="460"/>
      <c r="B34" s="446" t="s">
        <v>286</v>
      </c>
      <c r="C34" s="424" t="s">
        <v>240</v>
      </c>
      <c r="D34" s="449" t="s">
        <v>294</v>
      </c>
      <c r="AO34" s="465">
        <v>12</v>
      </c>
      <c r="AP34" s="465">
        <v>12</v>
      </c>
      <c r="AQ34" s="465">
        <v>10</v>
      </c>
      <c r="AR34" s="465">
        <v>10</v>
      </c>
      <c r="AS34" s="465">
        <v>11</v>
      </c>
      <c r="AT34" s="465">
        <v>12</v>
      </c>
      <c r="AU34" s="465">
        <v>12</v>
      </c>
      <c r="AV34" s="465">
        <v>14</v>
      </c>
      <c r="AW34" s="465">
        <v>15</v>
      </c>
      <c r="AX34" s="465">
        <v>17</v>
      </c>
      <c r="AY34" s="465">
        <v>14</v>
      </c>
      <c r="AZ34" s="465">
        <v>16</v>
      </c>
      <c r="BA34" s="465">
        <v>15</v>
      </c>
      <c r="BB34" s="794">
        <v>15</v>
      </c>
      <c r="BC34" s="794">
        <v>17</v>
      </c>
      <c r="BD34" s="794">
        <v>12.5</v>
      </c>
      <c r="BE34" s="794">
        <v>14</v>
      </c>
      <c r="BF34" s="794">
        <v>24.5</v>
      </c>
      <c r="BG34" s="794">
        <v>0</v>
      </c>
      <c r="BH34" s="794">
        <v>27</v>
      </c>
      <c r="BI34" s="794">
        <v>26</v>
      </c>
      <c r="BJ34" s="794">
        <v>26.5</v>
      </c>
      <c r="BK34" s="794">
        <v>27</v>
      </c>
      <c r="BL34" s="794">
        <v>27</v>
      </c>
      <c r="BM34" s="794">
        <v>27</v>
      </c>
      <c r="BN34" s="794">
        <v>27</v>
      </c>
      <c r="BO34" s="794">
        <v>27</v>
      </c>
      <c r="BP34" s="794">
        <v>27</v>
      </c>
      <c r="BQ34" s="794">
        <v>27</v>
      </c>
      <c r="BS34" s="287"/>
      <c r="BT34" s="287"/>
      <c r="BU34" s="287"/>
      <c r="BV34" s="287"/>
      <c r="BW34" s="287"/>
      <c r="CZ34" s="287"/>
    </row>
    <row r="35" spans="1:104">
      <c r="A35" s="460"/>
      <c r="B35" s="438" t="s">
        <v>286</v>
      </c>
      <c r="C35" s="425" t="s">
        <v>297</v>
      </c>
      <c r="D35" s="448" t="s">
        <v>294</v>
      </c>
      <c r="AO35" s="462"/>
      <c r="AP35" s="462"/>
      <c r="AQ35" s="462"/>
      <c r="AR35" s="462"/>
      <c r="AS35" s="462"/>
      <c r="AT35" s="462"/>
      <c r="AU35" s="462"/>
      <c r="AV35" s="462"/>
      <c r="AW35" s="462"/>
      <c r="AX35" s="462"/>
      <c r="AY35" s="462"/>
      <c r="AZ35" s="462"/>
      <c r="BA35" s="462"/>
      <c r="BB35" s="462"/>
      <c r="BC35" s="462"/>
      <c r="BD35" s="462"/>
      <c r="BE35" s="462"/>
      <c r="BF35" s="462"/>
      <c r="BG35" s="462"/>
      <c r="BH35" s="462"/>
      <c r="BI35" s="462"/>
      <c r="BJ35" s="462"/>
      <c r="BK35" s="462"/>
      <c r="BL35" s="462"/>
      <c r="BM35" s="462"/>
      <c r="BN35" s="462"/>
      <c r="BO35" s="462"/>
      <c r="BP35" s="462"/>
      <c r="BQ35" s="462"/>
      <c r="BS35" s="287"/>
      <c r="BT35" s="287"/>
      <c r="BU35" s="287"/>
      <c r="BV35" s="287"/>
      <c r="BW35" s="287"/>
      <c r="CZ35" s="287"/>
    </row>
    <row r="36" spans="1:104">
      <c r="A36" s="460"/>
      <c r="B36" s="446" t="s">
        <v>286</v>
      </c>
      <c r="C36" s="426" t="s">
        <v>297</v>
      </c>
      <c r="D36" s="447" t="s">
        <v>296</v>
      </c>
      <c r="AO36" s="465"/>
      <c r="AP36" s="465"/>
      <c r="AQ36" s="465"/>
      <c r="AR36" s="465"/>
      <c r="AS36" s="465"/>
      <c r="AT36" s="465"/>
      <c r="AU36" s="465"/>
      <c r="AV36" s="465"/>
      <c r="AW36" s="465"/>
      <c r="AX36" s="465"/>
      <c r="AY36" s="465"/>
      <c r="AZ36" s="465">
        <v>0</v>
      </c>
      <c r="BA36" s="465">
        <v>0</v>
      </c>
      <c r="BB36" s="465"/>
      <c r="BC36" s="465"/>
      <c r="BD36" s="465">
        <v>0</v>
      </c>
      <c r="BE36" s="465">
        <v>0</v>
      </c>
      <c r="BF36" s="465">
        <v>0</v>
      </c>
      <c r="BG36" s="465">
        <v>0</v>
      </c>
      <c r="BH36" s="465">
        <v>0</v>
      </c>
      <c r="BI36" s="465">
        <v>0</v>
      </c>
      <c r="BJ36" s="465">
        <v>0</v>
      </c>
      <c r="BK36" s="465">
        <v>0</v>
      </c>
      <c r="BL36" s="465">
        <v>0</v>
      </c>
      <c r="BM36" s="465">
        <v>0</v>
      </c>
      <c r="BN36" s="465">
        <v>0</v>
      </c>
      <c r="BO36" s="465">
        <v>0</v>
      </c>
      <c r="BP36" s="465">
        <v>0</v>
      </c>
      <c r="BQ36" s="465">
        <v>0</v>
      </c>
      <c r="BS36" s="287"/>
      <c r="BT36" s="287"/>
      <c r="BU36" s="287"/>
      <c r="BV36" s="287"/>
      <c r="BW36" s="287"/>
      <c r="CZ36" s="287"/>
    </row>
    <row r="37" spans="1:104">
      <c r="A37" s="460"/>
      <c r="B37" s="438" t="s">
        <v>286</v>
      </c>
      <c r="C37" s="427" t="s">
        <v>298</v>
      </c>
      <c r="D37" s="448" t="s">
        <v>294</v>
      </c>
      <c r="AO37" s="462"/>
      <c r="AP37" s="462"/>
      <c r="AQ37" s="462"/>
      <c r="AR37" s="462"/>
      <c r="AS37" s="462"/>
      <c r="AT37" s="462"/>
      <c r="AU37" s="462"/>
      <c r="AV37" s="462"/>
      <c r="AW37" s="462"/>
      <c r="AX37" s="462"/>
      <c r="AY37" s="462"/>
      <c r="AZ37" s="462"/>
      <c r="BA37" s="462"/>
      <c r="BB37" s="462"/>
      <c r="BC37" s="462"/>
      <c r="BD37" s="462"/>
      <c r="BE37" s="462"/>
      <c r="BF37" s="462"/>
      <c r="BG37" s="462"/>
      <c r="BH37" s="462"/>
      <c r="BI37" s="462"/>
      <c r="BJ37" s="462"/>
      <c r="BK37" s="462"/>
      <c r="BL37" s="462"/>
      <c r="BM37" s="462"/>
      <c r="BN37" s="462"/>
      <c r="BO37" s="462"/>
      <c r="BP37" s="462"/>
      <c r="BQ37" s="462"/>
      <c r="BS37" s="287"/>
      <c r="BT37" s="287"/>
      <c r="BU37" s="287"/>
      <c r="BV37" s="287"/>
      <c r="BW37" s="287"/>
      <c r="CZ37" s="287"/>
    </row>
    <row r="38" spans="1:104">
      <c r="A38" s="460"/>
      <c r="B38" s="440" t="s">
        <v>286</v>
      </c>
      <c r="C38" s="744" t="s">
        <v>298</v>
      </c>
      <c r="D38" s="450" t="s">
        <v>296</v>
      </c>
      <c r="AO38" s="465"/>
      <c r="AP38" s="465"/>
      <c r="AQ38" s="465"/>
      <c r="AR38" s="465"/>
      <c r="AS38" s="465"/>
      <c r="AT38" s="465"/>
      <c r="AU38" s="465"/>
      <c r="AV38" s="465"/>
      <c r="AW38" s="465"/>
      <c r="AX38" s="465"/>
      <c r="AY38" s="465"/>
      <c r="AZ38" s="465"/>
      <c r="BA38" s="465"/>
      <c r="BB38" s="465"/>
      <c r="BC38" s="465"/>
      <c r="BD38" s="465"/>
      <c r="BE38" s="465"/>
      <c r="BF38" s="465"/>
      <c r="BG38" s="465"/>
      <c r="BH38" s="465"/>
      <c r="BI38" s="465"/>
      <c r="BJ38" s="465"/>
      <c r="BK38" s="465"/>
      <c r="BL38" s="465"/>
      <c r="BM38" s="465"/>
      <c r="BN38" s="465"/>
      <c r="BO38" s="465"/>
      <c r="BP38" s="465"/>
      <c r="BQ38" s="465"/>
      <c r="BS38" s="287"/>
      <c r="BT38" s="287"/>
      <c r="BU38" s="287"/>
      <c r="BV38" s="287"/>
      <c r="BW38" s="287"/>
      <c r="CZ38" s="287"/>
    </row>
    <row r="39" spans="1:104">
      <c r="A39" s="611"/>
      <c r="B39" s="438" t="s">
        <v>286</v>
      </c>
      <c r="C39" s="428" t="s">
        <v>299</v>
      </c>
      <c r="D39" s="448" t="s">
        <v>294</v>
      </c>
      <c r="AO39" s="462"/>
      <c r="AP39" s="462"/>
      <c r="AQ39" s="462"/>
      <c r="AR39" s="462"/>
      <c r="AS39" s="462"/>
      <c r="AT39" s="462"/>
      <c r="AU39" s="462"/>
      <c r="AV39" s="462"/>
      <c r="AW39" s="462"/>
      <c r="AX39" s="462"/>
      <c r="AY39" s="462"/>
      <c r="AZ39" s="462"/>
      <c r="BA39" s="462"/>
      <c r="BB39" s="462"/>
      <c r="BC39" s="462"/>
      <c r="BD39" s="462"/>
      <c r="BE39" s="462"/>
      <c r="BF39" s="462"/>
      <c r="BG39" s="462"/>
      <c r="BH39" s="462"/>
      <c r="BI39" s="462"/>
      <c r="BJ39" s="462"/>
      <c r="BK39" s="462"/>
      <c r="BL39" s="462"/>
      <c r="BM39" s="462"/>
      <c r="BN39" s="462"/>
      <c r="BO39" s="462"/>
      <c r="BP39" s="462"/>
      <c r="BQ39" s="462"/>
      <c r="BS39" s="287"/>
      <c r="BT39" s="287"/>
      <c r="BU39" s="287"/>
      <c r="BV39" s="287"/>
      <c r="BW39" s="287"/>
      <c r="CZ39" s="287"/>
    </row>
    <row r="40" spans="1:104">
      <c r="A40" s="611"/>
      <c r="B40" s="440" t="s">
        <v>286</v>
      </c>
      <c r="C40" s="743" t="s">
        <v>299</v>
      </c>
      <c r="D40" s="450" t="s">
        <v>296</v>
      </c>
      <c r="AO40" s="465"/>
      <c r="AP40" s="465"/>
      <c r="AQ40" s="465"/>
      <c r="AR40" s="465"/>
      <c r="AS40" s="465"/>
      <c r="AT40" s="465">
        <v>1.8</v>
      </c>
      <c r="AU40" s="465">
        <v>0.40000000000000013</v>
      </c>
      <c r="AV40" s="465">
        <v>1.8</v>
      </c>
      <c r="AW40" s="465">
        <v>2.4</v>
      </c>
      <c r="AX40" s="465">
        <v>2.6</v>
      </c>
      <c r="AY40" s="465">
        <v>3.6</v>
      </c>
      <c r="AZ40" s="465">
        <v>3.6</v>
      </c>
      <c r="BA40" s="465"/>
      <c r="BB40" s="465">
        <v>4.2</v>
      </c>
      <c r="BC40" s="465">
        <v>3</v>
      </c>
      <c r="BD40" s="465">
        <v>3</v>
      </c>
      <c r="BE40" s="465">
        <v>2.4</v>
      </c>
      <c r="BF40" s="465">
        <v>3</v>
      </c>
      <c r="BG40" s="465">
        <v>3</v>
      </c>
      <c r="BH40" s="465">
        <v>3</v>
      </c>
      <c r="BI40" s="465">
        <v>3</v>
      </c>
      <c r="BJ40" s="465">
        <v>3</v>
      </c>
      <c r="BK40" s="465">
        <v>3</v>
      </c>
      <c r="BL40" s="465">
        <v>3</v>
      </c>
      <c r="BM40" s="465">
        <v>3</v>
      </c>
      <c r="BN40" s="465">
        <v>3</v>
      </c>
      <c r="BO40" s="465">
        <v>3</v>
      </c>
      <c r="BP40" s="465">
        <v>3</v>
      </c>
      <c r="BQ40" s="465">
        <v>3</v>
      </c>
      <c r="BS40" s="287"/>
      <c r="BT40" s="287"/>
      <c r="BU40" s="287"/>
      <c r="BV40" s="287"/>
      <c r="BW40" s="287"/>
      <c r="CZ40" s="287"/>
    </row>
    <row r="41" spans="1:104">
      <c r="A41" s="611"/>
      <c r="B41" s="446" t="s">
        <v>286</v>
      </c>
      <c r="C41" s="429" t="s">
        <v>299</v>
      </c>
      <c r="D41" s="447" t="s">
        <v>303</v>
      </c>
      <c r="AO41" s="463"/>
      <c r="AP41" s="463"/>
      <c r="AQ41" s="463"/>
      <c r="AR41" s="463"/>
      <c r="AS41" s="463"/>
      <c r="AT41" s="463"/>
      <c r="AU41" s="463"/>
      <c r="AV41" s="463"/>
      <c r="AW41" s="463"/>
      <c r="AX41" s="463"/>
      <c r="AY41" s="463">
        <v>0.6</v>
      </c>
      <c r="AZ41" s="463">
        <v>0.6</v>
      </c>
      <c r="BA41" s="463"/>
      <c r="BB41" s="463">
        <v>0.8</v>
      </c>
      <c r="BC41" s="463">
        <v>1.2</v>
      </c>
      <c r="BD41" s="463">
        <v>1.2</v>
      </c>
      <c r="BE41" s="463">
        <v>1.2</v>
      </c>
      <c r="BF41" s="463">
        <v>1.2</v>
      </c>
      <c r="BG41" s="463">
        <v>1.2</v>
      </c>
      <c r="BH41" s="463">
        <v>1.2</v>
      </c>
      <c r="BI41" s="463">
        <v>1.2</v>
      </c>
      <c r="BJ41" s="463">
        <v>1.2</v>
      </c>
      <c r="BK41" s="463">
        <v>1.2</v>
      </c>
      <c r="BL41" s="463">
        <v>1.2</v>
      </c>
      <c r="BM41" s="463">
        <v>1.2</v>
      </c>
      <c r="BN41" s="463">
        <v>1.2</v>
      </c>
      <c r="BO41" s="463">
        <v>1.2</v>
      </c>
      <c r="BP41" s="463">
        <v>1.2</v>
      </c>
      <c r="BQ41" s="463">
        <v>1.2</v>
      </c>
      <c r="BS41" s="287"/>
      <c r="BT41" s="287"/>
      <c r="BU41" s="287"/>
      <c r="BV41" s="287"/>
      <c r="BW41" s="287"/>
      <c r="CZ41" s="287"/>
    </row>
    <row r="42" spans="1:104">
      <c r="A42" s="460"/>
      <c r="B42" s="440" t="s">
        <v>286</v>
      </c>
      <c r="C42" s="430" t="s">
        <v>266</v>
      </c>
      <c r="D42" s="444" t="s">
        <v>294</v>
      </c>
      <c r="AO42" s="463">
        <v>1.05</v>
      </c>
      <c r="AP42" s="463"/>
      <c r="AQ42" s="463"/>
      <c r="AR42" s="463"/>
      <c r="AS42" s="463"/>
      <c r="AT42" s="463"/>
      <c r="AU42" s="463"/>
      <c r="AV42" s="463"/>
      <c r="AW42" s="463"/>
      <c r="AX42" s="463"/>
      <c r="AY42" s="463"/>
      <c r="AZ42" s="463"/>
      <c r="BA42" s="463"/>
      <c r="BB42" s="463"/>
      <c r="BC42" s="463"/>
      <c r="BD42" s="463"/>
      <c r="BE42" s="463"/>
      <c r="BF42" s="463"/>
      <c r="BG42" s="463"/>
      <c r="BH42" s="463"/>
      <c r="BI42" s="463"/>
      <c r="BJ42" s="463"/>
      <c r="BK42" s="463"/>
      <c r="BL42" s="463"/>
      <c r="BM42" s="463"/>
      <c r="BN42" s="463"/>
      <c r="BO42" s="463"/>
      <c r="BP42" s="463"/>
      <c r="BQ42" s="463"/>
      <c r="BS42" s="287"/>
      <c r="BT42" s="287"/>
      <c r="BU42" s="287"/>
      <c r="BV42" s="287"/>
      <c r="BW42" s="287"/>
      <c r="CZ42" s="287"/>
    </row>
    <row r="43" spans="1:104" s="130" customFormat="1">
      <c r="A43" s="460"/>
      <c r="B43" s="440" t="s">
        <v>286</v>
      </c>
      <c r="C43" s="430" t="s">
        <v>266</v>
      </c>
      <c r="D43" s="450" t="s">
        <v>296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 s="463">
        <v>1.05</v>
      </c>
      <c r="AP43" s="463">
        <v>0.82000000000000206</v>
      </c>
      <c r="AQ43" s="463">
        <v>6.52</v>
      </c>
      <c r="AR43" s="463">
        <v>3.6</v>
      </c>
      <c r="AS43" s="463">
        <v>5.15</v>
      </c>
      <c r="AT43" s="463">
        <v>11.4</v>
      </c>
      <c r="AU43" s="463">
        <v>11.4</v>
      </c>
      <c r="AV43" s="463">
        <v>13.8</v>
      </c>
      <c r="AW43" s="463">
        <v>13.8</v>
      </c>
      <c r="AX43" s="463">
        <v>18</v>
      </c>
      <c r="AY43" s="463">
        <v>1.4</v>
      </c>
      <c r="AZ43" s="463">
        <v>2.9</v>
      </c>
      <c r="BA43" s="463">
        <v>1.3</v>
      </c>
      <c r="BB43" s="463">
        <v>5.1199999999999992</v>
      </c>
      <c r="BC43" s="463">
        <v>10.67</v>
      </c>
      <c r="BD43" s="463">
        <v>6.17</v>
      </c>
      <c r="BE43" s="463">
        <v>7.02</v>
      </c>
      <c r="BF43" s="463">
        <v>8.2200000000000006</v>
      </c>
      <c r="BG43" s="702">
        <v>8.8800000000000008</v>
      </c>
      <c r="BH43" s="463">
        <v>10.88</v>
      </c>
      <c r="BI43" s="463">
        <v>10.88</v>
      </c>
      <c r="BJ43" s="463">
        <v>10.88</v>
      </c>
      <c r="BK43" s="463">
        <v>10.88</v>
      </c>
      <c r="BL43" s="463">
        <v>10.88</v>
      </c>
      <c r="BM43" s="463">
        <v>10.88</v>
      </c>
      <c r="BN43" s="463">
        <v>10.88</v>
      </c>
      <c r="BO43" s="463">
        <v>10.88</v>
      </c>
      <c r="BP43" s="463">
        <v>10.88</v>
      </c>
      <c r="BQ43" s="463">
        <v>10.88</v>
      </c>
      <c r="BR43"/>
      <c r="BS43" s="287"/>
      <c r="BT43" s="287"/>
      <c r="BU43" s="287"/>
      <c r="BV43" s="287"/>
      <c r="BW43" s="287"/>
      <c r="BX43" s="287"/>
      <c r="BY43" s="287"/>
      <c r="BZ43" s="287"/>
      <c r="CA43" s="287"/>
      <c r="CB43" s="287"/>
      <c r="CC43" s="287"/>
      <c r="CD43" s="287"/>
      <c r="CE43" s="287"/>
      <c r="CF43" s="287"/>
      <c r="CG43" s="287"/>
      <c r="CH43" s="287"/>
      <c r="CI43" s="287"/>
      <c r="CJ43" s="287"/>
      <c r="CK43" s="287"/>
      <c r="CL43" s="287"/>
      <c r="CM43" s="287"/>
      <c r="CN43" s="287"/>
      <c r="CO43" s="287"/>
      <c r="CP43" s="287"/>
      <c r="CQ43" s="287"/>
      <c r="CR43" s="287"/>
      <c r="CS43" s="287"/>
      <c r="CT43" s="287"/>
      <c r="CU43" s="287"/>
      <c r="CV43" s="287"/>
      <c r="CW43" s="287"/>
      <c r="CX43" s="287"/>
      <c r="CY43" s="287"/>
      <c r="CZ43" s="287"/>
    </row>
    <row r="44" spans="1:104">
      <c r="A44" s="460"/>
      <c r="B44" s="729" t="s">
        <v>286</v>
      </c>
      <c r="C44" s="727" t="s">
        <v>404</v>
      </c>
      <c r="D44" s="730" t="s">
        <v>296</v>
      </c>
      <c r="AO44" s="463"/>
      <c r="AP44" s="463"/>
      <c r="AQ44" s="463"/>
      <c r="AR44" s="463"/>
      <c r="AS44" s="463"/>
      <c r="AT44" s="463"/>
      <c r="AU44" s="463"/>
      <c r="AV44" s="463"/>
      <c r="AW44" s="463"/>
      <c r="AX44" s="463"/>
      <c r="AY44" s="463"/>
      <c r="AZ44" s="463"/>
      <c r="BA44" s="463"/>
      <c r="BB44" s="463"/>
      <c r="BC44" s="463"/>
      <c r="BD44" s="463"/>
      <c r="BE44" s="463"/>
      <c r="BF44" s="463"/>
      <c r="BG44" s="463"/>
      <c r="BH44" s="463"/>
      <c r="BI44" s="463"/>
      <c r="BJ44" s="463"/>
      <c r="BK44" s="463"/>
      <c r="BL44" s="463"/>
      <c r="BM44" s="463"/>
      <c r="BN44" s="463"/>
      <c r="BO44" s="463"/>
      <c r="BP44" s="463"/>
      <c r="BQ44" s="463"/>
      <c r="BS44" s="287"/>
      <c r="BT44" s="287"/>
      <c r="BU44" s="287"/>
      <c r="BV44" s="287"/>
      <c r="BW44" s="287"/>
      <c r="CZ44" s="287"/>
    </row>
    <row r="45" spans="1:104">
      <c r="A45" s="460"/>
      <c r="B45" s="438" t="s">
        <v>286</v>
      </c>
      <c r="C45" s="431" t="s">
        <v>267</v>
      </c>
      <c r="D45" s="448" t="s">
        <v>294</v>
      </c>
      <c r="AO45" s="462"/>
      <c r="AP45" s="462"/>
      <c r="AQ45" s="462"/>
      <c r="AR45" s="462"/>
      <c r="AS45" s="462"/>
      <c r="AT45" s="462"/>
      <c r="AU45" s="462"/>
      <c r="AV45" s="462"/>
      <c r="AW45" s="462"/>
      <c r="AX45" s="462"/>
      <c r="AY45" s="462"/>
      <c r="AZ45" s="462"/>
      <c r="BA45" s="462"/>
      <c r="BB45" s="462"/>
      <c r="BC45" s="462"/>
      <c r="BD45" s="462"/>
      <c r="BE45" s="462"/>
      <c r="BF45" s="462"/>
      <c r="BG45" s="462"/>
      <c r="BH45" s="462"/>
      <c r="BI45" s="462"/>
      <c r="BJ45" s="462"/>
      <c r="BK45" s="462"/>
      <c r="BL45" s="462"/>
      <c r="BM45" s="462"/>
      <c r="BN45" s="462"/>
      <c r="BO45" s="462"/>
      <c r="BP45" s="462"/>
      <c r="BQ45" s="462"/>
      <c r="BS45" s="287"/>
      <c r="BT45" s="287"/>
      <c r="BU45" s="287"/>
      <c r="BV45" s="287"/>
      <c r="BW45" s="287"/>
      <c r="CZ45" s="287"/>
    </row>
    <row r="46" spans="1:104">
      <c r="A46" s="460"/>
      <c r="B46" s="446" t="s">
        <v>286</v>
      </c>
      <c r="C46" s="432" t="s">
        <v>267</v>
      </c>
      <c r="D46" s="447" t="s">
        <v>296</v>
      </c>
      <c r="AO46" s="465">
        <v>1.2</v>
      </c>
      <c r="AP46" s="465"/>
      <c r="AQ46" s="465"/>
      <c r="AR46" s="465"/>
      <c r="AS46" s="465"/>
      <c r="AT46" s="465"/>
      <c r="AU46" s="465"/>
      <c r="AV46" s="465"/>
      <c r="AW46" s="465"/>
      <c r="AX46" s="465">
        <v>1.2</v>
      </c>
      <c r="AY46" s="465"/>
      <c r="AZ46" s="465"/>
      <c r="BA46" s="465"/>
      <c r="BB46" s="465"/>
      <c r="BC46" s="465"/>
      <c r="BD46" s="465"/>
      <c r="BE46" s="465"/>
      <c r="BF46" s="465"/>
      <c r="BG46" s="465"/>
      <c r="BH46" s="465"/>
      <c r="BI46" s="465"/>
      <c r="BJ46" s="465"/>
      <c r="BK46" s="465"/>
      <c r="BL46" s="465"/>
      <c r="BM46" s="465"/>
      <c r="BN46" s="465"/>
      <c r="BO46" s="465"/>
      <c r="BP46" s="465"/>
      <c r="BQ46" s="465"/>
      <c r="BS46" s="287"/>
      <c r="BT46" s="287"/>
      <c r="BU46" s="287"/>
      <c r="BV46" s="287"/>
      <c r="BW46" s="287"/>
      <c r="CZ46" s="287"/>
    </row>
    <row r="47" spans="1:104">
      <c r="A47" s="460"/>
      <c r="B47" s="438" t="s">
        <v>286</v>
      </c>
      <c r="C47" s="431" t="s">
        <v>430</v>
      </c>
      <c r="D47" s="448" t="s">
        <v>294</v>
      </c>
      <c r="AO47" s="462"/>
      <c r="AP47" s="462"/>
      <c r="AQ47" s="462"/>
      <c r="AR47" s="462"/>
      <c r="AS47" s="462"/>
      <c r="AT47" s="462"/>
      <c r="AU47" s="462"/>
      <c r="AV47" s="462"/>
      <c r="AW47" s="462"/>
      <c r="AX47" s="462"/>
      <c r="AY47" s="462"/>
      <c r="AZ47" s="462"/>
      <c r="BA47" s="462"/>
      <c r="BB47" s="462"/>
      <c r="BC47" s="462"/>
      <c r="BD47" s="462"/>
      <c r="BE47" s="462"/>
      <c r="BF47" s="462"/>
      <c r="BG47" s="462"/>
      <c r="BH47" s="462"/>
      <c r="BI47" s="462"/>
      <c r="BJ47" s="462"/>
      <c r="BK47" s="462"/>
      <c r="BL47" s="462"/>
      <c r="BM47" s="462"/>
      <c r="BN47" s="462"/>
      <c r="BO47" s="462"/>
      <c r="BP47" s="462"/>
      <c r="BQ47" s="462"/>
      <c r="BS47" s="287"/>
      <c r="BT47" s="287"/>
      <c r="BU47" s="287"/>
      <c r="BV47" s="287"/>
      <c r="BW47" s="287"/>
      <c r="CZ47" s="287"/>
    </row>
    <row r="48" spans="1:104">
      <c r="A48" s="460"/>
      <c r="B48" s="446" t="s">
        <v>286</v>
      </c>
      <c r="C48" s="432" t="s">
        <v>430</v>
      </c>
      <c r="D48" s="447" t="s">
        <v>296</v>
      </c>
      <c r="AO48" s="465"/>
      <c r="AP48" s="465"/>
      <c r="AQ48" s="465"/>
      <c r="AR48" s="465">
        <v>0.65</v>
      </c>
      <c r="AS48" s="465"/>
      <c r="AT48" s="465"/>
      <c r="AU48" s="465"/>
      <c r="AV48" s="465"/>
      <c r="AW48" s="465"/>
      <c r="AX48" s="465"/>
      <c r="AY48" s="465"/>
      <c r="AZ48" s="465"/>
      <c r="BA48" s="465">
        <v>0</v>
      </c>
      <c r="BB48" s="465">
        <v>0</v>
      </c>
      <c r="BC48" s="465"/>
      <c r="BD48" s="465"/>
      <c r="BE48" s="465"/>
      <c r="BF48" s="465"/>
      <c r="BG48" s="465"/>
      <c r="BH48" s="465"/>
      <c r="BI48" s="465"/>
      <c r="BJ48" s="465"/>
      <c r="BK48" s="465"/>
      <c r="BL48" s="465"/>
      <c r="BM48" s="465"/>
      <c r="BN48" s="465"/>
      <c r="BO48" s="465"/>
      <c r="BP48" s="465"/>
      <c r="BQ48" s="465"/>
      <c r="BS48" s="287"/>
      <c r="BT48" s="287"/>
      <c r="BU48" s="287"/>
      <c r="BV48" s="287"/>
      <c r="BW48" s="287"/>
      <c r="CZ48" s="287"/>
    </row>
    <row r="49" spans="1:104">
      <c r="A49" s="460"/>
      <c r="B49" s="440" t="s">
        <v>286</v>
      </c>
      <c r="C49" s="433" t="s">
        <v>300</v>
      </c>
      <c r="D49" s="444" t="s">
        <v>294</v>
      </c>
      <c r="AO49" s="463"/>
      <c r="AP49" s="463"/>
      <c r="AQ49" s="463"/>
      <c r="AR49" s="463"/>
      <c r="AS49" s="463"/>
      <c r="AT49" s="463"/>
      <c r="AU49" s="463"/>
      <c r="AV49" s="463"/>
      <c r="AW49" s="463"/>
      <c r="AX49" s="463"/>
      <c r="AY49" s="463"/>
      <c r="AZ49" s="463"/>
      <c r="BA49" s="463"/>
      <c r="BB49" s="463"/>
      <c r="BC49" s="463"/>
      <c r="BD49" s="463"/>
      <c r="BE49" s="463"/>
      <c r="BF49" s="463"/>
      <c r="BG49" s="463"/>
      <c r="BH49" s="463"/>
      <c r="BI49" s="463"/>
      <c r="BJ49" s="463"/>
      <c r="BK49" s="463"/>
      <c r="BL49" s="463"/>
      <c r="BM49" s="463"/>
      <c r="BN49" s="463"/>
      <c r="BO49" s="463"/>
      <c r="BP49" s="463"/>
      <c r="BQ49" s="463"/>
      <c r="BS49" s="287"/>
      <c r="BT49" s="287"/>
      <c r="BU49" s="287"/>
      <c r="BV49" s="287"/>
      <c r="BW49" s="287"/>
      <c r="CZ49" s="287"/>
    </row>
    <row r="50" spans="1:104">
      <c r="A50" s="460"/>
      <c r="B50" s="440" t="s">
        <v>286</v>
      </c>
      <c r="C50" s="433" t="s">
        <v>300</v>
      </c>
      <c r="D50" s="445" t="s">
        <v>295</v>
      </c>
      <c r="AO50" s="463"/>
      <c r="AP50" s="463"/>
      <c r="AQ50" s="463"/>
      <c r="AR50" s="463"/>
      <c r="AS50" s="463"/>
      <c r="AT50" s="463"/>
      <c r="AU50" s="463"/>
      <c r="AV50" s="463"/>
      <c r="AW50" s="463"/>
      <c r="AX50" s="463"/>
      <c r="AY50" s="463"/>
      <c r="AZ50" s="463"/>
      <c r="BA50" s="463"/>
      <c r="BB50" s="463"/>
      <c r="BC50" s="463"/>
      <c r="BD50" s="463"/>
      <c r="BE50" s="463"/>
      <c r="BF50" s="463"/>
      <c r="BG50" s="463"/>
      <c r="BH50" s="463"/>
      <c r="BI50" s="463"/>
      <c r="BJ50" s="463"/>
      <c r="BK50" s="463"/>
      <c r="BL50" s="463"/>
      <c r="BM50" s="463"/>
      <c r="BN50" s="463"/>
      <c r="BO50" s="463"/>
      <c r="BP50" s="463"/>
      <c r="BQ50" s="463"/>
      <c r="BU50" s="171"/>
    </row>
    <row r="51" spans="1:104">
      <c r="A51" s="460"/>
      <c r="B51" s="446" t="s">
        <v>286</v>
      </c>
      <c r="C51" s="433" t="s">
        <v>300</v>
      </c>
      <c r="D51" s="450" t="s">
        <v>296</v>
      </c>
      <c r="AO51" s="463"/>
      <c r="AP51" s="463"/>
      <c r="AQ51" s="463"/>
      <c r="AR51" s="463"/>
      <c r="AS51" s="463"/>
      <c r="AT51" s="463"/>
      <c r="AU51" s="463"/>
      <c r="AV51" s="463"/>
      <c r="AW51" s="463"/>
      <c r="AX51" s="463"/>
      <c r="AY51" s="463"/>
      <c r="AZ51" s="463"/>
      <c r="BA51" s="463"/>
      <c r="BB51" s="463"/>
      <c r="BC51" s="463"/>
      <c r="BD51" s="463"/>
      <c r="BE51" s="463"/>
      <c r="BF51" s="463"/>
      <c r="BG51" s="463"/>
      <c r="BH51" s="463"/>
      <c r="BI51" s="463"/>
      <c r="BJ51" s="463"/>
      <c r="BK51" s="463"/>
      <c r="BL51" s="463"/>
      <c r="BM51" s="463"/>
      <c r="BN51" s="463"/>
      <c r="BO51" s="463"/>
      <c r="BP51" s="463"/>
      <c r="BQ51" s="463"/>
      <c r="BU51" s="171"/>
    </row>
    <row r="52" spans="1:104">
      <c r="A52" s="460"/>
      <c r="B52" s="446" t="s">
        <v>286</v>
      </c>
      <c r="C52" s="434" t="s">
        <v>301</v>
      </c>
      <c r="D52" s="451" t="s">
        <v>296</v>
      </c>
      <c r="AO52" s="464"/>
      <c r="AP52" s="464"/>
      <c r="AQ52" s="464"/>
      <c r="AR52" s="464"/>
      <c r="AS52" s="464"/>
      <c r="AT52" s="464"/>
      <c r="AU52" s="464"/>
      <c r="AV52" s="464"/>
      <c r="AW52" s="464"/>
      <c r="AX52" s="464"/>
      <c r="AY52" s="464"/>
      <c r="AZ52" s="464"/>
      <c r="BA52" s="464"/>
      <c r="BB52" s="464"/>
      <c r="BC52" s="464"/>
      <c r="BD52" s="464"/>
      <c r="BE52" s="464"/>
      <c r="BF52" s="464"/>
      <c r="BG52" s="464"/>
      <c r="BH52" s="464"/>
      <c r="BI52" s="464"/>
      <c r="BJ52" s="464"/>
      <c r="BK52" s="464"/>
      <c r="BL52" s="464"/>
      <c r="BM52" s="464"/>
      <c r="BN52" s="464"/>
      <c r="BO52" s="464"/>
      <c r="BP52" s="464"/>
      <c r="BQ52" s="464"/>
      <c r="BU52" s="171"/>
    </row>
    <row r="53" spans="1:104">
      <c r="A53" s="460"/>
      <c r="B53" s="440" t="s">
        <v>286</v>
      </c>
      <c r="C53" s="431" t="s">
        <v>268</v>
      </c>
      <c r="D53" s="628" t="s">
        <v>296</v>
      </c>
      <c r="AO53" s="464"/>
      <c r="AP53" s="464"/>
      <c r="AQ53" s="464"/>
      <c r="AR53" s="462"/>
      <c r="AS53" s="462"/>
      <c r="AT53" s="462"/>
      <c r="AU53" s="462"/>
      <c r="AV53" s="462"/>
      <c r="AW53" s="462"/>
      <c r="AX53" s="462"/>
      <c r="AY53" s="462"/>
      <c r="AZ53" s="462"/>
      <c r="BA53" s="462"/>
      <c r="BB53" s="462"/>
      <c r="BC53" s="462"/>
      <c r="BD53" s="462"/>
      <c r="BE53" s="462"/>
      <c r="BF53" s="462"/>
      <c r="BG53" s="462"/>
      <c r="BH53" s="462"/>
      <c r="BI53" s="462"/>
      <c r="BJ53" s="462"/>
      <c r="BK53" s="462"/>
      <c r="BL53" s="462"/>
      <c r="BM53" s="462"/>
      <c r="BN53" s="462"/>
      <c r="BO53" s="462"/>
      <c r="BP53" s="462"/>
      <c r="BQ53" s="462"/>
      <c r="BU53" s="171"/>
    </row>
    <row r="54" spans="1:104">
      <c r="A54" s="611"/>
      <c r="B54" s="452" t="s">
        <v>267</v>
      </c>
      <c r="C54" s="435" t="s">
        <v>293</v>
      </c>
      <c r="D54" s="453" t="s">
        <v>267</v>
      </c>
      <c r="AO54" s="466"/>
      <c r="AP54" s="466"/>
      <c r="AQ54" s="631">
        <v>0.68</v>
      </c>
      <c r="AR54" s="632">
        <v>0.7</v>
      </c>
      <c r="AS54" s="630">
        <v>0</v>
      </c>
      <c r="AT54" s="630"/>
      <c r="AU54" s="630">
        <v>0</v>
      </c>
      <c r="AV54" s="630"/>
      <c r="AW54" s="630"/>
      <c r="AX54" s="630">
        <v>0</v>
      </c>
      <c r="AY54" s="630"/>
      <c r="AZ54" s="630">
        <v>0.68</v>
      </c>
      <c r="BA54" s="630"/>
      <c r="BB54" s="630"/>
      <c r="BC54" s="630"/>
      <c r="BD54" s="630"/>
      <c r="BE54" s="630"/>
      <c r="BF54" s="630"/>
      <c r="BG54" s="630">
        <v>0</v>
      </c>
      <c r="BH54" s="630">
        <v>1.2</v>
      </c>
      <c r="BI54" s="630">
        <v>1.2</v>
      </c>
      <c r="BJ54" s="630">
        <v>1.2</v>
      </c>
      <c r="BK54" s="630">
        <v>1.2</v>
      </c>
      <c r="BL54" s="630">
        <v>1.2</v>
      </c>
      <c r="BM54" s="630">
        <v>0</v>
      </c>
      <c r="BN54" s="630">
        <v>0</v>
      </c>
      <c r="BO54" s="630">
        <v>0</v>
      </c>
      <c r="BP54" s="630">
        <v>0</v>
      </c>
      <c r="BQ54" s="630">
        <v>0</v>
      </c>
      <c r="BU54" s="171"/>
    </row>
    <row r="55" spans="1:104">
      <c r="A55" s="611"/>
      <c r="B55" s="454" t="s">
        <v>267</v>
      </c>
      <c r="C55" s="430" t="s">
        <v>266</v>
      </c>
      <c r="D55" s="772" t="s">
        <v>267</v>
      </c>
      <c r="AO55" s="466"/>
      <c r="AP55" s="466"/>
      <c r="AQ55" s="631"/>
      <c r="AR55" s="773"/>
      <c r="AS55" s="774"/>
      <c r="AT55" s="774"/>
      <c r="AU55" s="774"/>
      <c r="AV55" s="774"/>
      <c r="AW55" s="774"/>
      <c r="AX55" s="774"/>
      <c r="AY55" s="774"/>
      <c r="AZ55" s="774"/>
      <c r="BA55" s="774">
        <v>1.2</v>
      </c>
      <c r="BB55" s="774">
        <v>2.4</v>
      </c>
      <c r="BC55" s="774">
        <v>1.2</v>
      </c>
      <c r="BD55" s="774">
        <v>1.2</v>
      </c>
      <c r="BE55" s="774">
        <v>1.2</v>
      </c>
      <c r="BF55" s="774">
        <v>1.2</v>
      </c>
      <c r="BG55" s="774"/>
      <c r="BH55" s="774"/>
      <c r="BI55" s="774"/>
      <c r="BJ55" s="774"/>
      <c r="BK55" s="774"/>
      <c r="BL55" s="774"/>
      <c r="BM55" s="774"/>
      <c r="BN55" s="774"/>
      <c r="BO55" s="774"/>
      <c r="BP55" s="774"/>
      <c r="BQ55" s="774"/>
      <c r="BU55" s="171"/>
    </row>
    <row r="56" spans="1:104">
      <c r="A56" s="611"/>
      <c r="B56" s="455" t="s">
        <v>267</v>
      </c>
      <c r="C56" s="432" t="s">
        <v>430</v>
      </c>
      <c r="D56" s="629" t="s">
        <v>267</v>
      </c>
      <c r="AO56" s="466"/>
      <c r="AP56" s="466"/>
      <c r="AQ56" s="631"/>
      <c r="AR56" s="633"/>
      <c r="AS56" s="634">
        <v>0.6</v>
      </c>
      <c r="AT56" s="634">
        <v>0</v>
      </c>
      <c r="AU56" s="634">
        <v>0.6</v>
      </c>
      <c r="AV56" s="634">
        <v>1.2</v>
      </c>
      <c r="AW56" s="634">
        <v>0.6</v>
      </c>
      <c r="AX56" s="634"/>
      <c r="AY56" s="634">
        <v>0.6</v>
      </c>
      <c r="AZ56" s="634">
        <v>1.2</v>
      </c>
      <c r="BA56" s="634">
        <v>0</v>
      </c>
      <c r="BB56" s="634">
        <v>0</v>
      </c>
      <c r="BC56" s="634">
        <v>0</v>
      </c>
      <c r="BD56" s="634"/>
      <c r="BE56" s="634"/>
      <c r="BF56" s="634"/>
      <c r="BG56" s="634"/>
      <c r="BH56" s="634"/>
      <c r="BI56" s="634"/>
      <c r="BJ56" s="634"/>
      <c r="BK56" s="634"/>
      <c r="BL56" s="634"/>
      <c r="BM56" s="634"/>
      <c r="BN56" s="634"/>
      <c r="BO56" s="634"/>
      <c r="BP56" s="634"/>
      <c r="BQ56" s="634"/>
      <c r="BU56" s="171"/>
    </row>
    <row r="57" spans="1:104">
      <c r="A57" s="460"/>
      <c r="B57" s="454" t="s">
        <v>302</v>
      </c>
      <c r="C57" s="421" t="s">
        <v>293</v>
      </c>
      <c r="D57" s="444" t="s">
        <v>294</v>
      </c>
      <c r="AO57" s="462">
        <v>0</v>
      </c>
      <c r="AP57" s="462">
        <v>0</v>
      </c>
      <c r="AQ57" s="462">
        <v>0</v>
      </c>
      <c r="AR57" s="463">
        <v>0</v>
      </c>
      <c r="AS57" s="463">
        <v>0.59999999999999898</v>
      </c>
      <c r="AT57" s="463">
        <v>0</v>
      </c>
      <c r="AU57" s="463">
        <v>4.4408920985006262E-16</v>
      </c>
      <c r="AV57" s="463">
        <v>1.5</v>
      </c>
      <c r="AW57" s="463">
        <v>0</v>
      </c>
      <c r="AX57" s="463">
        <v>0</v>
      </c>
      <c r="AY57" s="463">
        <v>0</v>
      </c>
      <c r="AZ57" s="463">
        <v>0</v>
      </c>
      <c r="BA57" s="463">
        <v>0</v>
      </c>
      <c r="BB57" s="463">
        <v>0</v>
      </c>
      <c r="BC57" s="463">
        <v>0</v>
      </c>
      <c r="BD57" s="463">
        <v>0</v>
      </c>
      <c r="BE57" s="463">
        <v>0</v>
      </c>
      <c r="BF57" s="463">
        <v>0</v>
      </c>
      <c r="BG57" s="463">
        <v>0</v>
      </c>
      <c r="BH57" s="463">
        <v>0</v>
      </c>
      <c r="BI57" s="463">
        <v>0</v>
      </c>
      <c r="BJ57" s="463">
        <v>0</v>
      </c>
      <c r="BK57" s="463">
        <v>0</v>
      </c>
      <c r="BL57" s="463">
        <v>0</v>
      </c>
      <c r="BM57" s="463">
        <v>0</v>
      </c>
      <c r="BN57" s="463">
        <v>0</v>
      </c>
      <c r="BO57" s="463">
        <v>0</v>
      </c>
      <c r="BP57" s="463">
        <v>0</v>
      </c>
      <c r="BQ57" s="463">
        <v>0</v>
      </c>
      <c r="BU57" s="171"/>
    </row>
    <row r="58" spans="1:104">
      <c r="A58" s="460"/>
      <c r="B58" s="454" t="s">
        <v>302</v>
      </c>
      <c r="C58" s="421" t="s">
        <v>293</v>
      </c>
      <c r="D58" s="450" t="s">
        <v>296</v>
      </c>
      <c r="AO58" s="463">
        <v>5.59</v>
      </c>
      <c r="AP58" s="463">
        <v>1.7200000000000002</v>
      </c>
      <c r="AQ58" s="463"/>
      <c r="AR58" s="463">
        <v>1.2</v>
      </c>
      <c r="AS58" s="463">
        <v>2.35</v>
      </c>
      <c r="AT58" s="463"/>
      <c r="AU58" s="463">
        <v>2.5999999999999996</v>
      </c>
      <c r="AV58" s="463"/>
      <c r="AW58" s="463"/>
      <c r="AX58" s="463"/>
      <c r="AY58" s="463"/>
      <c r="AZ58" s="463"/>
      <c r="BA58" s="463">
        <v>10.93</v>
      </c>
      <c r="BB58" s="463">
        <v>15</v>
      </c>
      <c r="BC58" s="463"/>
      <c r="BD58" s="463">
        <v>2</v>
      </c>
      <c r="BE58" s="463"/>
      <c r="BF58" s="463"/>
      <c r="BG58" s="463"/>
      <c r="BH58" s="463"/>
      <c r="BI58" s="463"/>
      <c r="BJ58" s="463"/>
      <c r="BK58" s="463"/>
      <c r="BL58" s="463"/>
      <c r="BM58" s="463"/>
      <c r="BN58" s="463"/>
      <c r="BO58" s="463"/>
      <c r="BP58" s="463"/>
      <c r="BQ58" s="463"/>
      <c r="BU58" s="171"/>
    </row>
    <row r="59" spans="1:104">
      <c r="A59" s="460"/>
      <c r="B59" s="455" t="s">
        <v>302</v>
      </c>
      <c r="C59" s="422" t="s">
        <v>293</v>
      </c>
      <c r="D59" s="447" t="s">
        <v>303</v>
      </c>
      <c r="AO59" s="465">
        <v>0</v>
      </c>
      <c r="AP59" s="465">
        <v>0</v>
      </c>
      <c r="AQ59" s="465">
        <v>0</v>
      </c>
      <c r="AR59" s="465">
        <v>0</v>
      </c>
      <c r="AS59" s="465"/>
      <c r="AT59" s="465"/>
      <c r="AU59" s="465"/>
      <c r="AV59" s="465">
        <v>0.3</v>
      </c>
      <c r="AW59" s="465"/>
      <c r="AX59" s="465"/>
      <c r="AY59" s="465"/>
      <c r="AZ59" s="465"/>
      <c r="BA59" s="465"/>
      <c r="BB59" s="465"/>
      <c r="BC59" s="465"/>
      <c r="BD59" s="465"/>
      <c r="BE59" s="465"/>
      <c r="BF59" s="465"/>
      <c r="BG59" s="465"/>
      <c r="BH59" s="465"/>
      <c r="BI59" s="465"/>
      <c r="BJ59" s="465"/>
      <c r="BK59" s="465"/>
      <c r="BL59" s="465"/>
      <c r="BM59" s="465"/>
      <c r="BN59" s="465"/>
      <c r="BO59" s="465"/>
      <c r="BP59" s="465"/>
      <c r="BQ59" s="465"/>
      <c r="BU59" s="171"/>
    </row>
    <row r="60" spans="1:104">
      <c r="A60" s="460"/>
      <c r="B60" s="454" t="s">
        <v>302</v>
      </c>
      <c r="C60" s="436" t="s">
        <v>297</v>
      </c>
      <c r="D60" s="444" t="s">
        <v>294</v>
      </c>
      <c r="AO60" s="463"/>
      <c r="AP60" s="463"/>
      <c r="AQ60" s="463"/>
      <c r="AR60" s="463"/>
      <c r="AS60" s="463"/>
      <c r="AT60" s="463"/>
      <c r="AU60" s="463"/>
      <c r="AV60" s="463"/>
      <c r="AW60" s="463"/>
      <c r="AX60" s="463"/>
      <c r="AY60" s="463"/>
      <c r="AZ60" s="463"/>
      <c r="BA60" s="463"/>
      <c r="BB60" s="463"/>
      <c r="BC60" s="463"/>
      <c r="BD60" s="463"/>
      <c r="BE60" s="463"/>
      <c r="BF60" s="463"/>
      <c r="BG60" s="463"/>
      <c r="BH60" s="463"/>
      <c r="BI60" s="463"/>
      <c r="BJ60" s="463"/>
      <c r="BK60" s="463"/>
      <c r="BL60" s="463"/>
      <c r="BM60" s="463"/>
      <c r="BN60" s="463"/>
      <c r="BO60" s="463"/>
      <c r="BP60" s="463"/>
      <c r="BQ60" s="463"/>
      <c r="BU60" s="171"/>
    </row>
    <row r="61" spans="1:104">
      <c r="A61" s="460"/>
      <c r="B61" s="454" t="s">
        <v>302</v>
      </c>
      <c r="C61" s="436" t="s">
        <v>297</v>
      </c>
      <c r="D61" s="450" t="s">
        <v>296</v>
      </c>
      <c r="AO61" s="463"/>
      <c r="AP61" s="463"/>
      <c r="AQ61" s="463"/>
      <c r="AR61" s="463"/>
      <c r="AS61" s="463"/>
      <c r="AT61" s="463"/>
      <c r="AU61" s="463"/>
      <c r="AV61" s="463"/>
      <c r="AW61" s="463"/>
      <c r="AX61" s="463"/>
      <c r="AY61" s="463"/>
      <c r="AZ61" s="463"/>
      <c r="BA61" s="463"/>
      <c r="BB61" s="463"/>
      <c r="BC61" s="463"/>
      <c r="BD61" s="463"/>
      <c r="BE61" s="463"/>
      <c r="BF61" s="463"/>
      <c r="BG61" s="463"/>
      <c r="BH61" s="463"/>
      <c r="BI61" s="463"/>
      <c r="BJ61" s="463"/>
      <c r="BK61" s="463"/>
      <c r="BL61" s="463"/>
      <c r="BM61" s="463"/>
      <c r="BN61" s="463"/>
      <c r="BO61" s="463"/>
      <c r="BP61" s="463"/>
      <c r="BQ61" s="463"/>
      <c r="BU61" s="171"/>
    </row>
    <row r="62" spans="1:104">
      <c r="A62" s="460"/>
      <c r="B62" s="452" t="s">
        <v>302</v>
      </c>
      <c r="C62" s="428" t="s">
        <v>299</v>
      </c>
      <c r="D62" s="448" t="s">
        <v>294</v>
      </c>
      <c r="AO62" s="462"/>
      <c r="AP62" s="462"/>
      <c r="AQ62" s="462"/>
      <c r="AR62" s="462"/>
      <c r="AS62" s="462"/>
      <c r="AT62" s="462"/>
      <c r="AU62" s="462"/>
      <c r="AV62" s="462"/>
      <c r="AW62" s="462"/>
      <c r="AX62" s="462"/>
      <c r="AY62" s="462"/>
      <c r="AZ62" s="462"/>
      <c r="BA62" s="462"/>
      <c r="BB62" s="462"/>
      <c r="BC62" s="462"/>
      <c r="BD62" s="462"/>
      <c r="BE62" s="462"/>
      <c r="BF62" s="462"/>
      <c r="BG62" s="462"/>
      <c r="BH62" s="462"/>
      <c r="BI62" s="462"/>
      <c r="BJ62" s="462"/>
      <c r="BK62" s="462"/>
      <c r="BL62" s="462"/>
      <c r="BM62" s="462"/>
      <c r="BN62" s="462"/>
      <c r="BO62" s="462"/>
      <c r="BP62" s="462"/>
      <c r="BQ62" s="462"/>
    </row>
    <row r="63" spans="1:104">
      <c r="A63" s="460"/>
      <c r="B63" s="455" t="s">
        <v>302</v>
      </c>
      <c r="C63" s="429" t="s">
        <v>299</v>
      </c>
      <c r="D63" s="447" t="s">
        <v>296</v>
      </c>
      <c r="AO63" s="463"/>
      <c r="AP63" s="463"/>
      <c r="AQ63" s="463"/>
      <c r="AR63" s="463"/>
      <c r="AS63" s="463"/>
      <c r="AT63" s="463"/>
      <c r="AU63" s="463"/>
      <c r="AV63" s="463"/>
      <c r="AW63" s="463"/>
      <c r="AX63" s="463"/>
      <c r="AY63" s="463"/>
      <c r="AZ63" s="463"/>
      <c r="BA63" s="463">
        <v>3.6</v>
      </c>
      <c r="BB63" s="463"/>
      <c r="BC63" s="463"/>
      <c r="BD63" s="463"/>
      <c r="BE63" s="463"/>
      <c r="BF63" s="463"/>
      <c r="BG63" s="463"/>
      <c r="BH63" s="463"/>
      <c r="BI63" s="463"/>
      <c r="BJ63" s="463"/>
      <c r="BK63" s="463"/>
      <c r="BL63" s="463"/>
      <c r="BM63" s="463"/>
      <c r="BN63" s="463"/>
      <c r="BO63" s="463"/>
      <c r="BP63" s="463"/>
      <c r="BQ63" s="463"/>
      <c r="BS63" s="175" t="s">
        <v>75</v>
      </c>
      <c r="BT63" s="175"/>
      <c r="BU63" s="176">
        <f t="shared" ref="BU63:CY63" si="35">BU4</f>
        <v>21916</v>
      </c>
      <c r="BV63" s="176">
        <f t="shared" si="35"/>
        <v>21947</v>
      </c>
      <c r="BW63" s="176">
        <f t="shared" si="35"/>
        <v>21976</v>
      </c>
      <c r="BX63" s="290">
        <f t="shared" si="35"/>
        <v>22007</v>
      </c>
      <c r="BY63" s="290">
        <f t="shared" si="35"/>
        <v>22037</v>
      </c>
      <c r="BZ63" s="290">
        <f t="shared" si="35"/>
        <v>22068</v>
      </c>
      <c r="CA63" s="290">
        <f t="shared" si="35"/>
        <v>22098</v>
      </c>
      <c r="CB63" s="290">
        <f t="shared" si="35"/>
        <v>22129</v>
      </c>
      <c r="CC63" s="290">
        <f t="shared" si="35"/>
        <v>22160</v>
      </c>
      <c r="CD63" s="290">
        <f t="shared" si="35"/>
        <v>22190</v>
      </c>
      <c r="CE63" s="290">
        <f t="shared" si="35"/>
        <v>22221</v>
      </c>
      <c r="CF63" s="290">
        <f t="shared" si="35"/>
        <v>22251</v>
      </c>
      <c r="CG63" s="290">
        <f t="shared" si="35"/>
        <v>22282</v>
      </c>
      <c r="CH63" s="290">
        <f t="shared" si="35"/>
        <v>22313</v>
      </c>
      <c r="CI63" s="290">
        <f t="shared" si="35"/>
        <v>22341</v>
      </c>
      <c r="CJ63" s="290">
        <f t="shared" si="35"/>
        <v>22372</v>
      </c>
      <c r="CK63" s="290">
        <f t="shared" si="35"/>
        <v>22402</v>
      </c>
      <c r="CL63" s="290">
        <f t="shared" si="35"/>
        <v>22433</v>
      </c>
      <c r="CM63" s="290">
        <f t="shared" si="35"/>
        <v>22463</v>
      </c>
      <c r="CN63" s="290">
        <f t="shared" si="35"/>
        <v>22494</v>
      </c>
      <c r="CO63" s="290">
        <f t="shared" si="35"/>
        <v>22525</v>
      </c>
      <c r="CP63" s="290">
        <f t="shared" si="35"/>
        <v>22555</v>
      </c>
      <c r="CQ63" s="290">
        <f t="shared" si="35"/>
        <v>22586</v>
      </c>
      <c r="CR63" s="290">
        <f t="shared" si="35"/>
        <v>22616</v>
      </c>
      <c r="CS63" s="290">
        <f t="shared" si="35"/>
        <v>22647</v>
      </c>
      <c r="CT63" s="290">
        <f t="shared" si="35"/>
        <v>22678</v>
      </c>
      <c r="CU63" s="290">
        <f t="shared" si="35"/>
        <v>22706</v>
      </c>
      <c r="CV63" s="290">
        <f t="shared" si="35"/>
        <v>22737</v>
      </c>
      <c r="CW63" s="290">
        <f t="shared" si="35"/>
        <v>22767</v>
      </c>
      <c r="CX63" s="290">
        <f t="shared" si="35"/>
        <v>22798</v>
      </c>
      <c r="CY63" s="290">
        <f t="shared" si="35"/>
        <v>22828</v>
      </c>
    </row>
    <row r="64" spans="1:104">
      <c r="A64" s="460"/>
      <c r="B64" s="455" t="s">
        <v>302</v>
      </c>
      <c r="C64" s="429" t="s">
        <v>299</v>
      </c>
      <c r="D64" s="447" t="s">
        <v>303</v>
      </c>
      <c r="AO64" s="465">
        <v>4.33</v>
      </c>
      <c r="AP64" s="465">
        <v>4.2</v>
      </c>
      <c r="AQ64" s="465">
        <v>3</v>
      </c>
      <c r="AR64" s="465">
        <v>1.8</v>
      </c>
      <c r="AS64" s="465">
        <v>1.8</v>
      </c>
      <c r="AT64" s="465"/>
      <c r="AU64" s="465">
        <v>1.4</v>
      </c>
      <c r="AV64" s="465"/>
      <c r="AW64" s="465"/>
      <c r="AX64" s="465"/>
      <c r="AY64" s="465"/>
      <c r="AZ64" s="465"/>
      <c r="BA64" s="465">
        <v>0.8</v>
      </c>
      <c r="BB64" s="465"/>
      <c r="BC64" s="465"/>
      <c r="BD64" s="465"/>
      <c r="BE64" s="465"/>
      <c r="BF64" s="465"/>
      <c r="BG64" s="465"/>
      <c r="BH64" s="465"/>
      <c r="BI64" s="465"/>
      <c r="BJ64" s="465"/>
      <c r="BK64" s="465"/>
      <c r="BL64" s="465"/>
      <c r="BM64" s="465"/>
      <c r="BN64" s="465"/>
      <c r="BO64" s="465"/>
      <c r="BP64" s="465"/>
      <c r="BQ64" s="465"/>
      <c r="BS64" s="131" t="s">
        <v>58</v>
      </c>
      <c r="BT64" s="125" t="s">
        <v>61</v>
      </c>
      <c r="BU64" s="128">
        <f t="shared" ref="BU64:CC64" si="36">BU93/1000</f>
        <v>7.0639270000000014</v>
      </c>
      <c r="BV64" s="128">
        <f t="shared" si="36"/>
        <v>10.993846</v>
      </c>
      <c r="BW64" s="128">
        <f t="shared" si="36"/>
        <v>14.425756999999999</v>
      </c>
      <c r="BX64" s="128">
        <f t="shared" si="36"/>
        <v>12.209838</v>
      </c>
      <c r="BY64" s="128">
        <f t="shared" si="36"/>
        <v>13.094436999999999</v>
      </c>
      <c r="BZ64" s="128">
        <f t="shared" si="36"/>
        <v>12.410428999999999</v>
      </c>
      <c r="CA64" s="128">
        <f t="shared" si="36"/>
        <v>14.847294</v>
      </c>
      <c r="CB64" s="128">
        <f t="shared" si="36"/>
        <v>14.109085</v>
      </c>
      <c r="CC64" s="128">
        <f t="shared" si="36"/>
        <v>12.293502</v>
      </c>
      <c r="CD64" s="128">
        <f>CD93/1000</f>
        <v>3.152406</v>
      </c>
      <c r="CE64" s="128">
        <f t="shared" ref="CE64:CR64" si="37">CE93/1000</f>
        <v>14.028621999999999</v>
      </c>
      <c r="CF64" s="128">
        <f t="shared" si="37"/>
        <v>11.797798999999999</v>
      </c>
      <c r="CG64" s="128">
        <f t="shared" si="37"/>
        <v>15.531467000000001</v>
      </c>
      <c r="CH64" s="128">
        <f t="shared" si="37"/>
        <v>15.265843000000004</v>
      </c>
      <c r="CI64" s="128">
        <f t="shared" si="37"/>
        <v>17.024422000000001</v>
      </c>
      <c r="CJ64" s="128">
        <f t="shared" si="37"/>
        <v>16.278400000000001</v>
      </c>
      <c r="CK64" s="128">
        <f t="shared" si="37"/>
        <v>6.7635030000000009</v>
      </c>
      <c r="CL64" s="128">
        <f t="shared" si="37"/>
        <v>8.4339330000000015</v>
      </c>
      <c r="CM64" s="128">
        <f t="shared" si="37"/>
        <v>12.265583000000003</v>
      </c>
      <c r="CN64" s="128">
        <f t="shared" si="37"/>
        <v>14.304727999999999</v>
      </c>
      <c r="CO64" s="128">
        <f t="shared" si="37"/>
        <v>14.304727999999999</v>
      </c>
      <c r="CP64" s="128">
        <f t="shared" si="37"/>
        <v>12.175222</v>
      </c>
      <c r="CQ64" s="128">
        <f t="shared" si="37"/>
        <v>13.209697999999996</v>
      </c>
      <c r="CR64" s="128">
        <f t="shared" si="37"/>
        <v>13.209697999999996</v>
      </c>
      <c r="CS64" s="128">
        <f>CS93/1000</f>
        <v>12.924873000000002</v>
      </c>
      <c r="CT64" s="128">
        <f>CT93/1000</f>
        <v>12.379835999999999</v>
      </c>
      <c r="CU64" s="128">
        <f>CU93/1000</f>
        <v>15.12</v>
      </c>
      <c r="CV64" s="128">
        <f>CV93/1000</f>
        <v>14.218</v>
      </c>
      <c r="CW64" s="128">
        <v>15.08</v>
      </c>
      <c r="CX64" s="128">
        <v>15.08</v>
      </c>
      <c r="CY64" s="128">
        <v>15.08</v>
      </c>
    </row>
    <row r="65" spans="1:103">
      <c r="A65" s="460"/>
      <c r="B65" s="454" t="s">
        <v>302</v>
      </c>
      <c r="C65" s="430" t="s">
        <v>266</v>
      </c>
      <c r="D65" s="444" t="s">
        <v>294</v>
      </c>
      <c r="AO65" s="463">
        <v>0</v>
      </c>
      <c r="AP65" s="463">
        <v>0</v>
      </c>
      <c r="AQ65" s="463">
        <v>0</v>
      </c>
      <c r="AR65" s="463">
        <v>0</v>
      </c>
      <c r="AS65" s="463">
        <v>0</v>
      </c>
      <c r="AT65" s="463">
        <v>0</v>
      </c>
      <c r="AU65" s="463"/>
      <c r="AV65" s="463"/>
      <c r="AW65" s="463"/>
      <c r="AX65" s="463"/>
      <c r="AY65" s="463"/>
      <c r="AZ65" s="463">
        <v>0</v>
      </c>
      <c r="BA65" s="463"/>
      <c r="BB65" s="463"/>
      <c r="BC65" s="463"/>
      <c r="BD65" s="463"/>
      <c r="BE65" s="463"/>
      <c r="BF65" s="463"/>
      <c r="BG65" s="463"/>
      <c r="BH65" s="463"/>
      <c r="BI65" s="463"/>
      <c r="BJ65" s="463"/>
      <c r="BK65" s="463"/>
      <c r="BL65" s="463"/>
      <c r="BM65" s="463"/>
      <c r="BN65" s="463"/>
      <c r="BO65" s="463"/>
      <c r="BP65" s="463"/>
      <c r="BQ65" s="463"/>
      <c r="BS65" s="180" t="s">
        <v>47</v>
      </c>
      <c r="BT65" s="180"/>
      <c r="BU65" s="181">
        <f t="shared" ref="BU65:CY65" si="38">BU4</f>
        <v>21916</v>
      </c>
      <c r="BV65" s="181">
        <f t="shared" si="38"/>
        <v>21947</v>
      </c>
      <c r="BW65" s="181">
        <f t="shared" si="38"/>
        <v>21976</v>
      </c>
      <c r="BX65" s="291">
        <f t="shared" si="38"/>
        <v>22007</v>
      </c>
      <c r="BY65" s="291">
        <f t="shared" si="38"/>
        <v>22037</v>
      </c>
      <c r="BZ65" s="291">
        <f t="shared" si="38"/>
        <v>22068</v>
      </c>
      <c r="CA65" s="291">
        <f t="shared" si="38"/>
        <v>22098</v>
      </c>
      <c r="CB65" s="291">
        <f t="shared" si="38"/>
        <v>22129</v>
      </c>
      <c r="CC65" s="291">
        <f t="shared" si="38"/>
        <v>22160</v>
      </c>
      <c r="CD65" s="291">
        <f t="shared" si="38"/>
        <v>22190</v>
      </c>
      <c r="CE65" s="291">
        <f t="shared" si="38"/>
        <v>22221</v>
      </c>
      <c r="CF65" s="291">
        <f t="shared" si="38"/>
        <v>22251</v>
      </c>
      <c r="CG65" s="291">
        <f t="shared" si="38"/>
        <v>22282</v>
      </c>
      <c r="CH65" s="291">
        <f t="shared" si="38"/>
        <v>22313</v>
      </c>
      <c r="CI65" s="291">
        <f t="shared" si="38"/>
        <v>22341</v>
      </c>
      <c r="CJ65" s="291">
        <f t="shared" si="38"/>
        <v>22372</v>
      </c>
      <c r="CK65" s="291">
        <f t="shared" si="38"/>
        <v>22402</v>
      </c>
      <c r="CL65" s="291">
        <f t="shared" si="38"/>
        <v>22433</v>
      </c>
      <c r="CM65" s="291">
        <f t="shared" si="38"/>
        <v>22463</v>
      </c>
      <c r="CN65" s="291">
        <f t="shared" si="38"/>
        <v>22494</v>
      </c>
      <c r="CO65" s="291">
        <f t="shared" si="38"/>
        <v>22525</v>
      </c>
      <c r="CP65" s="291">
        <f t="shared" si="38"/>
        <v>22555</v>
      </c>
      <c r="CQ65" s="291">
        <f t="shared" si="38"/>
        <v>22586</v>
      </c>
      <c r="CR65" s="291">
        <f t="shared" si="38"/>
        <v>22616</v>
      </c>
      <c r="CS65" s="291">
        <f t="shared" si="38"/>
        <v>22647</v>
      </c>
      <c r="CT65" s="291">
        <f t="shared" si="38"/>
        <v>22678</v>
      </c>
      <c r="CU65" s="291">
        <f t="shared" si="38"/>
        <v>22706</v>
      </c>
      <c r="CV65" s="291">
        <f t="shared" si="38"/>
        <v>22737</v>
      </c>
      <c r="CW65" s="291">
        <f t="shared" si="38"/>
        <v>22767</v>
      </c>
      <c r="CX65" s="291">
        <f t="shared" si="38"/>
        <v>22798</v>
      </c>
      <c r="CY65" s="291">
        <f t="shared" si="38"/>
        <v>22828</v>
      </c>
    </row>
    <row r="66" spans="1:103">
      <c r="A66" s="460"/>
      <c r="B66" s="454" t="s">
        <v>302</v>
      </c>
      <c r="C66" s="430" t="s">
        <v>266</v>
      </c>
      <c r="D66" s="450" t="s">
        <v>296</v>
      </c>
      <c r="AO66" s="463">
        <v>10.08</v>
      </c>
      <c r="AP66" s="463">
        <v>10.079999999999998</v>
      </c>
      <c r="AQ66" s="463">
        <v>4</v>
      </c>
      <c r="AR66" s="463">
        <v>4</v>
      </c>
      <c r="AS66" s="463">
        <v>1.2500000000000009</v>
      </c>
      <c r="AT66" s="463"/>
      <c r="AU66" s="463"/>
      <c r="AV66" s="463"/>
      <c r="AW66" s="463"/>
      <c r="AX66" s="463"/>
      <c r="AY66" s="463">
        <v>13</v>
      </c>
      <c r="AZ66" s="463">
        <v>11</v>
      </c>
      <c r="BA66" s="463">
        <v>3.67</v>
      </c>
      <c r="BB66" s="463"/>
      <c r="BC66" s="463"/>
      <c r="BD66" s="463"/>
      <c r="BE66" s="463"/>
      <c r="BF66" s="463"/>
      <c r="BG66" s="463"/>
      <c r="BH66" s="463"/>
      <c r="BI66" s="463"/>
      <c r="BJ66" s="463"/>
      <c r="BK66" s="463"/>
      <c r="BL66" s="463"/>
      <c r="BM66" s="463"/>
      <c r="BN66" s="463"/>
      <c r="BO66" s="463"/>
      <c r="BP66" s="463"/>
      <c r="BQ66" s="463"/>
      <c r="BS66" s="131" t="s">
        <v>58</v>
      </c>
      <c r="BT66" s="186" t="s">
        <v>224</v>
      </c>
      <c r="BU66" s="183">
        <f t="shared" ref="BU66:CR66" si="39">BU120/1000</f>
        <v>7.9855299999999998</v>
      </c>
      <c r="BV66" s="183">
        <f t="shared" si="39"/>
        <v>10.504770000000001</v>
      </c>
      <c r="BW66" s="183">
        <f t="shared" si="39"/>
        <v>14.338535</v>
      </c>
      <c r="BX66" s="183">
        <f t="shared" si="39"/>
        <v>13.494674000000002</v>
      </c>
      <c r="BY66" s="183">
        <f t="shared" si="39"/>
        <v>12.651643</v>
      </c>
      <c r="BZ66" s="183">
        <f t="shared" si="39"/>
        <v>12.757959999999999</v>
      </c>
      <c r="CA66" s="183">
        <f t="shared" si="39"/>
        <v>14.00024</v>
      </c>
      <c r="CB66" s="183">
        <f t="shared" si="39"/>
        <v>14.109084999999999</v>
      </c>
      <c r="CC66" s="183">
        <f t="shared" si="39"/>
        <v>12.649960999999999</v>
      </c>
      <c r="CD66" s="183">
        <f t="shared" si="39"/>
        <v>1.4605189999999999</v>
      </c>
      <c r="CE66" s="183">
        <f t="shared" si="39"/>
        <v>15.284677</v>
      </c>
      <c r="CF66" s="183">
        <f t="shared" si="39"/>
        <v>12.418638000000001</v>
      </c>
      <c r="CG66" s="183">
        <f t="shared" si="39"/>
        <v>13.428217</v>
      </c>
      <c r="CH66" s="183">
        <f t="shared" si="39"/>
        <v>14.833690000000001</v>
      </c>
      <c r="CI66" s="183">
        <f t="shared" si="39"/>
        <v>18.690463000000001</v>
      </c>
      <c r="CJ66" s="183">
        <f t="shared" si="39"/>
        <v>15.514933999999998</v>
      </c>
      <c r="CK66" s="183">
        <f t="shared" si="39"/>
        <v>7.7620889999999996</v>
      </c>
      <c r="CL66" s="183">
        <f t="shared" si="39"/>
        <v>6.5218350000000003</v>
      </c>
      <c r="CM66" s="183">
        <f t="shared" si="39"/>
        <v>12.758421</v>
      </c>
      <c r="CN66" s="183">
        <f t="shared" si="39"/>
        <v>12.414132</v>
      </c>
      <c r="CO66" s="183">
        <f t="shared" si="39"/>
        <v>13.981881</v>
      </c>
      <c r="CP66" s="183">
        <f t="shared" si="39"/>
        <v>11.353985</v>
      </c>
      <c r="CQ66" s="183">
        <f t="shared" si="39"/>
        <v>13.488299000000001</v>
      </c>
      <c r="CR66" s="183">
        <f t="shared" si="39"/>
        <v>13.368862999999999</v>
      </c>
      <c r="CS66" s="183">
        <f>CS151/1000</f>
        <v>0</v>
      </c>
      <c r="CT66" s="183">
        <f>CT151/1000</f>
        <v>0</v>
      </c>
      <c r="CU66" s="183">
        <f>CU151/1000</f>
        <v>0</v>
      </c>
      <c r="CV66" s="183">
        <f>CV151/1000</f>
        <v>0</v>
      </c>
      <c r="CW66" s="183">
        <v>15.08</v>
      </c>
      <c r="CX66" s="183">
        <v>15.08</v>
      </c>
      <c r="CY66" s="183">
        <v>15.08</v>
      </c>
    </row>
    <row r="67" spans="1:103">
      <c r="A67" s="460"/>
      <c r="B67" s="452" t="s">
        <v>302</v>
      </c>
      <c r="C67" s="431" t="s">
        <v>267</v>
      </c>
      <c r="D67" s="448" t="s">
        <v>294</v>
      </c>
      <c r="AO67" s="462"/>
      <c r="AP67" s="462"/>
      <c r="AQ67" s="462"/>
      <c r="AR67" s="462"/>
      <c r="AS67" s="462"/>
      <c r="AT67" s="462"/>
      <c r="AU67" s="462"/>
      <c r="AV67" s="462"/>
      <c r="AW67" s="462"/>
      <c r="AX67" s="462"/>
      <c r="AY67" s="462"/>
      <c r="AZ67" s="462"/>
      <c r="BA67" s="462"/>
      <c r="BB67" s="462"/>
      <c r="BC67" s="462"/>
      <c r="BD67" s="462"/>
      <c r="BE67" s="462"/>
      <c r="BF67" s="462"/>
      <c r="BG67" s="462"/>
      <c r="BH67" s="462"/>
      <c r="BI67" s="462"/>
      <c r="BJ67" s="462"/>
      <c r="BK67" s="462"/>
      <c r="BL67" s="462"/>
      <c r="BM67" s="462"/>
      <c r="BN67" s="462"/>
      <c r="BO67" s="462"/>
      <c r="BP67" s="462"/>
      <c r="BQ67" s="462"/>
      <c r="BS67" s="127"/>
      <c r="BT67" s="179"/>
      <c r="BU67" s="189">
        <v>0</v>
      </c>
      <c r="BV67" s="189">
        <v>0</v>
      </c>
      <c r="BW67" s="189">
        <v>0</v>
      </c>
      <c r="BX67" s="292">
        <v>0</v>
      </c>
      <c r="BY67" s="292">
        <v>0</v>
      </c>
      <c r="BZ67" s="292">
        <v>0</v>
      </c>
      <c r="CA67" s="292">
        <v>0</v>
      </c>
      <c r="CB67" s="292">
        <v>0</v>
      </c>
      <c r="CC67" s="292">
        <v>0</v>
      </c>
      <c r="CD67" s="292">
        <v>0</v>
      </c>
      <c r="CE67" s="292">
        <v>0</v>
      </c>
      <c r="CF67" s="292">
        <v>0</v>
      </c>
      <c r="CG67" s="292">
        <v>0</v>
      </c>
      <c r="CH67" s="292">
        <v>0</v>
      </c>
      <c r="CI67" s="292">
        <v>0</v>
      </c>
      <c r="CJ67" s="292">
        <v>0</v>
      </c>
      <c r="CK67" s="292">
        <v>0</v>
      </c>
      <c r="CL67" s="292">
        <v>0</v>
      </c>
      <c r="CM67" s="292">
        <v>0</v>
      </c>
      <c r="CN67" s="292">
        <v>0</v>
      </c>
      <c r="CO67" s="292">
        <v>0</v>
      </c>
      <c r="CP67" s="292">
        <v>0</v>
      </c>
      <c r="CQ67" s="292">
        <v>0</v>
      </c>
      <c r="CR67" s="292">
        <v>0</v>
      </c>
      <c r="CS67" s="292"/>
      <c r="CT67" s="292"/>
      <c r="CU67" s="292"/>
      <c r="CV67" s="292"/>
      <c r="CW67" s="292"/>
      <c r="CX67" s="292"/>
      <c r="CY67" s="292"/>
    </row>
    <row r="68" spans="1:103">
      <c r="A68" s="460"/>
      <c r="B68" s="455" t="s">
        <v>302</v>
      </c>
      <c r="C68" s="432" t="s">
        <v>267</v>
      </c>
      <c r="D68" s="447" t="s">
        <v>296</v>
      </c>
      <c r="AO68" s="465"/>
      <c r="AP68" s="465"/>
      <c r="AQ68" s="465"/>
      <c r="AR68" s="465"/>
      <c r="AS68" s="465"/>
      <c r="AT68" s="465"/>
      <c r="AU68" s="465"/>
      <c r="AV68" s="465"/>
      <c r="AW68" s="465"/>
      <c r="AX68" s="465"/>
      <c r="AY68" s="465"/>
      <c r="AZ68" s="465"/>
      <c r="BA68" s="465"/>
      <c r="BB68" s="465"/>
      <c r="BC68" s="465"/>
      <c r="BD68" s="465"/>
      <c r="BE68" s="465"/>
      <c r="BF68" s="465"/>
      <c r="BG68" s="465"/>
      <c r="BH68" s="465"/>
      <c r="BI68" s="465"/>
      <c r="BJ68" s="465"/>
      <c r="BK68" s="465"/>
      <c r="BL68" s="465"/>
      <c r="BM68" s="465"/>
      <c r="BN68" s="465"/>
      <c r="BO68" s="465"/>
      <c r="BP68" s="465"/>
      <c r="BQ68" s="465"/>
    </row>
    <row r="69" spans="1:103">
      <c r="A69" s="460"/>
      <c r="B69" s="452" t="s">
        <v>302</v>
      </c>
      <c r="C69" s="431" t="s">
        <v>430</v>
      </c>
      <c r="D69" s="448" t="s">
        <v>294</v>
      </c>
      <c r="AO69" s="462"/>
      <c r="AP69" s="462"/>
      <c r="AQ69" s="462"/>
      <c r="AR69" s="462"/>
      <c r="AS69" s="462"/>
      <c r="AT69" s="462"/>
      <c r="AU69" s="462"/>
      <c r="AV69" s="462"/>
      <c r="AW69" s="462"/>
      <c r="AX69" s="462"/>
      <c r="AY69" s="462"/>
      <c r="AZ69" s="462"/>
      <c r="BA69" s="462"/>
      <c r="BB69" s="462"/>
      <c r="BC69" s="462"/>
      <c r="BD69" s="462"/>
      <c r="BE69" s="462"/>
      <c r="BF69" s="462"/>
      <c r="BG69" s="462"/>
      <c r="BH69" s="462"/>
      <c r="BI69" s="462"/>
      <c r="BJ69" s="462"/>
      <c r="BK69" s="462"/>
      <c r="BL69" s="462"/>
      <c r="BM69" s="462"/>
      <c r="BN69" s="462"/>
      <c r="BO69" s="462"/>
      <c r="BP69" s="462"/>
      <c r="BQ69" s="462"/>
    </row>
    <row r="70" spans="1:103">
      <c r="A70" s="460"/>
      <c r="B70" s="455" t="s">
        <v>302</v>
      </c>
      <c r="C70" s="432" t="s">
        <v>430</v>
      </c>
      <c r="D70" s="447" t="s">
        <v>296</v>
      </c>
      <c r="AO70" s="465"/>
      <c r="AP70" s="465"/>
      <c r="AQ70" s="465"/>
      <c r="AR70" s="465"/>
      <c r="AS70" s="465"/>
      <c r="AT70" s="465"/>
      <c r="AU70" s="465"/>
      <c r="AV70" s="465"/>
      <c r="AW70" s="465"/>
      <c r="AX70" s="465"/>
      <c r="AY70" s="465"/>
      <c r="AZ70" s="465"/>
      <c r="BA70" s="465"/>
      <c r="BB70" s="465"/>
      <c r="BC70" s="465"/>
      <c r="BD70" s="465"/>
      <c r="BE70" s="465"/>
      <c r="BF70" s="465"/>
      <c r="BG70" s="465"/>
      <c r="BH70" s="465"/>
      <c r="BI70" s="465"/>
      <c r="BJ70" s="465"/>
      <c r="BK70" s="465"/>
      <c r="BL70" s="465"/>
      <c r="BM70" s="465"/>
      <c r="BN70" s="465"/>
      <c r="BO70" s="465"/>
      <c r="BP70" s="465"/>
      <c r="BQ70" s="465"/>
      <c r="BS70" s="184" t="s">
        <v>77</v>
      </c>
      <c r="BT70" s="184"/>
      <c r="BU70" s="185">
        <f t="shared" ref="BU70:CY70" si="40">BU4</f>
        <v>21916</v>
      </c>
      <c r="BV70" s="185">
        <f t="shared" si="40"/>
        <v>21947</v>
      </c>
      <c r="BW70" s="185">
        <f t="shared" si="40"/>
        <v>21976</v>
      </c>
      <c r="BX70" s="293">
        <f t="shared" si="40"/>
        <v>22007</v>
      </c>
      <c r="BY70" s="293">
        <f t="shared" si="40"/>
        <v>22037</v>
      </c>
      <c r="BZ70" s="293">
        <f t="shared" si="40"/>
        <v>22068</v>
      </c>
      <c r="CA70" s="293">
        <f t="shared" si="40"/>
        <v>22098</v>
      </c>
      <c r="CB70" s="293">
        <f t="shared" si="40"/>
        <v>22129</v>
      </c>
      <c r="CC70" s="293">
        <f t="shared" si="40"/>
        <v>22160</v>
      </c>
      <c r="CD70" s="293">
        <f t="shared" si="40"/>
        <v>22190</v>
      </c>
      <c r="CE70" s="293">
        <f t="shared" si="40"/>
        <v>22221</v>
      </c>
      <c r="CF70" s="293">
        <f t="shared" si="40"/>
        <v>22251</v>
      </c>
      <c r="CG70" s="293">
        <f t="shared" si="40"/>
        <v>22282</v>
      </c>
      <c r="CH70" s="293">
        <f t="shared" si="40"/>
        <v>22313</v>
      </c>
      <c r="CI70" s="293">
        <f t="shared" si="40"/>
        <v>22341</v>
      </c>
      <c r="CJ70" s="293">
        <f t="shared" si="40"/>
        <v>22372</v>
      </c>
      <c r="CK70" s="293">
        <f t="shared" si="40"/>
        <v>22402</v>
      </c>
      <c r="CL70" s="293">
        <f t="shared" si="40"/>
        <v>22433</v>
      </c>
      <c r="CM70" s="293">
        <f t="shared" si="40"/>
        <v>22463</v>
      </c>
      <c r="CN70" s="293">
        <f t="shared" si="40"/>
        <v>22494</v>
      </c>
      <c r="CO70" s="293">
        <f t="shared" si="40"/>
        <v>22525</v>
      </c>
      <c r="CP70" s="293">
        <f t="shared" si="40"/>
        <v>22555</v>
      </c>
      <c r="CQ70" s="293">
        <f t="shared" si="40"/>
        <v>22586</v>
      </c>
      <c r="CR70" s="293">
        <f t="shared" si="40"/>
        <v>22616</v>
      </c>
      <c r="CS70" s="293">
        <f t="shared" si="40"/>
        <v>22647</v>
      </c>
      <c r="CT70" s="293">
        <f t="shared" si="40"/>
        <v>22678</v>
      </c>
      <c r="CU70" s="293">
        <f t="shared" si="40"/>
        <v>22706</v>
      </c>
      <c r="CV70" s="293">
        <f t="shared" si="40"/>
        <v>22737</v>
      </c>
      <c r="CW70" s="293">
        <f t="shared" si="40"/>
        <v>22767</v>
      </c>
      <c r="CX70" s="293">
        <f t="shared" si="40"/>
        <v>22798</v>
      </c>
      <c r="CY70" s="293">
        <f t="shared" si="40"/>
        <v>22828</v>
      </c>
    </row>
    <row r="71" spans="1:103">
      <c r="A71" s="460"/>
      <c r="B71" s="452" t="s">
        <v>302</v>
      </c>
      <c r="C71" s="433" t="s">
        <v>300</v>
      </c>
      <c r="D71" s="448" t="s">
        <v>294</v>
      </c>
      <c r="AO71" s="462"/>
      <c r="AP71" s="462"/>
      <c r="AQ71" s="462"/>
      <c r="AR71" s="462"/>
      <c r="AS71" s="462"/>
      <c r="AT71" s="462"/>
      <c r="AU71" s="462"/>
      <c r="AV71" s="462"/>
      <c r="AW71" s="462"/>
      <c r="AX71" s="462"/>
      <c r="AY71" s="462"/>
      <c r="AZ71" s="462"/>
      <c r="BA71" s="462"/>
      <c r="BB71" s="462"/>
      <c r="BC71" s="462"/>
      <c r="BD71" s="462"/>
      <c r="BE71" s="462"/>
      <c r="BF71" s="462"/>
      <c r="BG71" s="462"/>
      <c r="BH71" s="462"/>
      <c r="BI71" s="462"/>
      <c r="BJ71" s="462"/>
      <c r="BK71" s="462"/>
      <c r="BL71" s="462"/>
      <c r="BM71" s="462"/>
      <c r="BN71" s="462"/>
      <c r="BO71" s="462"/>
      <c r="BP71" s="462"/>
      <c r="BQ71" s="462"/>
      <c r="BS71" s="174" t="s">
        <v>58</v>
      </c>
      <c r="BT71" s="187" t="s">
        <v>63</v>
      </c>
      <c r="BU71" s="188">
        <f t="shared" ref="BU71:CY71" si="41">BU10+BU64</f>
        <v>308.59730499999995</v>
      </c>
      <c r="BV71" s="188">
        <f t="shared" si="41"/>
        <v>289.06292454099997</v>
      </c>
      <c r="BW71" s="188">
        <f t="shared" si="41"/>
        <v>323.02399750999996</v>
      </c>
      <c r="BX71" s="294">
        <f t="shared" si="41"/>
        <v>294.966045485</v>
      </c>
      <c r="BY71" s="294">
        <f t="shared" si="41"/>
        <v>326.52607545000001</v>
      </c>
      <c r="BZ71" s="294">
        <f t="shared" si="41"/>
        <v>317.93336826400002</v>
      </c>
      <c r="CA71" s="294">
        <f t="shared" si="41"/>
        <v>281.33600908399995</v>
      </c>
      <c r="CB71" s="294">
        <f t="shared" si="41"/>
        <v>332.855792635</v>
      </c>
      <c r="CC71" s="294">
        <f t="shared" si="41"/>
        <v>289.97074399999997</v>
      </c>
      <c r="CD71" s="294">
        <f t="shared" si="41"/>
        <v>327.45286998900002</v>
      </c>
      <c r="CE71" s="294">
        <f t="shared" si="41"/>
        <v>331.80159611599998</v>
      </c>
      <c r="CF71" s="294">
        <f t="shared" si="41"/>
        <v>325.37601699999999</v>
      </c>
      <c r="CG71" s="294">
        <f t="shared" si="41"/>
        <v>340.33407299999999</v>
      </c>
      <c r="CH71" s="294">
        <f t="shared" si="41"/>
        <v>295.20175899999998</v>
      </c>
      <c r="CI71" s="294">
        <f t="shared" si="41"/>
        <v>326.50336600000003</v>
      </c>
      <c r="CJ71" s="294">
        <f t="shared" si="41"/>
        <v>332.25562100000002</v>
      </c>
      <c r="CK71" s="294">
        <f t="shared" si="41"/>
        <v>337.27033400000005</v>
      </c>
      <c r="CL71" s="294">
        <f t="shared" si="41"/>
        <v>322.68849</v>
      </c>
      <c r="CM71" s="294">
        <f t="shared" si="41"/>
        <v>331.68126599999999</v>
      </c>
      <c r="CN71" s="294">
        <f t="shared" si="41"/>
        <v>343.21109600000005</v>
      </c>
      <c r="CO71" s="294">
        <f t="shared" si="41"/>
        <v>343.21109600000005</v>
      </c>
      <c r="CP71" s="294">
        <f t="shared" si="41"/>
        <v>301.75604399999997</v>
      </c>
      <c r="CQ71" s="294">
        <f t="shared" si="41"/>
        <v>268.921086</v>
      </c>
      <c r="CR71" s="294">
        <f t="shared" si="41"/>
        <v>266.78179984500002</v>
      </c>
      <c r="CS71" s="294">
        <f t="shared" si="41"/>
        <v>270.824544</v>
      </c>
      <c r="CT71" s="294">
        <f t="shared" si="41"/>
        <v>282.61806799999999</v>
      </c>
      <c r="CU71" s="294">
        <f t="shared" si="41"/>
        <v>328.612348</v>
      </c>
      <c r="CV71" s="294">
        <f t="shared" si="41"/>
        <v>316.55125437800001</v>
      </c>
      <c r="CW71" s="294">
        <f t="shared" si="41"/>
        <v>307.9625794571885</v>
      </c>
      <c r="CX71" s="294">
        <f t="shared" si="41"/>
        <v>307.9625794571885</v>
      </c>
      <c r="CY71" s="294">
        <f t="shared" si="41"/>
        <v>307.9625794571885</v>
      </c>
    </row>
    <row r="72" spans="1:103">
      <c r="A72" s="460"/>
      <c r="B72" s="455" t="s">
        <v>302</v>
      </c>
      <c r="C72" s="433" t="s">
        <v>300</v>
      </c>
      <c r="D72" s="447" t="s">
        <v>296</v>
      </c>
      <c r="AO72" s="465"/>
      <c r="AP72" s="465"/>
      <c r="AQ72" s="465"/>
      <c r="AR72" s="465"/>
      <c r="AS72" s="465"/>
      <c r="AT72" s="465"/>
      <c r="AU72" s="465"/>
      <c r="AV72" s="465"/>
      <c r="AW72" s="465"/>
      <c r="AX72" s="465"/>
      <c r="AY72" s="465"/>
      <c r="AZ72" s="465"/>
      <c r="BA72" s="465"/>
      <c r="BB72" s="465"/>
      <c r="BC72" s="465"/>
      <c r="BD72" s="465"/>
      <c r="BE72" s="465"/>
      <c r="BF72" s="465"/>
      <c r="BG72" s="465"/>
      <c r="BH72" s="465"/>
      <c r="BI72" s="465"/>
      <c r="BJ72" s="465"/>
      <c r="BK72" s="465"/>
      <c r="BL72" s="465"/>
      <c r="BM72" s="465"/>
      <c r="BN72" s="465"/>
      <c r="BO72" s="465"/>
      <c r="BP72" s="465"/>
      <c r="BQ72" s="465"/>
      <c r="BS72" s="601"/>
      <c r="BT72" s="602"/>
      <c r="BU72" s="603"/>
      <c r="BV72" s="603"/>
      <c r="BW72" s="603"/>
      <c r="BX72" s="604"/>
      <c r="BY72" s="604"/>
      <c r="BZ72" s="604"/>
      <c r="CA72" s="604"/>
      <c r="CB72" s="604"/>
      <c r="CC72" s="604"/>
      <c r="CD72" s="604"/>
      <c r="CE72" s="604"/>
      <c r="CF72" s="604"/>
      <c r="CG72" s="604"/>
      <c r="CH72" s="604"/>
      <c r="CI72" s="604"/>
      <c r="CJ72" s="604"/>
      <c r="CK72" s="604"/>
      <c r="CL72" s="604"/>
      <c r="CM72" s="604"/>
      <c r="CN72" s="604"/>
      <c r="CO72" s="604"/>
      <c r="CP72" s="604"/>
      <c r="CQ72" s="604"/>
      <c r="CR72" s="604"/>
      <c r="CS72" s="604"/>
      <c r="CT72" s="604"/>
      <c r="CU72" s="604"/>
      <c r="CV72" s="604"/>
      <c r="CW72" s="604"/>
      <c r="CX72" s="604"/>
      <c r="CY72" s="604"/>
    </row>
    <row r="73" spans="1:103">
      <c r="A73" s="460"/>
      <c r="B73" s="455" t="s">
        <v>302</v>
      </c>
      <c r="C73" s="434" t="s">
        <v>268</v>
      </c>
      <c r="D73" s="447" t="s">
        <v>296</v>
      </c>
      <c r="AO73" s="465"/>
      <c r="AP73" s="465"/>
      <c r="AQ73" s="465"/>
      <c r="AR73" s="465"/>
      <c r="AS73" s="465"/>
      <c r="AT73" s="465"/>
      <c r="AU73" s="465"/>
      <c r="AV73" s="465"/>
      <c r="AW73" s="465"/>
      <c r="AX73" s="465"/>
      <c r="AY73" s="465"/>
      <c r="AZ73" s="465"/>
      <c r="BA73" s="465"/>
      <c r="BB73" s="465"/>
      <c r="BC73" s="465"/>
      <c r="BD73" s="465"/>
      <c r="BE73" s="465"/>
      <c r="BF73" s="465"/>
      <c r="BG73" s="465"/>
      <c r="BH73" s="465"/>
      <c r="BI73" s="465"/>
      <c r="BJ73" s="465"/>
      <c r="BK73" s="465"/>
      <c r="BL73" s="465"/>
      <c r="BM73" s="465"/>
      <c r="BN73" s="465"/>
      <c r="BO73" s="465"/>
      <c r="BP73" s="465"/>
      <c r="BQ73" s="465"/>
      <c r="BS73" s="601"/>
      <c r="BT73" s="602"/>
      <c r="BU73" s="603"/>
      <c r="BV73" s="603"/>
      <c r="BW73" s="603"/>
      <c r="BX73" s="604"/>
      <c r="BY73" s="604"/>
      <c r="BZ73" s="604"/>
      <c r="CA73" s="604"/>
      <c r="CB73" s="604"/>
      <c r="CC73" s="604"/>
      <c r="CD73" s="604"/>
      <c r="CE73" s="604"/>
      <c r="CF73" s="604"/>
      <c r="CG73" s="604"/>
      <c r="CH73" s="604"/>
      <c r="CI73" s="604"/>
      <c r="CJ73" s="604"/>
      <c r="CK73" s="604"/>
      <c r="CL73" s="604"/>
      <c r="CM73" s="604"/>
      <c r="CN73" s="604"/>
      <c r="CO73" s="604"/>
      <c r="CP73" s="604"/>
      <c r="CQ73" s="604"/>
      <c r="CR73" s="604"/>
      <c r="CS73" s="604"/>
      <c r="CT73" s="604"/>
      <c r="CU73" s="604"/>
      <c r="CV73" s="604"/>
      <c r="CW73" s="604"/>
      <c r="CX73" s="604"/>
      <c r="CY73" s="604"/>
    </row>
    <row r="74" spans="1:103">
      <c r="A74" s="460"/>
      <c r="B74" s="452" t="s">
        <v>91</v>
      </c>
      <c r="C74" s="435" t="s">
        <v>293</v>
      </c>
      <c r="D74" s="448" t="s">
        <v>294</v>
      </c>
      <c r="AO74" s="463"/>
      <c r="AP74" s="463"/>
      <c r="AQ74" s="463"/>
      <c r="AR74" s="463"/>
      <c r="AS74" s="463"/>
      <c r="AT74" s="463"/>
      <c r="AU74" s="463"/>
      <c r="AV74" s="463"/>
      <c r="AW74" s="463"/>
      <c r="AX74" s="463"/>
      <c r="AY74" s="463"/>
      <c r="AZ74" s="463"/>
      <c r="BA74" s="463"/>
      <c r="BB74" s="463">
        <v>0.6</v>
      </c>
      <c r="BC74" s="463"/>
      <c r="BD74" s="463"/>
      <c r="BE74" s="463"/>
      <c r="BF74" s="463"/>
      <c r="BG74" s="463"/>
      <c r="BH74" s="463"/>
      <c r="BI74" s="463"/>
      <c r="BJ74" s="463"/>
      <c r="BK74" s="463"/>
      <c r="BL74" s="463"/>
      <c r="BM74" s="463"/>
      <c r="BN74" s="463"/>
      <c r="BO74" s="463"/>
      <c r="BP74" s="463"/>
      <c r="BQ74" s="463"/>
    </row>
    <row r="75" spans="1:103">
      <c r="A75" s="460"/>
      <c r="B75" s="452" t="s">
        <v>91</v>
      </c>
      <c r="C75" s="435" t="s">
        <v>293</v>
      </c>
      <c r="D75" s="456" t="s">
        <v>304</v>
      </c>
      <c r="AO75" s="463"/>
      <c r="AP75" s="463"/>
      <c r="AQ75" s="463">
        <v>2</v>
      </c>
      <c r="AR75" s="463">
        <v>1.4</v>
      </c>
      <c r="AS75" s="463">
        <v>0</v>
      </c>
      <c r="AT75" s="463">
        <v>0</v>
      </c>
      <c r="AU75" s="463">
        <v>0</v>
      </c>
      <c r="AV75" s="463">
        <v>3</v>
      </c>
      <c r="AW75" s="463">
        <v>3.64</v>
      </c>
      <c r="AX75" s="463">
        <v>6.0600000000000005</v>
      </c>
      <c r="AY75" s="463">
        <v>6.06</v>
      </c>
      <c r="AZ75" s="463">
        <v>6.07</v>
      </c>
      <c r="BA75" s="463">
        <v>3.5399999999999991</v>
      </c>
      <c r="BB75" s="463">
        <v>1.9999999999999996</v>
      </c>
      <c r="BC75" s="463">
        <v>2</v>
      </c>
      <c r="BD75" s="463">
        <v>2</v>
      </c>
      <c r="BE75" s="463">
        <v>1.3999999999999995</v>
      </c>
      <c r="BF75" s="463">
        <v>1.4000000000000004</v>
      </c>
      <c r="BG75" s="463">
        <v>2</v>
      </c>
      <c r="BH75" s="463">
        <v>2</v>
      </c>
      <c r="BI75" s="463">
        <v>2</v>
      </c>
      <c r="BJ75" s="463">
        <v>2</v>
      </c>
      <c r="BK75" s="463">
        <v>2</v>
      </c>
      <c r="BL75" s="463">
        <v>2</v>
      </c>
      <c r="BM75" s="463">
        <v>2</v>
      </c>
      <c r="BN75" s="463">
        <v>2</v>
      </c>
      <c r="BO75" s="463">
        <v>2</v>
      </c>
      <c r="BP75" s="463">
        <v>2</v>
      </c>
      <c r="BQ75" s="463">
        <v>2</v>
      </c>
    </row>
    <row r="76" spans="1:103">
      <c r="A76" s="460"/>
      <c r="B76" s="605" t="s">
        <v>91</v>
      </c>
      <c r="C76" s="606" t="s">
        <v>299</v>
      </c>
      <c r="D76" s="607" t="s">
        <v>304</v>
      </c>
      <c r="AO76" s="462">
        <v>2.5</v>
      </c>
      <c r="AP76" s="462">
        <v>2</v>
      </c>
      <c r="AQ76" s="610"/>
      <c r="AR76" s="464">
        <v>0</v>
      </c>
      <c r="AS76" s="464">
        <v>0</v>
      </c>
      <c r="AT76" s="464">
        <v>0</v>
      </c>
      <c r="AU76" s="464">
        <v>0</v>
      </c>
      <c r="AV76" s="464">
        <v>0</v>
      </c>
      <c r="AW76" s="464">
        <v>0</v>
      </c>
      <c r="AX76" s="464">
        <v>0</v>
      </c>
      <c r="AY76" s="464">
        <v>0</v>
      </c>
      <c r="AZ76" s="464">
        <v>0</v>
      </c>
      <c r="BA76" s="464">
        <v>0</v>
      </c>
      <c r="BB76" s="464"/>
      <c r="BC76" s="464"/>
      <c r="BD76" s="464"/>
      <c r="BE76" s="464"/>
      <c r="BF76" s="464"/>
      <c r="BG76" s="464"/>
      <c r="BH76" s="464"/>
      <c r="BI76" s="464"/>
      <c r="BJ76" s="464"/>
      <c r="BK76" s="464"/>
      <c r="BL76" s="464"/>
      <c r="BM76" s="464"/>
      <c r="BN76" s="464"/>
      <c r="BO76" s="464"/>
      <c r="BP76" s="464"/>
      <c r="BQ76" s="464"/>
    </row>
    <row r="77" spans="1:103">
      <c r="A77" s="460"/>
      <c r="B77" s="455" t="s">
        <v>91</v>
      </c>
      <c r="C77" s="437" t="s">
        <v>266</v>
      </c>
      <c r="D77" s="457" t="s">
        <v>304</v>
      </c>
      <c r="AO77" s="467">
        <v>3.87</v>
      </c>
      <c r="AP77" s="467">
        <v>4.0999999999999996</v>
      </c>
      <c r="AQ77" s="608">
        <v>4.4799999999999995</v>
      </c>
      <c r="AR77" s="609">
        <v>2.9</v>
      </c>
      <c r="AS77" s="609">
        <v>3</v>
      </c>
      <c r="AT77" s="609">
        <v>3.6</v>
      </c>
      <c r="AU77" s="609">
        <v>3.5</v>
      </c>
      <c r="AV77" s="609">
        <v>0</v>
      </c>
      <c r="AW77" s="609">
        <v>0.6</v>
      </c>
      <c r="AX77" s="609">
        <v>0</v>
      </c>
      <c r="AY77" s="609">
        <v>0</v>
      </c>
      <c r="AZ77" s="609">
        <v>0.6</v>
      </c>
      <c r="BA77" s="609">
        <v>4.83</v>
      </c>
      <c r="BB77" s="609">
        <v>5.08</v>
      </c>
      <c r="BC77" s="609">
        <v>4.63</v>
      </c>
      <c r="BD77" s="609">
        <v>4.63</v>
      </c>
      <c r="BE77" s="609">
        <v>4.3600000000000003</v>
      </c>
      <c r="BF77" s="609">
        <v>4.38</v>
      </c>
      <c r="BG77" s="609">
        <v>4.12</v>
      </c>
      <c r="BH77" s="609">
        <v>4.12</v>
      </c>
      <c r="BI77" s="609">
        <v>4.12</v>
      </c>
      <c r="BJ77" s="609">
        <v>4.12</v>
      </c>
      <c r="BK77" s="609">
        <v>4.12</v>
      </c>
      <c r="BL77" s="609">
        <v>4.12</v>
      </c>
      <c r="BM77" s="609">
        <v>4.12</v>
      </c>
      <c r="BN77" s="609">
        <v>4.12</v>
      </c>
      <c r="BO77" s="609">
        <v>4.12</v>
      </c>
      <c r="BP77" s="609">
        <v>4.12</v>
      </c>
      <c r="BQ77" s="609">
        <v>4.12</v>
      </c>
    </row>
    <row r="78" spans="1:103">
      <c r="A78" s="611"/>
      <c r="B78" s="605" t="s">
        <v>91</v>
      </c>
      <c r="C78" s="432" t="s">
        <v>430</v>
      </c>
      <c r="D78" s="728" t="s">
        <v>304</v>
      </c>
      <c r="AO78" s="467"/>
      <c r="AP78" s="467"/>
      <c r="AQ78" s="467"/>
      <c r="AR78" s="467"/>
      <c r="AS78" s="467"/>
      <c r="AT78" s="467"/>
      <c r="AU78" s="467"/>
      <c r="AV78" s="467"/>
      <c r="AW78" s="467">
        <v>0</v>
      </c>
      <c r="AX78" s="467">
        <v>0</v>
      </c>
      <c r="AY78" s="467">
        <v>0</v>
      </c>
      <c r="AZ78" s="467">
        <v>0</v>
      </c>
      <c r="BA78" s="467">
        <v>0</v>
      </c>
      <c r="BB78" s="467"/>
      <c r="BC78" s="467"/>
      <c r="BD78" s="467"/>
      <c r="BE78" s="467"/>
      <c r="BF78" s="467"/>
      <c r="BG78" s="467"/>
      <c r="BH78" s="467"/>
      <c r="BI78" s="467"/>
      <c r="BJ78" s="467"/>
      <c r="BK78" s="467"/>
      <c r="BL78" s="467"/>
      <c r="BM78" s="467"/>
      <c r="BN78" s="467"/>
      <c r="BO78" s="467"/>
      <c r="BP78" s="467"/>
      <c r="BQ78" s="467"/>
      <c r="CP78" s="328"/>
      <c r="CQ78" s="328"/>
      <c r="CR78" s="328"/>
      <c r="CS78" s="328"/>
      <c r="CT78" s="328"/>
      <c r="CU78" s="328"/>
      <c r="CV78" s="328"/>
      <c r="CW78" s="328"/>
      <c r="CX78" s="328"/>
      <c r="CY78" s="328"/>
    </row>
    <row r="79" spans="1:103">
      <c r="A79" s="611"/>
      <c r="B79" s="455" t="s">
        <v>305</v>
      </c>
      <c r="C79" s="422" t="s">
        <v>293</v>
      </c>
      <c r="D79" s="458" t="s">
        <v>306</v>
      </c>
      <c r="AO79" s="468">
        <v>6.2</v>
      </c>
      <c r="AP79" s="468">
        <v>5.66</v>
      </c>
      <c r="AQ79" s="468">
        <v>6.0449999999999999</v>
      </c>
      <c r="AR79" s="468">
        <v>5.25</v>
      </c>
      <c r="AS79" s="468">
        <v>4.5999999999999996</v>
      </c>
      <c r="AT79" s="468">
        <v>5.4</v>
      </c>
      <c r="AU79" s="468">
        <v>5.7</v>
      </c>
      <c r="AV79" s="468">
        <v>5.58</v>
      </c>
      <c r="AW79" s="468">
        <v>5.4</v>
      </c>
      <c r="AX79" s="468">
        <v>5.58</v>
      </c>
      <c r="AY79" s="468">
        <v>5.4</v>
      </c>
      <c r="AZ79" s="468">
        <v>5.58</v>
      </c>
      <c r="BA79" s="468">
        <v>5.89</v>
      </c>
      <c r="BB79" s="468">
        <v>5.32</v>
      </c>
      <c r="BC79" s="468">
        <v>5.74</v>
      </c>
      <c r="BD79" s="468">
        <v>5.55</v>
      </c>
      <c r="BE79" s="468">
        <v>5.7350000000000003</v>
      </c>
      <c r="BF79" s="468">
        <v>5.55</v>
      </c>
      <c r="BG79" s="468">
        <v>5.7350000000000003</v>
      </c>
      <c r="BH79" s="468">
        <v>5.7350000000000003</v>
      </c>
      <c r="BI79" s="468">
        <v>5.55</v>
      </c>
      <c r="BJ79" s="468">
        <v>5.7350000000000003</v>
      </c>
      <c r="BK79" s="468">
        <v>5.7350000000000003</v>
      </c>
      <c r="BL79" s="468">
        <v>5.7350000000000003</v>
      </c>
      <c r="BM79" s="468">
        <v>5.7350000000000003</v>
      </c>
      <c r="BN79" s="468">
        <v>5.7350000000000003</v>
      </c>
      <c r="BO79" s="468">
        <v>5.7350000000000003</v>
      </c>
      <c r="BP79" s="468">
        <v>5.7350000000000003</v>
      </c>
      <c r="BQ79" s="468">
        <v>5.7350000000000003</v>
      </c>
      <c r="BS79" s="370" t="s">
        <v>78</v>
      </c>
      <c r="BT79" s="370" t="s">
        <v>37</v>
      </c>
      <c r="BU79" s="205">
        <v>8991.7019999999975</v>
      </c>
      <c r="BV79" s="206">
        <v>8177.5239999999994</v>
      </c>
      <c r="BW79" s="206">
        <v>8875.4920000000002</v>
      </c>
      <c r="BX79" s="206">
        <v>6488.9480000000003</v>
      </c>
      <c r="BY79" s="206">
        <v>9190.6768830000001</v>
      </c>
      <c r="BZ79" s="206">
        <v>7671.1910000000016</v>
      </c>
      <c r="CA79" s="206">
        <v>8046.7260000000015</v>
      </c>
      <c r="CB79" s="206">
        <v>8456.8870000000006</v>
      </c>
      <c r="CC79" s="206">
        <v>10111.749000000002</v>
      </c>
      <c r="CD79" s="206">
        <v>9701.5889999999999</v>
      </c>
      <c r="CE79" s="206">
        <v>8646.3519999999971</v>
      </c>
      <c r="CF79" s="205">
        <v>7994.8179999999993</v>
      </c>
      <c r="CG79" s="206">
        <v>6586.4689999999991</v>
      </c>
      <c r="CH79" s="206">
        <v>5988.9659999999985</v>
      </c>
      <c r="CI79" s="206">
        <v>8901.0579999999991</v>
      </c>
      <c r="CJ79" s="206">
        <v>8389.5560000000005</v>
      </c>
      <c r="CK79" s="206">
        <v>8712.6640000000007</v>
      </c>
      <c r="CL79" s="206">
        <v>6886.688000000001</v>
      </c>
      <c r="CM79" s="206">
        <v>7754.8039999999992</v>
      </c>
      <c r="CN79" s="206">
        <v>6853.6130000000003</v>
      </c>
      <c r="CO79" s="206">
        <v>6853.6130000000003</v>
      </c>
      <c r="CP79" s="340">
        <v>8056.101999999999</v>
      </c>
      <c r="CQ79" s="340">
        <v>9401.1769999999997</v>
      </c>
      <c r="CR79" s="340">
        <v>5037.6060000000007</v>
      </c>
      <c r="CS79" s="378">
        <v>6462.4390000000012</v>
      </c>
      <c r="CT79" s="378">
        <v>4832.6380000000008</v>
      </c>
      <c r="CU79" s="378">
        <v>6777.4299999999994</v>
      </c>
      <c r="CV79" s="378">
        <v>8071.5380000000005</v>
      </c>
      <c r="CW79" s="378">
        <v>9322.4789999999994</v>
      </c>
      <c r="CX79" s="378">
        <v>8011.7380000000012</v>
      </c>
      <c r="CY79" s="378">
        <v>9598.6479999999974</v>
      </c>
    </row>
    <row r="80" spans="1:103">
      <c r="A80" s="461"/>
      <c r="B80" s="442" t="s">
        <v>307</v>
      </c>
      <c r="C80" s="419" t="s">
        <v>293</v>
      </c>
      <c r="D80" s="459" t="s">
        <v>307</v>
      </c>
      <c r="AO80" s="464">
        <v>17</v>
      </c>
      <c r="AP80" s="464">
        <v>17.5</v>
      </c>
      <c r="AQ80" s="464">
        <v>17</v>
      </c>
      <c r="AR80" s="464">
        <v>16.5</v>
      </c>
      <c r="AS80" s="464">
        <v>15</v>
      </c>
      <c r="AT80" s="464">
        <v>14.5</v>
      </c>
      <c r="AU80" s="464">
        <v>15.5</v>
      </c>
      <c r="AV80" s="464">
        <v>13.04</v>
      </c>
      <c r="AW80" s="464">
        <v>17.2</v>
      </c>
      <c r="AX80" s="464">
        <v>16.739999999999998</v>
      </c>
      <c r="AY80" s="464">
        <v>16.2</v>
      </c>
      <c r="AZ80" s="464">
        <v>16.12</v>
      </c>
      <c r="BA80" s="464">
        <v>11</v>
      </c>
      <c r="BB80" s="464">
        <v>6.72</v>
      </c>
      <c r="BC80" s="464">
        <v>13.5</v>
      </c>
      <c r="BD80" s="464">
        <v>15</v>
      </c>
      <c r="BE80" s="464">
        <v>15.5</v>
      </c>
      <c r="BF80" s="464">
        <v>13.95</v>
      </c>
      <c r="BG80" s="464">
        <v>8.99</v>
      </c>
      <c r="BH80" s="464">
        <v>14.66</v>
      </c>
      <c r="BI80" s="464">
        <v>15</v>
      </c>
      <c r="BJ80" s="464">
        <v>15.5</v>
      </c>
      <c r="BK80" s="464">
        <v>15</v>
      </c>
      <c r="BL80" s="464">
        <v>15.08</v>
      </c>
      <c r="BM80" s="464">
        <v>14.87</v>
      </c>
      <c r="BN80" s="464">
        <v>14</v>
      </c>
      <c r="BO80" s="464">
        <v>15.5</v>
      </c>
      <c r="BP80" s="464">
        <v>15</v>
      </c>
      <c r="BQ80" s="464">
        <v>15.5</v>
      </c>
      <c r="BS80" s="371" t="s">
        <v>79</v>
      </c>
      <c r="BT80" s="371" t="s">
        <v>38</v>
      </c>
      <c r="BU80" s="142">
        <v>2052.6480000000001</v>
      </c>
      <c r="BV80" s="207">
        <v>2028.6519999999996</v>
      </c>
      <c r="BW80" s="207">
        <v>0</v>
      </c>
      <c r="BX80" s="207">
        <v>0</v>
      </c>
      <c r="BY80" s="207">
        <v>5939.4849999999988</v>
      </c>
      <c r="BZ80" s="207">
        <v>4048.3249999999998</v>
      </c>
      <c r="CA80" s="207">
        <v>2090.7945300000001</v>
      </c>
      <c r="CB80" s="207">
        <v>5382.9839999999995</v>
      </c>
      <c r="CC80" s="207">
        <v>5631.3809999999994</v>
      </c>
      <c r="CD80" s="207">
        <v>2825.8609999999999</v>
      </c>
      <c r="CE80" s="207">
        <v>6529.7799999999988</v>
      </c>
      <c r="CF80" s="142">
        <v>5737.5910000000013</v>
      </c>
      <c r="CG80" s="207">
        <v>6039.0410000000002</v>
      </c>
      <c r="CH80" s="207">
        <v>4916.1790000000001</v>
      </c>
      <c r="CI80" s="207">
        <v>2916.136</v>
      </c>
      <c r="CJ80" s="207">
        <v>4712.0520000000015</v>
      </c>
      <c r="CK80" s="207">
        <v>7232.8149999999987</v>
      </c>
      <c r="CL80" s="207">
        <v>6797.6090000000004</v>
      </c>
      <c r="CM80" s="207">
        <v>3313.8710000000001</v>
      </c>
      <c r="CN80" s="207">
        <v>5489.2960000000003</v>
      </c>
      <c r="CO80" s="207">
        <v>5489.2960000000003</v>
      </c>
      <c r="CP80" s="341">
        <v>6315.1859999999997</v>
      </c>
      <c r="CQ80" s="341">
        <v>6432.9759999999997</v>
      </c>
      <c r="CR80" s="341">
        <v>6556.5010000000002</v>
      </c>
      <c r="CS80" s="379">
        <v>5099.2629999999999</v>
      </c>
      <c r="CT80" s="379">
        <v>5539.45</v>
      </c>
      <c r="CU80" s="379">
        <v>6532.2700000000013</v>
      </c>
      <c r="CV80" s="379">
        <v>5287.3489999999993</v>
      </c>
      <c r="CW80" s="379">
        <v>6542.5</v>
      </c>
      <c r="CX80" s="379">
        <v>5264.0479999999989</v>
      </c>
      <c r="CY80" s="379">
        <v>6615.6369999999997</v>
      </c>
    </row>
    <row r="81" spans="71:103">
      <c r="BS81" s="371"/>
      <c r="BT81" s="371" t="s">
        <v>39</v>
      </c>
      <c r="BU81" s="142">
        <v>8884.0990000000002</v>
      </c>
      <c r="BV81" s="207">
        <v>7296.7649999999976</v>
      </c>
      <c r="BW81" s="207">
        <v>2467.58</v>
      </c>
      <c r="BX81" s="207">
        <v>0</v>
      </c>
      <c r="BY81" s="207">
        <v>9771.5692860000017</v>
      </c>
      <c r="BZ81" s="207">
        <v>7968.4019999999982</v>
      </c>
      <c r="CA81" s="207">
        <v>4119.3028169999998</v>
      </c>
      <c r="CB81" s="207">
        <v>11655.440999999997</v>
      </c>
      <c r="CC81" s="207">
        <v>13502.347</v>
      </c>
      <c r="CD81" s="207">
        <v>12162.701000000001</v>
      </c>
      <c r="CE81" s="207">
        <v>11912.628999999999</v>
      </c>
      <c r="CF81" s="142">
        <v>9184.0110000000004</v>
      </c>
      <c r="CG81" s="207">
        <v>11582.227999999999</v>
      </c>
      <c r="CH81" s="207">
        <v>7302.759</v>
      </c>
      <c r="CI81" s="207">
        <v>11590.003999999997</v>
      </c>
      <c r="CJ81" s="207">
        <v>9342.505000000001</v>
      </c>
      <c r="CK81" s="207">
        <v>10611.300000000003</v>
      </c>
      <c r="CL81" s="207">
        <v>9549.7240000000002</v>
      </c>
      <c r="CM81" s="207">
        <v>4510.6950000000006</v>
      </c>
      <c r="CN81" s="207">
        <v>9648.7209999999995</v>
      </c>
      <c r="CO81" s="207">
        <v>9648.7209999999995</v>
      </c>
      <c r="CP81" s="341">
        <v>6528.2929999999997</v>
      </c>
      <c r="CQ81" s="341">
        <v>8963.494999999999</v>
      </c>
      <c r="CR81" s="341">
        <v>7535.19</v>
      </c>
      <c r="CS81" s="379">
        <v>7410.3220000000001</v>
      </c>
      <c r="CT81" s="379">
        <v>8652.5829999999987</v>
      </c>
      <c r="CU81" s="379">
        <v>9507.5660000000007</v>
      </c>
      <c r="CV81" s="379">
        <v>9652.5679999999993</v>
      </c>
      <c r="CW81" s="379">
        <v>8459.9459999999999</v>
      </c>
      <c r="CX81" s="379">
        <v>8105.3579999999993</v>
      </c>
      <c r="CY81" s="379">
        <v>8474.3469999999979</v>
      </c>
    </row>
    <row r="82" spans="71:103">
      <c r="BS82" s="371"/>
      <c r="BT82" s="371" t="s">
        <v>40</v>
      </c>
      <c r="BU82" s="142">
        <v>10482.504000000001</v>
      </c>
      <c r="BV82" s="207">
        <v>8996.9760000000024</v>
      </c>
      <c r="BW82" s="207">
        <v>9805.5439999999999</v>
      </c>
      <c r="BX82" s="207">
        <v>5797.2800000000007</v>
      </c>
      <c r="BY82" s="207">
        <v>11154.490001000002</v>
      </c>
      <c r="BZ82" s="207">
        <v>9333.0390000000007</v>
      </c>
      <c r="CA82" s="207">
        <v>2609.3760000000002</v>
      </c>
      <c r="CB82" s="207">
        <v>10569.279999999999</v>
      </c>
      <c r="CC82" s="207">
        <v>10567.448</v>
      </c>
      <c r="CD82" s="207">
        <v>8189.0379999999996</v>
      </c>
      <c r="CE82" s="207">
        <v>7628.7010000000009</v>
      </c>
      <c r="CF82" s="142">
        <v>8689.6680000000015</v>
      </c>
      <c r="CG82" s="207">
        <v>9151.2839999999978</v>
      </c>
      <c r="CH82" s="207">
        <v>9722.844000000001</v>
      </c>
      <c r="CI82" s="207">
        <v>11269.176000000003</v>
      </c>
      <c r="CJ82" s="207">
        <v>11930.467999999999</v>
      </c>
      <c r="CK82" s="207">
        <v>9829.5120000000006</v>
      </c>
      <c r="CL82" s="207">
        <v>8923.1679999999997</v>
      </c>
      <c r="CM82" s="207">
        <v>6993.6720000000014</v>
      </c>
      <c r="CN82" s="207">
        <v>6223.5520000000015</v>
      </c>
      <c r="CO82" s="207">
        <v>6223.5520000000015</v>
      </c>
      <c r="CP82" s="341">
        <v>7863.1150000000016</v>
      </c>
      <c r="CQ82" s="341">
        <v>6325.0770000000002</v>
      </c>
      <c r="CR82" s="341">
        <v>9930.2960000000021</v>
      </c>
      <c r="CS82" s="379">
        <v>8299.4819999999982</v>
      </c>
      <c r="CT82" s="379">
        <v>8694.9560000000001</v>
      </c>
      <c r="CU82" s="379">
        <v>10772.939999999999</v>
      </c>
      <c r="CV82" s="379">
        <v>7852.8360000000002</v>
      </c>
      <c r="CW82" s="379">
        <v>8399.7679999999982</v>
      </c>
      <c r="CX82" s="379">
        <v>9190.5719999999983</v>
      </c>
      <c r="CY82" s="379">
        <v>10672.423999999997</v>
      </c>
    </row>
    <row r="83" spans="71:103">
      <c r="BS83" s="371"/>
      <c r="BT83" s="371" t="s">
        <v>42</v>
      </c>
      <c r="BU83" s="142">
        <v>58487.76400000001</v>
      </c>
      <c r="BV83" s="207">
        <v>54009.747999999992</v>
      </c>
      <c r="BW83" s="207">
        <v>56350.947999999997</v>
      </c>
      <c r="BX83" s="207">
        <v>52838.004000000001</v>
      </c>
      <c r="BY83" s="207">
        <v>54912.442999999999</v>
      </c>
      <c r="BZ83" s="207">
        <v>54727.123000000007</v>
      </c>
      <c r="CA83" s="207">
        <v>55258.203999999991</v>
      </c>
      <c r="CB83" s="207">
        <v>52450.483000000007</v>
      </c>
      <c r="CC83" s="207">
        <v>28749.830999999998</v>
      </c>
      <c r="CD83" s="207">
        <v>56135.391999999993</v>
      </c>
      <c r="CE83" s="207">
        <v>56658.152000000002</v>
      </c>
      <c r="CF83" s="142">
        <v>59606.989000000016</v>
      </c>
      <c r="CG83" s="207">
        <v>60647.42</v>
      </c>
      <c r="CH83" s="207">
        <v>48282.756000000001</v>
      </c>
      <c r="CI83" s="207">
        <v>60528.40400000001</v>
      </c>
      <c r="CJ83" s="207">
        <v>58108.916000000012</v>
      </c>
      <c r="CK83" s="207">
        <v>60266.112000000008</v>
      </c>
      <c r="CL83" s="207">
        <v>57375.127999999997</v>
      </c>
      <c r="CM83" s="207">
        <v>55837.555000000015</v>
      </c>
      <c r="CN83" s="207">
        <v>41623.337999999996</v>
      </c>
      <c r="CO83" s="207">
        <v>41623.337999999996</v>
      </c>
      <c r="CP83" s="341">
        <v>48952.779999999992</v>
      </c>
      <c r="CQ83" s="341">
        <v>54997.559000000001</v>
      </c>
      <c r="CR83" s="341">
        <v>56065.374000000011</v>
      </c>
      <c r="CS83" s="379">
        <v>54300.753999999994</v>
      </c>
      <c r="CT83" s="379">
        <v>56742.91</v>
      </c>
      <c r="CU83" s="379">
        <v>62398.815000000002</v>
      </c>
      <c r="CV83" s="379">
        <v>54108.343999999997</v>
      </c>
      <c r="CW83" s="379">
        <v>34926.845000000001</v>
      </c>
      <c r="CX83" s="379">
        <v>46130.744000000013</v>
      </c>
      <c r="CY83" s="379">
        <v>54030.127000000008</v>
      </c>
    </row>
    <row r="84" spans="71:103">
      <c r="BS84" s="372"/>
      <c r="BT84" s="372" t="s">
        <v>44</v>
      </c>
      <c r="BU84" s="142">
        <v>88898.717000000004</v>
      </c>
      <c r="BV84" s="207">
        <v>80509.664999999994</v>
      </c>
      <c r="BW84" s="207">
        <v>77499.563999999998</v>
      </c>
      <c r="BX84" s="207">
        <v>65124.232000000004</v>
      </c>
      <c r="BY84" s="207">
        <v>90968.664170000004</v>
      </c>
      <c r="BZ84" s="207">
        <v>83748.08</v>
      </c>
      <c r="CA84" s="207">
        <v>72124.403346999985</v>
      </c>
      <c r="CB84" s="207">
        <v>88515.075000000012</v>
      </c>
      <c r="CC84" s="207">
        <v>68562.755999999994</v>
      </c>
      <c r="CD84" s="207">
        <v>89014.580999999991</v>
      </c>
      <c r="CE84" s="207">
        <v>91375.614000000001</v>
      </c>
      <c r="CF84" s="142">
        <v>91213.077000000019</v>
      </c>
      <c r="CG84" s="207">
        <v>94006.441999999995</v>
      </c>
      <c r="CH84" s="207">
        <v>76213.504000000001</v>
      </c>
      <c r="CI84" s="207">
        <v>95204.778000000006</v>
      </c>
      <c r="CJ84" s="207">
        <v>92483.497000000018</v>
      </c>
      <c r="CK84" s="207">
        <v>96652.40300000002</v>
      </c>
      <c r="CL84" s="207">
        <v>89532.316999999995</v>
      </c>
      <c r="CM84" s="207">
        <f>SUM(CM79:CM83)</f>
        <v>78410.597000000009</v>
      </c>
      <c r="CN84" s="207">
        <v>69838.51999999999</v>
      </c>
      <c r="CO84" s="207">
        <v>69838.51999999999</v>
      </c>
      <c r="CP84" s="341">
        <v>77715.475999999995</v>
      </c>
      <c r="CQ84" s="341">
        <v>86120.284</v>
      </c>
      <c r="CR84" s="341">
        <v>85124.967000000004</v>
      </c>
      <c r="CS84" s="379">
        <v>81572.259999999995</v>
      </c>
      <c r="CT84" s="379">
        <v>84462.537000000011</v>
      </c>
      <c r="CU84" s="379">
        <v>95989.021000000008</v>
      </c>
      <c r="CV84" s="379">
        <v>84972.634999999995</v>
      </c>
      <c r="CW84" s="379">
        <v>67651.538</v>
      </c>
      <c r="CX84" s="379">
        <v>76702.460000000021</v>
      </c>
      <c r="CY84" s="379">
        <v>89391.18299999999</v>
      </c>
    </row>
    <row r="85" spans="71:103">
      <c r="BS85" s="373" t="s">
        <v>79</v>
      </c>
      <c r="BT85" s="373" t="s">
        <v>80</v>
      </c>
      <c r="BU85" s="142">
        <v>35578.784000000007</v>
      </c>
      <c r="BV85" s="207">
        <v>32189.870999999999</v>
      </c>
      <c r="BW85" s="207">
        <v>35440.51</v>
      </c>
      <c r="BX85" s="207">
        <v>34109.867999999995</v>
      </c>
      <c r="BY85" s="207">
        <v>35170.031999999999</v>
      </c>
      <c r="BZ85" s="207">
        <v>35728.155999999995</v>
      </c>
      <c r="CA85" s="207">
        <v>35554.06</v>
      </c>
      <c r="CB85" s="207">
        <v>33329.228999999999</v>
      </c>
      <c r="CC85" s="207">
        <v>18011.216</v>
      </c>
      <c r="CD85" s="207">
        <v>35702.376000000011</v>
      </c>
      <c r="CE85" s="207">
        <v>36169.928</v>
      </c>
      <c r="CF85" s="142">
        <v>38463.319999999992</v>
      </c>
      <c r="CG85" s="207">
        <v>38584.927999999993</v>
      </c>
      <c r="CH85" s="207">
        <v>30541.566999999995</v>
      </c>
      <c r="CI85" s="207">
        <v>39011.095999999998</v>
      </c>
      <c r="CJ85" s="207">
        <v>36166.212999999996</v>
      </c>
      <c r="CK85" s="207">
        <v>37759.075000000004</v>
      </c>
      <c r="CL85" s="207">
        <v>36108.391999999993</v>
      </c>
      <c r="CM85" s="207">
        <v>35262.678999999989</v>
      </c>
      <c r="CN85" s="207">
        <v>35262.678999999989</v>
      </c>
      <c r="CO85" s="207">
        <v>35262.678999999989</v>
      </c>
      <c r="CP85" s="341">
        <v>30222.511999999999</v>
      </c>
      <c r="CQ85" s="341"/>
      <c r="CR85" s="341"/>
      <c r="CS85" s="380">
        <v>33815.443999999996</v>
      </c>
      <c r="CT85" s="380">
        <v>36791.167999999983</v>
      </c>
      <c r="CU85" s="380">
        <v>40412.259999999995</v>
      </c>
      <c r="CV85" s="380">
        <v>33869.612000000008</v>
      </c>
      <c r="CW85" s="380">
        <v>22076.790999999997</v>
      </c>
      <c r="CX85" s="380">
        <v>29186.272000000001</v>
      </c>
      <c r="CY85" s="380">
        <v>34605.563999999998</v>
      </c>
    </row>
    <row r="86" spans="71:103">
      <c r="BS86" s="374" t="s">
        <v>64</v>
      </c>
      <c r="BT86" s="374" t="s">
        <v>37</v>
      </c>
      <c r="BU86" s="205">
        <v>34529.633000000002</v>
      </c>
      <c r="BV86" s="206">
        <v>34477.909857999999</v>
      </c>
      <c r="BW86" s="206">
        <v>37737.043404000004</v>
      </c>
      <c r="BX86" s="206">
        <v>33099.847982999992</v>
      </c>
      <c r="BY86" s="206">
        <v>38271.290990000001</v>
      </c>
      <c r="BZ86" s="206">
        <v>37110.001078999994</v>
      </c>
      <c r="CA86" s="206">
        <v>40116.843000000001</v>
      </c>
      <c r="CB86" s="206">
        <v>39849.554635</v>
      </c>
      <c r="CC86" s="206">
        <v>36450.498999999989</v>
      </c>
      <c r="CD86" s="206">
        <v>39187.390195</v>
      </c>
      <c r="CE86" s="206">
        <v>37136.09388</v>
      </c>
      <c r="CF86" s="205">
        <v>35306.926999999996</v>
      </c>
      <c r="CG86" s="206">
        <v>36788.718000000001</v>
      </c>
      <c r="CH86" s="206">
        <v>27697.23699999999</v>
      </c>
      <c r="CI86" s="206">
        <v>36921.816999999995</v>
      </c>
      <c r="CJ86" s="206">
        <v>33694.639000000003</v>
      </c>
      <c r="CK86" s="206">
        <v>38976.572000000015</v>
      </c>
      <c r="CL86" s="206">
        <v>35433.398000000001</v>
      </c>
      <c r="CM86" s="206">
        <v>37032.663</v>
      </c>
      <c r="CN86" s="206">
        <v>34654.014000000003</v>
      </c>
      <c r="CO86" s="206">
        <v>34654.014000000003</v>
      </c>
      <c r="CP86" s="340">
        <v>36347.282999999996</v>
      </c>
      <c r="CQ86" s="340">
        <v>34557.39</v>
      </c>
      <c r="CR86" s="340">
        <v>20346.289894999998</v>
      </c>
      <c r="CS86" s="378">
        <v>20600.953999999998</v>
      </c>
      <c r="CT86" s="378">
        <v>21283.389999999996</v>
      </c>
      <c r="CU86" s="378">
        <v>29294.558000000001</v>
      </c>
      <c r="CV86" s="378">
        <v>34528.801203000003</v>
      </c>
      <c r="CW86" s="378">
        <v>37110.131999999998</v>
      </c>
      <c r="CX86" s="378">
        <v>34210.025999999991</v>
      </c>
      <c r="CY86" s="378">
        <v>38310.630000000005</v>
      </c>
    </row>
    <row r="87" spans="71:103">
      <c r="BS87" s="375" t="s">
        <v>79</v>
      </c>
      <c r="BT87" s="375" t="s">
        <v>38</v>
      </c>
      <c r="BU87" s="142">
        <v>37716.238000000005</v>
      </c>
      <c r="BV87" s="207">
        <v>34869.94</v>
      </c>
      <c r="BW87" s="207">
        <v>38904.06500000001</v>
      </c>
      <c r="BX87" s="207">
        <v>36290.274000000005</v>
      </c>
      <c r="BY87" s="207">
        <v>35198.578000000009</v>
      </c>
      <c r="BZ87" s="207">
        <v>34308.070999999989</v>
      </c>
      <c r="CA87" s="207">
        <v>35670.82</v>
      </c>
      <c r="CB87" s="207">
        <v>35536.887999999999</v>
      </c>
      <c r="CC87" s="207">
        <v>36693.93299999999</v>
      </c>
      <c r="CD87" s="207">
        <v>39252.746502000002</v>
      </c>
      <c r="CE87" s="207">
        <v>35249.171999999991</v>
      </c>
      <c r="CF87" s="142">
        <v>35911.217000000004</v>
      </c>
      <c r="CG87" s="207">
        <v>36059.217000000004</v>
      </c>
      <c r="CH87" s="207">
        <v>33496.100999999995</v>
      </c>
      <c r="CI87" s="207">
        <v>15745.562000000002</v>
      </c>
      <c r="CJ87" s="207">
        <v>32171.719000000001</v>
      </c>
      <c r="CK87" s="207">
        <v>34085.936999999998</v>
      </c>
      <c r="CL87" s="207">
        <v>32321.003000000008</v>
      </c>
      <c r="CM87" s="207">
        <v>36638.661</v>
      </c>
      <c r="CN87" s="207">
        <v>34967.251000000011</v>
      </c>
      <c r="CO87" s="207">
        <v>34967.251000000011</v>
      </c>
      <c r="CP87" s="341">
        <v>33339.895000000004</v>
      </c>
      <c r="CQ87" s="341">
        <v>33049.949999999997</v>
      </c>
      <c r="CR87" s="341">
        <v>32611.435000000001</v>
      </c>
      <c r="CS87" s="379">
        <v>26819.843999999997</v>
      </c>
      <c r="CT87" s="379">
        <v>28108.182000000001</v>
      </c>
      <c r="CU87" s="379">
        <v>32609.975999999999</v>
      </c>
      <c r="CV87" s="379">
        <v>35045.898502000004</v>
      </c>
      <c r="CW87" s="379">
        <v>35838.31700000001</v>
      </c>
      <c r="CX87" s="379">
        <v>34419.607999999993</v>
      </c>
      <c r="CY87" s="379">
        <v>34572.976000000002</v>
      </c>
    </row>
    <row r="88" spans="71:103">
      <c r="BS88" s="375"/>
      <c r="BT88" s="375" t="s">
        <v>39</v>
      </c>
      <c r="BU88" s="142">
        <v>41407.916999999994</v>
      </c>
      <c r="BV88" s="207">
        <v>39467.029307999983</v>
      </c>
      <c r="BW88" s="207">
        <v>46697.826106000008</v>
      </c>
      <c r="BX88" s="207">
        <v>50621.490502000001</v>
      </c>
      <c r="BY88" s="207">
        <v>45183.087290000003</v>
      </c>
      <c r="BZ88" s="207">
        <v>44912.645185000001</v>
      </c>
      <c r="CA88" s="207">
        <v>49377.664737000006</v>
      </c>
      <c r="CB88" s="207">
        <v>44845.760999999999</v>
      </c>
      <c r="CC88" s="207">
        <v>43304.013000000006</v>
      </c>
      <c r="CD88" s="207">
        <v>45310.275291000013</v>
      </c>
      <c r="CE88" s="207">
        <v>45271.023236000001</v>
      </c>
      <c r="CF88" s="142">
        <v>37601.032000000007</v>
      </c>
      <c r="CG88" s="207">
        <v>43159.171999999991</v>
      </c>
      <c r="CH88" s="207">
        <v>42991.694999999985</v>
      </c>
      <c r="CI88" s="207">
        <v>45569.203000000001</v>
      </c>
      <c r="CJ88" s="207">
        <v>44733.642</v>
      </c>
      <c r="CK88" s="207">
        <v>47005.638999999996</v>
      </c>
      <c r="CL88" s="207">
        <v>44281.691999999981</v>
      </c>
      <c r="CM88" s="207">
        <v>50923.101999999999</v>
      </c>
      <c r="CN88" s="207">
        <v>48088.268000000004</v>
      </c>
      <c r="CO88" s="207">
        <v>48088.268000000004</v>
      </c>
      <c r="CP88" s="341">
        <v>39885.553999999996</v>
      </c>
      <c r="CQ88" s="341">
        <v>48935.053000000007</v>
      </c>
      <c r="CR88" s="341">
        <v>47691.537949999998</v>
      </c>
      <c r="CS88" s="379">
        <v>44201.766000000011</v>
      </c>
      <c r="CT88" s="379">
        <v>42677.724000000002</v>
      </c>
      <c r="CU88" s="379">
        <v>47940.760999999999</v>
      </c>
      <c r="CV88" s="379">
        <v>50766.430672999995</v>
      </c>
      <c r="CW88" s="379">
        <v>55453.329999999987</v>
      </c>
      <c r="CX88" s="379">
        <v>51488.045999999995</v>
      </c>
      <c r="CY88" s="379">
        <v>43637.517999999996</v>
      </c>
    </row>
    <row r="89" spans="71:103">
      <c r="BS89" s="375"/>
      <c r="BT89" s="375" t="s">
        <v>40</v>
      </c>
      <c r="BU89" s="142">
        <v>57406.964999999997</v>
      </c>
      <c r="BV89" s="207">
        <v>51601.631374999997</v>
      </c>
      <c r="BW89" s="207">
        <v>67196.152000000002</v>
      </c>
      <c r="BX89" s="207">
        <v>59637.863000000012</v>
      </c>
      <c r="BY89" s="207">
        <v>61551.218000000001</v>
      </c>
      <c r="BZ89" s="207">
        <v>62358.051999999989</v>
      </c>
      <c r="CA89" s="207">
        <v>16458.593999999997</v>
      </c>
      <c r="CB89" s="207">
        <v>64366.317999999992</v>
      </c>
      <c r="CC89" s="207">
        <v>67869.816999999995</v>
      </c>
      <c r="CD89" s="207">
        <v>67172.783001000003</v>
      </c>
      <c r="CE89" s="207">
        <v>65110.430999999997</v>
      </c>
      <c r="CF89" s="142">
        <v>66167.377000000008</v>
      </c>
      <c r="CG89" s="207">
        <v>67472.428999999989</v>
      </c>
      <c r="CH89" s="207">
        <v>60443.572</v>
      </c>
      <c r="CI89" s="207">
        <v>66879.752000000022</v>
      </c>
      <c r="CJ89" s="207">
        <v>66072.399000000005</v>
      </c>
      <c r="CK89" s="207">
        <v>66068.744000000006</v>
      </c>
      <c r="CL89" s="207">
        <v>67489.494999999981</v>
      </c>
      <c r="CM89" s="207">
        <v>71033.127000000008</v>
      </c>
      <c r="CN89" s="207">
        <v>66409.704000000012</v>
      </c>
      <c r="CO89" s="207">
        <v>66409.704000000012</v>
      </c>
      <c r="CP89" s="341">
        <v>57768.533999999985</v>
      </c>
      <c r="CQ89" s="341">
        <v>45303.353999999999</v>
      </c>
      <c r="CR89" s="341">
        <v>62347.810000000019</v>
      </c>
      <c r="CS89" s="379">
        <v>45231.601999999992</v>
      </c>
      <c r="CT89" s="379">
        <v>52116.006999999991</v>
      </c>
      <c r="CU89" s="379">
        <v>59244.552000000003</v>
      </c>
      <c r="CV89" s="379">
        <v>54246.138999999996</v>
      </c>
      <c r="CW89" s="379">
        <v>63159.354000000007</v>
      </c>
      <c r="CX89" s="379">
        <v>59594.937000000005</v>
      </c>
      <c r="CY89" s="379">
        <v>61559.570999999996</v>
      </c>
    </row>
    <row r="90" spans="71:103">
      <c r="BS90" s="375"/>
      <c r="BT90" s="375" t="s">
        <v>42</v>
      </c>
      <c r="BU90" s="142">
        <v>5995.123999999998</v>
      </c>
      <c r="BV90" s="207">
        <v>4953.0320000000002</v>
      </c>
      <c r="BW90" s="207">
        <v>5123.079999999999</v>
      </c>
      <c r="BX90" s="207">
        <v>3872.6320000000001</v>
      </c>
      <c r="BY90" s="207">
        <v>7088.7680000000009</v>
      </c>
      <c r="BZ90" s="207">
        <v>7357.9340000000002</v>
      </c>
      <c r="CA90" s="207">
        <v>17186.330000000002</v>
      </c>
      <c r="CB90" s="207">
        <v>12303.881999999998</v>
      </c>
      <c r="CC90" s="207">
        <v>6785.0080000000007</v>
      </c>
      <c r="CD90" s="207">
        <v>8660.3119999999981</v>
      </c>
      <c r="CE90" s="207">
        <v>7460.7120000000004</v>
      </c>
      <c r="CF90" s="142">
        <v>8915.268</v>
      </c>
      <c r="CG90" s="207">
        <v>8731.7000000000007</v>
      </c>
      <c r="CH90" s="207">
        <v>8552.24</v>
      </c>
      <c r="CI90" s="207">
        <v>10146.736000000001</v>
      </c>
      <c r="CJ90" s="207">
        <v>10655.112000000001</v>
      </c>
      <c r="CK90" s="207">
        <v>9958.4609999999975</v>
      </c>
      <c r="CL90" s="207">
        <v>9088.260000000002</v>
      </c>
      <c r="CM90" s="207">
        <v>10114.854000000001</v>
      </c>
      <c r="CN90" s="207">
        <v>39685.932000000008</v>
      </c>
      <c r="CO90" s="207">
        <v>39685.932000000008</v>
      </c>
      <c r="CP90" s="341">
        <v>14301.568000000001</v>
      </c>
      <c r="CQ90" s="341">
        <v>7745.3570000000009</v>
      </c>
      <c r="CR90" s="341">
        <v>5450.0620000000008</v>
      </c>
      <c r="CS90" s="379">
        <v>5657.8010000000004</v>
      </c>
      <c r="CT90" s="379">
        <v>4799.2240000000002</v>
      </c>
      <c r="CU90" s="379">
        <v>8001.22</v>
      </c>
      <c r="CV90" s="379">
        <v>8903.7379999999976</v>
      </c>
      <c r="CW90" s="379">
        <v>6628.2239999999993</v>
      </c>
      <c r="CX90" s="379">
        <v>15865.155999999997</v>
      </c>
      <c r="CY90" s="379">
        <v>15372.712000000001</v>
      </c>
    </row>
    <row r="91" spans="71:103">
      <c r="BS91" s="376"/>
      <c r="BT91" s="376" t="s">
        <v>81</v>
      </c>
      <c r="BU91" s="142">
        <v>177055.87700000001</v>
      </c>
      <c r="BV91" s="207">
        <v>165369.542541</v>
      </c>
      <c r="BW91" s="207">
        <v>195658.16651000001</v>
      </c>
      <c r="BX91" s="207">
        <v>183522.10748500002</v>
      </c>
      <c r="BY91" s="207">
        <v>187292.94228000002</v>
      </c>
      <c r="BZ91" s="207">
        <v>186046.70326399998</v>
      </c>
      <c r="CA91" s="207">
        <v>158810.25173700001</v>
      </c>
      <c r="CB91" s="207">
        <v>196902.403635</v>
      </c>
      <c r="CC91" s="207">
        <v>191103.27</v>
      </c>
      <c r="CD91" s="207">
        <v>199583.50698900004</v>
      </c>
      <c r="CE91" s="207">
        <v>190227.43211599998</v>
      </c>
      <c r="CF91" s="142">
        <v>183901.82100000003</v>
      </c>
      <c r="CG91" s="207">
        <v>192211.23599999998</v>
      </c>
      <c r="CH91" s="207">
        <v>173180.84499999997</v>
      </c>
      <c r="CI91" s="207">
        <v>175263.07000000004</v>
      </c>
      <c r="CJ91" s="207">
        <v>187327.511</v>
      </c>
      <c r="CK91" s="207">
        <v>196095.35300000003</v>
      </c>
      <c r="CL91" s="207">
        <v>188613.848</v>
      </c>
      <c r="CM91" s="207">
        <f>SUM(CM86:CM90)</f>
        <v>205742.40700000001</v>
      </c>
      <c r="CN91" s="207">
        <v>223805.16900000002</v>
      </c>
      <c r="CO91" s="207">
        <v>223805.16900000002</v>
      </c>
      <c r="CP91" s="341">
        <v>181642.83399999997</v>
      </c>
      <c r="CQ91" s="341">
        <v>169591.10399999999</v>
      </c>
      <c r="CR91" s="341">
        <v>168447.13484500002</v>
      </c>
      <c r="CS91" s="379">
        <v>142511.967</v>
      </c>
      <c r="CT91" s="379">
        <v>148984.52699999997</v>
      </c>
      <c r="CU91" s="379">
        <v>177091.06700000001</v>
      </c>
      <c r="CV91" s="379">
        <v>183491.00737800001</v>
      </c>
      <c r="CW91" s="379">
        <v>198189.35699999999</v>
      </c>
      <c r="CX91" s="379">
        <v>195577.77299999999</v>
      </c>
      <c r="CY91" s="379">
        <v>193453.40700000001</v>
      </c>
    </row>
    <row r="92" spans="71:103">
      <c r="BS92" s="376"/>
      <c r="BT92" s="376" t="s">
        <v>82</v>
      </c>
      <c r="BU92" s="142">
        <v>265954.59400000004</v>
      </c>
      <c r="BV92" s="207">
        <v>245879.20754099998</v>
      </c>
      <c r="BW92" s="207">
        <v>273157.73051000002</v>
      </c>
      <c r="BX92" s="207">
        <v>248646.339485</v>
      </c>
      <c r="BY92" s="207">
        <v>278261.60645000002</v>
      </c>
      <c r="BZ92" s="207">
        <v>269794.78326399997</v>
      </c>
      <c r="CA92" s="207">
        <v>230934.655084</v>
      </c>
      <c r="CB92" s="207">
        <v>285417.47863500001</v>
      </c>
      <c r="CC92" s="207">
        <v>259666.02599999998</v>
      </c>
      <c r="CD92" s="207">
        <v>288598.08798900002</v>
      </c>
      <c r="CE92" s="207">
        <v>281603.04611599998</v>
      </c>
      <c r="CF92" s="142">
        <v>275114.89800000004</v>
      </c>
      <c r="CG92" s="207">
        <v>286217.67799999996</v>
      </c>
      <c r="CH92" s="207">
        <v>249394.34899999999</v>
      </c>
      <c r="CI92" s="207">
        <v>270467.84800000006</v>
      </c>
      <c r="CJ92" s="207">
        <v>279811.00800000003</v>
      </c>
      <c r="CK92" s="207">
        <v>292747.75600000005</v>
      </c>
      <c r="CL92" s="207">
        <v>278146.16499999998</v>
      </c>
      <c r="CM92" s="207">
        <f>CM84+CM91</f>
        <v>284153.00400000002</v>
      </c>
      <c r="CN92" s="207">
        <f>CN84+CN91</f>
        <v>293643.68900000001</v>
      </c>
      <c r="CO92" s="207">
        <f>CO84+CO91</f>
        <v>293643.68900000001</v>
      </c>
      <c r="CP92" s="341">
        <v>259358.30999999997</v>
      </c>
      <c r="CQ92" s="341">
        <v>255711.38799999998</v>
      </c>
      <c r="CR92" s="341">
        <v>253572.10184500003</v>
      </c>
      <c r="CS92" s="379">
        <v>257899.671</v>
      </c>
      <c r="CT92" s="379">
        <v>270238.23199999996</v>
      </c>
      <c r="CU92" s="379">
        <v>313492.348</v>
      </c>
      <c r="CV92" s="379">
        <v>302333.25437800004</v>
      </c>
      <c r="CW92" s="379">
        <v>287917.68599999999</v>
      </c>
      <c r="CX92" s="379">
        <v>301466.505</v>
      </c>
      <c r="CY92" s="379">
        <v>317450.15399999998</v>
      </c>
    </row>
    <row r="93" spans="71:103">
      <c r="BS93" s="375"/>
      <c r="BT93" s="375" t="s">
        <v>83</v>
      </c>
      <c r="BU93" s="208">
        <v>7063.9270000000015</v>
      </c>
      <c r="BV93" s="209">
        <v>10993.846</v>
      </c>
      <c r="BW93" s="209">
        <v>14425.757</v>
      </c>
      <c r="BX93" s="209">
        <v>12209.838</v>
      </c>
      <c r="BY93" s="209">
        <v>13094.437</v>
      </c>
      <c r="BZ93" s="209">
        <v>12410.428999999998</v>
      </c>
      <c r="CA93" s="209">
        <v>14847.294</v>
      </c>
      <c r="CB93" s="209">
        <v>14109.085000000001</v>
      </c>
      <c r="CC93" s="209">
        <v>12293.502</v>
      </c>
      <c r="CD93" s="209">
        <v>3152.4059999999999</v>
      </c>
      <c r="CE93" s="209">
        <v>14028.621999999999</v>
      </c>
      <c r="CF93" s="208">
        <v>11797.798999999999</v>
      </c>
      <c r="CG93" s="209">
        <v>15531.467000000001</v>
      </c>
      <c r="CH93" s="209">
        <v>15265.843000000004</v>
      </c>
      <c r="CI93" s="209">
        <v>17024.422000000002</v>
      </c>
      <c r="CJ93" s="209">
        <v>16278.4</v>
      </c>
      <c r="CK93" s="209">
        <v>6763.5030000000006</v>
      </c>
      <c r="CL93" s="209">
        <v>8433.9330000000009</v>
      </c>
      <c r="CM93" s="209">
        <v>12265.583000000002</v>
      </c>
      <c r="CN93" s="326">
        <v>14304.727999999999</v>
      </c>
      <c r="CO93" s="326">
        <v>14304.727999999999</v>
      </c>
      <c r="CP93" s="342">
        <v>12175.222</v>
      </c>
      <c r="CQ93" s="342">
        <v>13209.697999999997</v>
      </c>
      <c r="CR93" s="342">
        <v>13209.697999999997</v>
      </c>
      <c r="CS93" s="379">
        <v>12924.873000000001</v>
      </c>
      <c r="CT93" s="379">
        <v>12379.835999999999</v>
      </c>
      <c r="CU93" s="379">
        <v>15120</v>
      </c>
      <c r="CV93" s="379">
        <v>14218</v>
      </c>
      <c r="CW93" s="379">
        <v>15017</v>
      </c>
      <c r="CX93" s="379">
        <v>15017</v>
      </c>
      <c r="CY93" s="379">
        <v>15439.547</v>
      </c>
    </row>
    <row r="94" spans="71:103">
      <c r="BS94" s="375"/>
      <c r="BT94" s="376" t="s">
        <v>234</v>
      </c>
      <c r="BU94" s="194">
        <v>63238.383999999998</v>
      </c>
      <c r="BV94" s="204">
        <v>43195.082999999999</v>
      </c>
      <c r="BW94" s="204">
        <v>59251.756000000001</v>
      </c>
      <c r="BX94" s="204">
        <v>54113.960000000006</v>
      </c>
      <c r="BY94" s="204">
        <v>50868.586000000003</v>
      </c>
      <c r="BZ94" s="204">
        <v>24502.412</v>
      </c>
      <c r="CA94" s="204">
        <v>64286.131000000001</v>
      </c>
      <c r="CB94" s="204">
        <v>59935.971999999994</v>
      </c>
      <c r="CC94" s="204">
        <v>48737.334000000003</v>
      </c>
      <c r="CD94" s="204">
        <v>61521.732000000004</v>
      </c>
      <c r="CE94" s="204">
        <v>66287.258000000002</v>
      </c>
      <c r="CF94" s="204">
        <v>75273.005999999994</v>
      </c>
      <c r="CG94" s="204">
        <v>77958.027999999991</v>
      </c>
      <c r="CH94" s="204">
        <v>62267.365000000005</v>
      </c>
      <c r="CI94" s="204">
        <v>76130.263000000006</v>
      </c>
      <c r="CJ94" s="204">
        <v>76111.183999999994</v>
      </c>
      <c r="CK94" s="204">
        <v>70960.035000000003</v>
      </c>
      <c r="CL94" s="204">
        <v>83565.665999999997</v>
      </c>
      <c r="CM94" s="204">
        <v>72751.703999999998</v>
      </c>
      <c r="CN94" s="204">
        <v>72495.611000000004</v>
      </c>
      <c r="CO94" s="204">
        <v>51364.157999999996</v>
      </c>
      <c r="CP94" s="331">
        <v>70990.914999999994</v>
      </c>
      <c r="CQ94" s="331">
        <v>74591.588000000003</v>
      </c>
      <c r="CR94" s="331">
        <v>76488.668999999994</v>
      </c>
      <c r="CS94" s="379">
        <v>155436.84</v>
      </c>
      <c r="CT94" s="379">
        <v>161364.36299999998</v>
      </c>
      <c r="CU94" s="379">
        <v>192211.06700000001</v>
      </c>
      <c r="CV94" s="379">
        <v>197709.00737800001</v>
      </c>
      <c r="CW94" s="379">
        <v>213206.35699999999</v>
      </c>
      <c r="CX94" s="379">
        <v>210594.77299999999</v>
      </c>
      <c r="CY94" s="379">
        <v>208892.954</v>
      </c>
    </row>
    <row r="95" spans="71:103">
      <c r="BS95" s="377"/>
      <c r="BT95" s="377" t="s">
        <v>235</v>
      </c>
      <c r="BU95" s="195">
        <v>16142.296</v>
      </c>
      <c r="BV95" s="195">
        <v>7058.2060000000001</v>
      </c>
      <c r="BW95" s="195">
        <v>5003.17</v>
      </c>
      <c r="BX95" s="195">
        <v>13026.111000000001</v>
      </c>
      <c r="BY95" s="195">
        <v>16921.326000000001</v>
      </c>
      <c r="BZ95" s="195">
        <v>16191.807000000001</v>
      </c>
      <c r="CA95" s="195">
        <v>20788.827000000001</v>
      </c>
      <c r="CB95" s="195">
        <v>19470.008999999998</v>
      </c>
      <c r="CC95" s="195">
        <v>11625.118</v>
      </c>
      <c r="CD95" s="195">
        <v>23452.625</v>
      </c>
      <c r="CE95" s="195">
        <v>21093.909</v>
      </c>
      <c r="CF95" s="195">
        <v>19890.849999999999</v>
      </c>
      <c r="CG95" s="195">
        <v>20826.100999999999</v>
      </c>
      <c r="CH95" s="195">
        <v>20401.136999999999</v>
      </c>
      <c r="CI95" s="195">
        <v>22399.817999999999</v>
      </c>
      <c r="CJ95" s="195">
        <v>21477.117999999999</v>
      </c>
      <c r="CK95" s="195">
        <v>22130.432000000001</v>
      </c>
      <c r="CL95" s="195">
        <v>21567.053</v>
      </c>
      <c r="CM95" s="195">
        <v>21617.496999999999</v>
      </c>
      <c r="CN95" s="195">
        <v>21806.024000000001</v>
      </c>
      <c r="CO95" s="195">
        <v>731.56200000000001</v>
      </c>
      <c r="CP95" s="332">
        <v>12575.505999999999</v>
      </c>
      <c r="CQ95" s="332">
        <v>21752.171999999999</v>
      </c>
      <c r="CR95" s="332">
        <v>21315.066999999999</v>
      </c>
      <c r="CS95" s="381">
        <v>270824.54399999999</v>
      </c>
      <c r="CT95" s="381">
        <v>282618.06799999997</v>
      </c>
      <c r="CU95" s="381">
        <v>328612.348</v>
      </c>
      <c r="CV95" s="381">
        <v>316551.25437800004</v>
      </c>
      <c r="CW95" s="381">
        <v>302934.68599999999</v>
      </c>
      <c r="CX95" s="381">
        <v>316483.505</v>
      </c>
      <c r="CY95" s="381">
        <v>332889.701</v>
      </c>
    </row>
    <row r="96" spans="71:103">
      <c r="BS96" s="367" t="s">
        <v>232</v>
      </c>
      <c r="BT96" s="368"/>
      <c r="BU96" s="195"/>
      <c r="BV96" s="195"/>
      <c r="BW96" s="195"/>
      <c r="BX96" s="195"/>
      <c r="BY96" s="195"/>
      <c r="BZ96" s="195"/>
      <c r="CA96" s="195"/>
      <c r="CB96" s="195"/>
      <c r="CC96" s="195"/>
      <c r="CD96" s="195"/>
      <c r="CE96" s="195"/>
      <c r="CF96" s="195"/>
      <c r="CG96" s="195"/>
      <c r="CH96" s="195"/>
      <c r="CI96" s="195"/>
      <c r="CJ96" s="195"/>
      <c r="CK96" s="195">
        <v>2500</v>
      </c>
      <c r="CL96" s="195">
        <v>0</v>
      </c>
      <c r="CM96" s="195"/>
      <c r="CN96" s="195"/>
      <c r="CO96" s="195"/>
      <c r="CP96" s="332"/>
      <c r="CQ96" s="332">
        <v>0</v>
      </c>
      <c r="CR96" s="332"/>
      <c r="CS96" s="369"/>
      <c r="CT96" s="369"/>
      <c r="CU96" s="369"/>
      <c r="CV96" s="369"/>
      <c r="CW96" s="369"/>
      <c r="CX96" s="369"/>
      <c r="CY96" s="369"/>
    </row>
    <row r="97" spans="71:103">
      <c r="BS97" s="361" t="s">
        <v>229</v>
      </c>
      <c r="BT97" s="353" t="s">
        <v>204</v>
      </c>
      <c r="BU97" s="195">
        <v>26942.807000000001</v>
      </c>
      <c r="BV97" s="195">
        <v>12569.316000000001</v>
      </c>
      <c r="BW97" s="195">
        <v>31252.118999999999</v>
      </c>
      <c r="BX97" s="195">
        <v>17893.13</v>
      </c>
      <c r="BY97" s="195">
        <v>33033.137000000002</v>
      </c>
      <c r="BZ97" s="195">
        <v>31213.341</v>
      </c>
      <c r="CA97" s="195">
        <v>1660.05</v>
      </c>
      <c r="CB97" s="195">
        <v>11672.450999999999</v>
      </c>
      <c r="CC97" s="195">
        <v>30050.873</v>
      </c>
      <c r="CD97" s="195">
        <v>33792.502999999997</v>
      </c>
      <c r="CE97" s="195">
        <v>32854.779000000002</v>
      </c>
      <c r="CF97" s="195">
        <v>33970.678999999996</v>
      </c>
      <c r="CG97" s="195">
        <v>33906.444000000003</v>
      </c>
      <c r="CH97" s="195">
        <v>30612.337</v>
      </c>
      <c r="CI97" s="195">
        <v>33946.815999999999</v>
      </c>
      <c r="CJ97" s="195">
        <v>32716.379000000001</v>
      </c>
      <c r="CK97" s="195">
        <v>33838.328999999998</v>
      </c>
      <c r="CL97" s="195">
        <v>28661.544999999998</v>
      </c>
      <c r="CM97" s="195">
        <v>10613.409</v>
      </c>
      <c r="CN97" s="195">
        <v>5777.884</v>
      </c>
      <c r="CO97" s="195">
        <v>31634.996999999999</v>
      </c>
      <c r="CP97" s="332">
        <v>30897.955999999998</v>
      </c>
      <c r="CQ97" s="332">
        <v>32452.325000000001</v>
      </c>
      <c r="CR97" s="332">
        <v>32452.325000000001</v>
      </c>
      <c r="CS97" s="352">
        <v>17624.584999999999</v>
      </c>
      <c r="CT97" s="352">
        <v>20340.505000000001</v>
      </c>
      <c r="CU97" s="352">
        <v>22451.593000000001</v>
      </c>
      <c r="CV97" s="352">
        <v>22018.36</v>
      </c>
      <c r="CW97" s="352">
        <v>22568.079000000002</v>
      </c>
      <c r="CX97" s="352">
        <v>22515.136999999999</v>
      </c>
      <c r="CY97" s="352">
        <v>22531.306</v>
      </c>
    </row>
    <row r="98" spans="71:103">
      <c r="BS98" s="362" t="s">
        <v>233</v>
      </c>
      <c r="BT98" s="353" t="s">
        <v>205</v>
      </c>
      <c r="BU98" s="195">
        <v>28666.067999999999</v>
      </c>
      <c r="BV98" s="195">
        <v>24689.295999999998</v>
      </c>
      <c r="BW98" s="195">
        <v>29443.999</v>
      </c>
      <c r="BX98" s="195">
        <v>27502.987000000001</v>
      </c>
      <c r="BY98" s="195">
        <v>29932.358</v>
      </c>
      <c r="BZ98" s="195">
        <v>28954.258999999998</v>
      </c>
      <c r="CA98" s="195">
        <v>19024.343000000001</v>
      </c>
      <c r="CB98" s="195">
        <v>31857.26</v>
      </c>
      <c r="CC98" s="195">
        <v>23613.663</v>
      </c>
      <c r="CD98" s="195">
        <v>31808.991000000002</v>
      </c>
      <c r="CE98" s="195">
        <v>26977.663</v>
      </c>
      <c r="CF98" s="195">
        <v>27749.34</v>
      </c>
      <c r="CG98" s="195">
        <v>28129.460999999999</v>
      </c>
      <c r="CH98" s="195">
        <v>25415.171999999999</v>
      </c>
      <c r="CI98" s="195">
        <v>28005.561000000002</v>
      </c>
      <c r="CJ98" s="195">
        <v>27254.131000000001</v>
      </c>
      <c r="CK98" s="195">
        <v>28112.129000000001</v>
      </c>
      <c r="CL98" s="195">
        <v>27374.49</v>
      </c>
      <c r="CM98" s="195">
        <v>27619.705999999998</v>
      </c>
      <c r="CN98" s="195">
        <v>28493.866000000002</v>
      </c>
      <c r="CO98" s="195">
        <v>27334.076000000001</v>
      </c>
      <c r="CP98" s="332">
        <v>26649.27</v>
      </c>
      <c r="CQ98" s="332">
        <v>27121.919999999998</v>
      </c>
      <c r="CR98" s="332">
        <v>29145.609</v>
      </c>
      <c r="CS98" s="352"/>
      <c r="CT98" s="352"/>
      <c r="CU98" s="352">
        <v>2000</v>
      </c>
      <c r="CV98" s="352">
        <v>0</v>
      </c>
      <c r="CW98" s="352">
        <v>0</v>
      </c>
      <c r="CX98" s="352">
        <v>0</v>
      </c>
      <c r="CY98" s="352">
        <v>0</v>
      </c>
    </row>
    <row r="99" spans="71:103">
      <c r="BS99" s="363"/>
      <c r="BT99" s="353" t="s">
        <v>72</v>
      </c>
      <c r="BU99" s="195"/>
      <c r="BV99" s="195"/>
      <c r="BW99" s="195"/>
      <c r="BX99" s="195"/>
      <c r="BY99" s="195"/>
      <c r="BZ99" s="195"/>
      <c r="CA99" s="195"/>
      <c r="CB99" s="195"/>
      <c r="CC99" s="195"/>
      <c r="CD99" s="195"/>
      <c r="CE99" s="195"/>
      <c r="CF99" s="195">
        <v>0</v>
      </c>
      <c r="CG99" s="195">
        <v>0</v>
      </c>
      <c r="CH99" s="195">
        <v>0</v>
      </c>
      <c r="CI99" s="195">
        <v>0</v>
      </c>
      <c r="CJ99" s="195">
        <v>0</v>
      </c>
      <c r="CK99" s="195">
        <v>0</v>
      </c>
      <c r="CL99" s="195">
        <v>0</v>
      </c>
      <c r="CM99" s="195"/>
      <c r="CN99" s="195">
        <v>0</v>
      </c>
      <c r="CO99" s="195"/>
      <c r="CP99" s="332"/>
      <c r="CQ99" s="332"/>
      <c r="CR99" s="332"/>
      <c r="CS99" s="352">
        <v>30119.324000000001</v>
      </c>
      <c r="CT99" s="352">
        <v>29993.136999999999</v>
      </c>
      <c r="CU99" s="352">
        <v>31116.91</v>
      </c>
      <c r="CV99" s="352">
        <v>27488.377</v>
      </c>
      <c r="CW99" s="352">
        <v>25101.901000000002</v>
      </c>
      <c r="CX99" s="352">
        <v>1142.518</v>
      </c>
      <c r="CY99" s="352">
        <v>23640.249</v>
      </c>
    </row>
    <row r="100" spans="71:103">
      <c r="BS100" s="363"/>
      <c r="BT100" s="353" t="s">
        <v>73</v>
      </c>
      <c r="BU100" s="195">
        <v>8589.9220000000005</v>
      </c>
      <c r="BV100" s="195">
        <v>8074.42</v>
      </c>
      <c r="BW100" s="195">
        <v>9990.3559999999998</v>
      </c>
      <c r="BX100" s="195">
        <v>10892.308000000001</v>
      </c>
      <c r="BY100" s="195">
        <v>6429.0820000000003</v>
      </c>
      <c r="BZ100" s="195">
        <v>5904.27</v>
      </c>
      <c r="CA100" s="195">
        <v>17452.346000000001</v>
      </c>
      <c r="CB100" s="195">
        <v>17467.937000000002</v>
      </c>
      <c r="CC100" s="195">
        <v>11914.207</v>
      </c>
      <c r="CD100" s="195">
        <v>792.01900000000001</v>
      </c>
      <c r="CE100" s="195">
        <v>0</v>
      </c>
      <c r="CF100" s="195">
        <v>3432.7069999999999</v>
      </c>
      <c r="CG100" s="195">
        <v>4288.2550000000001</v>
      </c>
      <c r="CH100" s="195">
        <v>0</v>
      </c>
      <c r="CI100" s="195">
        <v>2331.5279999999998</v>
      </c>
      <c r="CJ100" s="195">
        <v>1057.7080000000001</v>
      </c>
      <c r="CK100" s="195">
        <v>0</v>
      </c>
      <c r="CL100" s="195">
        <v>0</v>
      </c>
      <c r="CM100" s="195"/>
      <c r="CN100" s="195"/>
      <c r="CO100" s="195"/>
      <c r="CP100" s="332">
        <v>2198.3240000000001</v>
      </c>
      <c r="CQ100" s="332">
        <v>10506.446</v>
      </c>
      <c r="CR100" s="332">
        <v>13257.666999999999</v>
      </c>
      <c r="CS100" s="352">
        <v>28616.085999999999</v>
      </c>
      <c r="CT100" s="352">
        <v>27657.43</v>
      </c>
      <c r="CU100" s="352">
        <v>30022.763999999999</v>
      </c>
      <c r="CV100" s="352">
        <v>29764.895</v>
      </c>
      <c r="CW100" s="352">
        <v>8011.4089999999997</v>
      </c>
      <c r="CX100" s="352">
        <v>9696.9330000000009</v>
      </c>
      <c r="CY100" s="352">
        <v>31191.816999999999</v>
      </c>
    </row>
    <row r="101" spans="71:103">
      <c r="BS101" s="361" t="s">
        <v>64</v>
      </c>
      <c r="BT101" s="353" t="s">
        <v>206</v>
      </c>
      <c r="BU101" s="195">
        <v>38506.165999999997</v>
      </c>
      <c r="BV101" s="195">
        <v>28062.456999999999</v>
      </c>
      <c r="BW101" s="195">
        <v>44258.23</v>
      </c>
      <c r="BX101" s="195">
        <v>30195.541000000001</v>
      </c>
      <c r="BY101" s="195">
        <v>27518.178</v>
      </c>
      <c r="BZ101" s="195">
        <v>2406.335</v>
      </c>
      <c r="CA101" s="195">
        <v>26044.957999999999</v>
      </c>
      <c r="CB101" s="195">
        <v>22998.026000000002</v>
      </c>
      <c r="CC101" s="195">
        <v>25198.008999999998</v>
      </c>
      <c r="CD101" s="195">
        <v>37277.088000000003</v>
      </c>
      <c r="CE101" s="195">
        <v>45193.349000000002</v>
      </c>
      <c r="CF101" s="195">
        <v>51949.449000000001</v>
      </c>
      <c r="CG101" s="195">
        <v>52843.671999999999</v>
      </c>
      <c r="CH101" s="195">
        <v>41866.228000000003</v>
      </c>
      <c r="CI101" s="195">
        <v>51398.917000000001</v>
      </c>
      <c r="CJ101" s="195">
        <v>53576.358</v>
      </c>
      <c r="CK101" s="195">
        <v>48829.603000000003</v>
      </c>
      <c r="CL101" s="195">
        <v>50510.514999999999</v>
      </c>
      <c r="CM101" s="195">
        <v>51134.207000000002</v>
      </c>
      <c r="CN101" s="195">
        <v>50689.587</v>
      </c>
      <c r="CO101" s="195">
        <v>50632.595999999998</v>
      </c>
      <c r="CP101" s="332">
        <v>56217.084999999999</v>
      </c>
      <c r="CQ101" s="332">
        <v>42332.97</v>
      </c>
      <c r="CR101" s="332">
        <v>41915.934999999998</v>
      </c>
      <c r="CS101" s="352">
        <v>10470.625</v>
      </c>
      <c r="CT101" s="352">
        <v>16920.616999999998</v>
      </c>
      <c r="CU101" s="352">
        <v>21799.506000000001</v>
      </c>
      <c r="CV101" s="352">
        <v>11982.35</v>
      </c>
      <c r="CW101" s="352">
        <v>20240.177</v>
      </c>
      <c r="CX101" s="352">
        <v>6814.2039999999997</v>
      </c>
      <c r="CY101" s="352">
        <v>4942.5820000000003</v>
      </c>
    </row>
    <row r="102" spans="71:103">
      <c r="BS102" s="362" t="s">
        <v>233</v>
      </c>
      <c r="BT102" s="353" t="s">
        <v>242</v>
      </c>
      <c r="BU102" s="195"/>
      <c r="BV102" s="195"/>
      <c r="BW102" s="195"/>
      <c r="BX102" s="195"/>
      <c r="BY102" s="195"/>
      <c r="BZ102" s="195"/>
      <c r="CA102" s="195"/>
      <c r="CB102" s="195"/>
      <c r="CC102" s="195"/>
      <c r="CD102" s="195"/>
      <c r="CE102" s="195"/>
      <c r="CF102" s="195"/>
      <c r="CG102" s="195"/>
      <c r="CH102" s="195"/>
      <c r="CI102" s="195"/>
      <c r="CJ102" s="195"/>
      <c r="CK102" s="195"/>
      <c r="CL102" s="195"/>
      <c r="CM102" s="195"/>
      <c r="CN102" s="195"/>
      <c r="CO102" s="195"/>
      <c r="CP102" s="332"/>
      <c r="CQ102" s="332"/>
      <c r="CR102" s="332"/>
      <c r="CS102" s="352"/>
      <c r="CT102" s="352"/>
      <c r="CU102" s="352"/>
      <c r="CV102" s="352"/>
      <c r="CW102" s="352">
        <v>7000</v>
      </c>
      <c r="CX102" s="352">
        <v>0</v>
      </c>
      <c r="CY102" s="352">
        <v>0</v>
      </c>
    </row>
    <row r="103" spans="71:103">
      <c r="BS103" s="363"/>
      <c r="BT103" s="353" t="s">
        <v>207</v>
      </c>
      <c r="BU103" s="195">
        <v>0</v>
      </c>
      <c r="BV103" s="195">
        <v>0</v>
      </c>
      <c r="BW103" s="195">
        <v>20054.363000000001</v>
      </c>
      <c r="BX103" s="195">
        <v>24085.769</v>
      </c>
      <c r="BY103" s="195">
        <v>22083.171999999999</v>
      </c>
      <c r="BZ103" s="195">
        <v>36229.453000000001</v>
      </c>
      <c r="CA103" s="195">
        <v>2166.348</v>
      </c>
      <c r="CB103" s="195">
        <v>12824.111000000001</v>
      </c>
      <c r="CC103" s="195">
        <v>16156.476000000001</v>
      </c>
      <c r="CD103" s="195">
        <v>22494.866999999998</v>
      </c>
      <c r="CE103" s="195">
        <v>6065.4759999999997</v>
      </c>
      <c r="CF103" s="195">
        <v>14329.671</v>
      </c>
      <c r="CG103" s="195">
        <v>2474.5970000000002</v>
      </c>
      <c r="CH103" s="195">
        <v>6247.6049999999996</v>
      </c>
      <c r="CI103" s="195">
        <v>1886.154</v>
      </c>
      <c r="CJ103" s="195">
        <v>3788.174</v>
      </c>
      <c r="CK103" s="195">
        <v>18926.797999999999</v>
      </c>
      <c r="CL103" s="195">
        <v>11488.098</v>
      </c>
      <c r="CM103" s="195">
        <v>2529.1970000000001</v>
      </c>
      <c r="CN103" s="195">
        <v>8491.5429999999997</v>
      </c>
      <c r="CO103" s="195">
        <v>3677.9430000000002</v>
      </c>
      <c r="CP103" s="332">
        <v>23874.098000000002</v>
      </c>
      <c r="CQ103" s="332">
        <v>14776.976000000001</v>
      </c>
      <c r="CR103" s="332">
        <v>22793.045999999998</v>
      </c>
      <c r="CS103" s="352">
        <v>29913.481</v>
      </c>
      <c r="CT103" s="352">
        <v>42061.398999999998</v>
      </c>
      <c r="CU103" s="352">
        <v>35137.771000000001</v>
      </c>
      <c r="CV103" s="352">
        <v>44098.334999999999</v>
      </c>
      <c r="CW103" s="352">
        <v>40850.470999999998</v>
      </c>
      <c r="CX103" s="352">
        <v>53054.906000000003</v>
      </c>
      <c r="CY103" s="352">
        <v>42450.766000000003</v>
      </c>
    </row>
    <row r="104" spans="71:103">
      <c r="BS104" s="363"/>
      <c r="BT104" s="353" t="s">
        <v>243</v>
      </c>
      <c r="BU104" s="195"/>
      <c r="BV104" s="195"/>
      <c r="BW104" s="195"/>
      <c r="BX104" s="195"/>
      <c r="BY104" s="195"/>
      <c r="BZ104" s="195"/>
      <c r="CA104" s="195"/>
      <c r="CB104" s="195"/>
      <c r="CC104" s="195"/>
      <c r="CD104" s="195"/>
      <c r="CE104" s="195"/>
      <c r="CF104" s="195"/>
      <c r="CG104" s="195"/>
      <c r="CH104" s="195"/>
      <c r="CI104" s="195"/>
      <c r="CJ104" s="195"/>
      <c r="CK104" s="195"/>
      <c r="CL104" s="195"/>
      <c r="CM104" s="195"/>
      <c r="CN104" s="195"/>
      <c r="CO104" s="195"/>
      <c r="CP104" s="332"/>
      <c r="CQ104" s="332"/>
      <c r="CR104" s="332"/>
      <c r="CS104" s="352"/>
      <c r="CT104" s="352"/>
      <c r="CU104" s="352"/>
      <c r="CV104" s="352"/>
      <c r="CW104" s="352">
        <v>7500</v>
      </c>
      <c r="CX104" s="352">
        <v>0</v>
      </c>
      <c r="CY104" s="352">
        <v>0</v>
      </c>
    </row>
    <row r="105" spans="71:103">
      <c r="BS105" s="363"/>
      <c r="BT105" s="353" t="s">
        <v>71</v>
      </c>
      <c r="BU105" s="195"/>
      <c r="BV105" s="195"/>
      <c r="BW105" s="195"/>
      <c r="BX105" s="195"/>
      <c r="BY105" s="195"/>
      <c r="BZ105" s="195"/>
      <c r="CA105" s="195"/>
      <c r="CB105" s="195"/>
      <c r="CC105" s="195"/>
      <c r="CD105" s="195"/>
      <c r="CE105" s="195"/>
      <c r="CF105" s="195"/>
      <c r="CG105" s="195">
        <v>3635.924</v>
      </c>
      <c r="CH105" s="195">
        <v>0</v>
      </c>
      <c r="CI105" s="195">
        <v>0</v>
      </c>
      <c r="CJ105" s="195">
        <v>0</v>
      </c>
      <c r="CK105" s="195"/>
      <c r="CL105" s="195">
        <v>0</v>
      </c>
      <c r="CM105" s="195">
        <v>3311.6579999999999</v>
      </c>
      <c r="CN105" s="195">
        <v>3313.1779999999999</v>
      </c>
      <c r="CO105" s="195">
        <v>20550.888999999999</v>
      </c>
      <c r="CP105" s="332"/>
      <c r="CQ105" s="332">
        <v>0</v>
      </c>
      <c r="CR105" s="332"/>
      <c r="CS105" s="352">
        <v>1591.335</v>
      </c>
      <c r="CT105" s="352">
        <v>2815.71</v>
      </c>
      <c r="CU105" s="352">
        <v>8889.1560000000009</v>
      </c>
      <c r="CV105" s="352">
        <v>1872.9349999999999</v>
      </c>
      <c r="CW105" s="352">
        <v>440.31700000000001</v>
      </c>
      <c r="CX105" s="352">
        <v>9332.9410000000007</v>
      </c>
      <c r="CY105" s="352">
        <v>10030.790000000001</v>
      </c>
    </row>
    <row r="106" spans="71:103">
      <c r="BS106" s="363"/>
      <c r="BT106" s="353" t="s">
        <v>208</v>
      </c>
      <c r="BU106" s="195">
        <v>0</v>
      </c>
      <c r="BV106" s="195">
        <v>0</v>
      </c>
      <c r="BW106" s="195">
        <v>0</v>
      </c>
      <c r="BX106" s="195">
        <v>0</v>
      </c>
      <c r="BY106" s="195">
        <v>0</v>
      </c>
      <c r="BZ106" s="195">
        <v>0</v>
      </c>
      <c r="CA106" s="195"/>
      <c r="CB106" s="195"/>
      <c r="CC106" s="195"/>
      <c r="CD106" s="195"/>
      <c r="CE106" s="195">
        <v>11741.053</v>
      </c>
      <c r="CF106" s="195">
        <v>7363.6120000000001</v>
      </c>
      <c r="CG106" s="195">
        <v>1714.886</v>
      </c>
      <c r="CH106" s="195">
        <v>0</v>
      </c>
      <c r="CI106" s="195">
        <v>7789.7550000000001</v>
      </c>
      <c r="CJ106" s="195">
        <v>11159.566000000001</v>
      </c>
      <c r="CK106" s="195">
        <v>12666.743</v>
      </c>
      <c r="CL106" s="195">
        <v>15099.998</v>
      </c>
      <c r="CM106" s="195">
        <v>6470.8029999999999</v>
      </c>
      <c r="CN106" s="195">
        <v>11641.823</v>
      </c>
      <c r="CO106" s="195">
        <v>1322.057</v>
      </c>
      <c r="CP106" s="332"/>
      <c r="CQ106" s="332">
        <v>3828.02</v>
      </c>
      <c r="CR106" s="332">
        <v>3328.5459999999998</v>
      </c>
      <c r="CS106" s="352"/>
      <c r="CT106" s="352"/>
      <c r="CU106" s="352">
        <v>0</v>
      </c>
      <c r="CV106" s="352">
        <v>0</v>
      </c>
      <c r="CW106" s="352">
        <v>0</v>
      </c>
      <c r="CX106" s="352">
        <v>0</v>
      </c>
      <c r="CY106" s="352">
        <v>0</v>
      </c>
    </row>
    <row r="107" spans="71:103">
      <c r="BS107" s="363"/>
      <c r="BT107" s="353" t="s">
        <v>70</v>
      </c>
      <c r="BU107" s="195">
        <v>0</v>
      </c>
      <c r="BV107" s="195">
        <v>0</v>
      </c>
      <c r="BW107" s="195">
        <v>0</v>
      </c>
      <c r="BX107" s="195">
        <v>0</v>
      </c>
      <c r="BY107" s="195">
        <v>0</v>
      </c>
      <c r="BZ107" s="195">
        <v>0</v>
      </c>
      <c r="CA107" s="195"/>
      <c r="CB107" s="195"/>
      <c r="CC107" s="195"/>
      <c r="CD107" s="195"/>
      <c r="CE107" s="195"/>
      <c r="CF107" s="195"/>
      <c r="CG107" s="195">
        <v>6364.076</v>
      </c>
      <c r="CH107" s="195">
        <v>0</v>
      </c>
      <c r="CI107" s="195">
        <v>0</v>
      </c>
      <c r="CJ107" s="195"/>
      <c r="CK107" s="195"/>
      <c r="CL107" s="195"/>
      <c r="CM107" s="195">
        <v>7090.116</v>
      </c>
      <c r="CN107" s="195">
        <v>4186.8220000000001</v>
      </c>
      <c r="CO107" s="195"/>
      <c r="CP107" s="332"/>
      <c r="CQ107" s="332">
        <v>0</v>
      </c>
      <c r="CR107" s="332"/>
      <c r="CS107" s="352">
        <v>11838.416999999999</v>
      </c>
      <c r="CT107" s="352">
        <v>11099.918</v>
      </c>
      <c r="CU107" s="352">
        <v>2577.364</v>
      </c>
      <c r="CV107" s="352">
        <v>8415.1190000000006</v>
      </c>
      <c r="CW107" s="352">
        <v>16038.291999999999</v>
      </c>
      <c r="CX107" s="352">
        <v>16774.204000000002</v>
      </c>
      <c r="CY107" s="352">
        <v>240.15</v>
      </c>
    </row>
    <row r="108" spans="71:103">
      <c r="BS108" s="363"/>
      <c r="BT108" s="353" t="s">
        <v>237</v>
      </c>
      <c r="BU108" s="195">
        <v>0</v>
      </c>
      <c r="BV108" s="195">
        <v>0</v>
      </c>
      <c r="BW108" s="195">
        <v>0</v>
      </c>
      <c r="BX108" s="195">
        <v>0</v>
      </c>
      <c r="BY108" s="195">
        <v>0</v>
      </c>
      <c r="BZ108" s="195">
        <v>0</v>
      </c>
      <c r="CA108" s="195"/>
      <c r="CB108" s="195"/>
      <c r="CC108" s="195"/>
      <c r="CD108" s="195"/>
      <c r="CE108" s="195"/>
      <c r="CF108" s="196"/>
      <c r="CG108" s="196">
        <v>14189.483</v>
      </c>
      <c r="CH108" s="196">
        <v>6247.6049999999996</v>
      </c>
      <c r="CI108" s="196">
        <v>9675.9089999999997</v>
      </c>
      <c r="CJ108" s="196">
        <v>14947.740000000002</v>
      </c>
      <c r="CK108" s="196">
        <v>31593.540999999997</v>
      </c>
      <c r="CL108" s="196">
        <v>26588.095999999998</v>
      </c>
      <c r="CM108" s="196">
        <v>19401.773999999998</v>
      </c>
      <c r="CN108" s="196">
        <v>27633.366000000002</v>
      </c>
      <c r="CO108" s="196">
        <v>25550.888999999999</v>
      </c>
      <c r="CP108" s="333">
        <v>23874.098000000002</v>
      </c>
      <c r="CQ108" s="333">
        <v>18604.995999999999</v>
      </c>
      <c r="CR108" s="333">
        <v>26121.591999999997</v>
      </c>
      <c r="CS108" s="352"/>
      <c r="CT108" s="352"/>
      <c r="CU108" s="352"/>
      <c r="CV108" s="352">
        <v>4000</v>
      </c>
      <c r="CW108" s="352">
        <v>0</v>
      </c>
      <c r="CX108" s="352">
        <v>0</v>
      </c>
      <c r="CY108" s="352">
        <v>0</v>
      </c>
    </row>
    <row r="109" spans="71:103">
      <c r="BS109" s="363"/>
      <c r="BT109" s="353" t="s">
        <v>238</v>
      </c>
      <c r="BU109" s="195"/>
      <c r="BV109" s="195"/>
      <c r="BW109" s="195"/>
      <c r="BX109" s="195"/>
      <c r="BY109" s="195"/>
      <c r="BZ109" s="195"/>
      <c r="CA109" s="195"/>
      <c r="CB109" s="195"/>
      <c r="CC109" s="195"/>
      <c r="CD109" s="195"/>
      <c r="CE109" s="195"/>
      <c r="CF109" s="196"/>
      <c r="CG109" s="196"/>
      <c r="CH109" s="196"/>
      <c r="CI109" s="196"/>
      <c r="CJ109" s="196"/>
      <c r="CK109" s="196"/>
      <c r="CL109" s="196"/>
      <c r="CM109" s="196"/>
      <c r="CN109" s="196"/>
      <c r="CO109" s="196"/>
      <c r="CP109" s="333"/>
      <c r="CQ109" s="333"/>
      <c r="CR109" s="333"/>
      <c r="CS109" s="352">
        <v>6000</v>
      </c>
      <c r="CT109" s="352">
        <v>6000</v>
      </c>
      <c r="CU109" s="352">
        <v>6000</v>
      </c>
      <c r="CV109" s="352">
        <v>6000</v>
      </c>
      <c r="CW109" s="352">
        <v>6000</v>
      </c>
      <c r="CX109" s="352">
        <v>6000</v>
      </c>
      <c r="CY109" s="352">
        <v>6000</v>
      </c>
    </row>
    <row r="110" spans="71:103">
      <c r="BT110" s="354" t="s">
        <v>209</v>
      </c>
      <c r="BU110" s="196">
        <v>0</v>
      </c>
      <c r="BV110" s="196">
        <v>0</v>
      </c>
      <c r="BW110" s="196">
        <v>20054.363000000001</v>
      </c>
      <c r="BX110" s="196">
        <v>24085.769</v>
      </c>
      <c r="BY110" s="196">
        <v>22083.171999999999</v>
      </c>
      <c r="BZ110" s="196">
        <v>36229.453000000001</v>
      </c>
      <c r="CA110" s="196">
        <v>2166.348</v>
      </c>
      <c r="CB110" s="196">
        <v>12824.111000000001</v>
      </c>
      <c r="CC110" s="196">
        <v>16156.476000000001</v>
      </c>
      <c r="CD110" s="196">
        <v>22494.866999999998</v>
      </c>
      <c r="CE110" s="196">
        <v>17806.528999999999</v>
      </c>
      <c r="CF110" s="196">
        <v>21693.282999999999</v>
      </c>
      <c r="CG110" s="196">
        <v>139993.93299999999</v>
      </c>
      <c r="CH110" s="196">
        <v>118294.87400000001</v>
      </c>
      <c r="CI110" s="196">
        <v>138082.64000000001</v>
      </c>
      <c r="CJ110" s="196">
        <v>136081.69399999999</v>
      </c>
      <c r="CK110" s="196">
        <v>135410.49300000002</v>
      </c>
      <c r="CL110" s="196">
        <v>128113.603</v>
      </c>
      <c r="CM110" s="196">
        <v>110984.81899999999</v>
      </c>
      <c r="CN110" s="196">
        <v>106767.361</v>
      </c>
      <c r="CO110" s="196">
        <v>110333.231</v>
      </c>
      <c r="CP110" s="333">
        <v>128538.141</v>
      </c>
      <c r="CQ110" s="333">
        <v>134165.83299999998</v>
      </c>
      <c r="CR110" s="333">
        <v>138086.603</v>
      </c>
      <c r="CS110" s="351">
        <v>116744.101</v>
      </c>
      <c r="CT110" s="351">
        <v>136973.08799999999</v>
      </c>
      <c r="CU110" s="351">
        <v>6000</v>
      </c>
      <c r="CV110" s="351">
        <v>135352.31700000001</v>
      </c>
      <c r="CW110" s="351">
        <v>123772.03700000001</v>
      </c>
      <c r="CX110" s="351">
        <v>93223.698000000004</v>
      </c>
      <c r="CY110" s="351">
        <v>124756.72</v>
      </c>
    </row>
    <row r="111" spans="71:103">
      <c r="BS111" s="363"/>
      <c r="BT111" s="354" t="s">
        <v>210</v>
      </c>
      <c r="BU111" s="196">
        <v>118847.25900000001</v>
      </c>
      <c r="BV111" s="196">
        <v>80453.694999999992</v>
      </c>
      <c r="BW111" s="196">
        <v>119947.87400000001</v>
      </c>
      <c r="BX111" s="196">
        <v>99510.077000000005</v>
      </c>
      <c r="BY111" s="196">
        <v>113834.08099999999</v>
      </c>
      <c r="BZ111" s="196">
        <v>84670.012000000017</v>
      </c>
      <c r="CA111" s="196">
        <v>84970.524000000005</v>
      </c>
      <c r="CB111" s="196">
        <v>103465.683</v>
      </c>
      <c r="CC111" s="196">
        <v>102401.87</v>
      </c>
      <c r="CD111" s="196">
        <v>127123.22600000001</v>
      </c>
      <c r="CE111" s="196">
        <v>126119.7</v>
      </c>
      <c r="CF111" s="196">
        <v>136993.02499999999</v>
      </c>
      <c r="CG111" s="196">
        <v>154183.416</v>
      </c>
      <c r="CH111" s="196">
        <v>124542.47900000001</v>
      </c>
      <c r="CI111" s="196">
        <v>147758.54900000003</v>
      </c>
      <c r="CJ111" s="196">
        <v>151029.43399999998</v>
      </c>
      <c r="CK111" s="196">
        <v>167004.03400000001</v>
      </c>
      <c r="CL111" s="196">
        <v>154701.69899999999</v>
      </c>
      <c r="CM111" s="196">
        <v>130386.59299999998</v>
      </c>
      <c r="CN111" s="196">
        <v>134400.72700000001</v>
      </c>
      <c r="CO111" s="196">
        <v>135884.12</v>
      </c>
      <c r="CP111" s="333">
        <v>152412.239</v>
      </c>
      <c r="CQ111" s="333">
        <v>152770.82899999997</v>
      </c>
      <c r="CR111" s="333">
        <v>164208.19500000001</v>
      </c>
      <c r="CS111" s="351">
        <v>19429.752</v>
      </c>
      <c r="CT111" s="351">
        <v>19915.628000000001</v>
      </c>
      <c r="CU111" s="351">
        <v>17466.52</v>
      </c>
      <c r="CV111" s="351">
        <v>16288.054</v>
      </c>
      <c r="CW111" s="351">
        <v>22478.609</v>
      </c>
      <c r="CX111" s="351">
        <v>32107.145000000004</v>
      </c>
      <c r="CY111" s="351">
        <v>16270.94</v>
      </c>
    </row>
    <row r="112" spans="71:103">
      <c r="BS112" s="366"/>
      <c r="BT112" s="355" t="s">
        <v>211</v>
      </c>
      <c r="BU112" s="197">
        <v>118847.25900000001</v>
      </c>
      <c r="BV112" s="197">
        <v>80453.694999999992</v>
      </c>
      <c r="BW112" s="197">
        <v>140002.23700000002</v>
      </c>
      <c r="BX112" s="197">
        <v>123595.84600000001</v>
      </c>
      <c r="BY112" s="197">
        <v>135917.253</v>
      </c>
      <c r="BZ112" s="197">
        <v>120899.46500000003</v>
      </c>
      <c r="CA112" s="197">
        <v>87136.872000000003</v>
      </c>
      <c r="CB112" s="197">
        <v>116289.79400000001</v>
      </c>
      <c r="CC112" s="197">
        <v>118558.34599999999</v>
      </c>
      <c r="CD112" s="197">
        <v>149618.09299999999</v>
      </c>
      <c r="CE112" s="197">
        <v>143926.22899999999</v>
      </c>
      <c r="CF112" s="197">
        <v>158686.30799999999</v>
      </c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334"/>
      <c r="CQ112" s="334"/>
      <c r="CR112" s="334"/>
      <c r="CS112" s="350">
        <v>136173.853</v>
      </c>
      <c r="CT112" s="350">
        <v>156888.71599999999</v>
      </c>
      <c r="CU112" s="350">
        <v>159995.06399999998</v>
      </c>
      <c r="CV112" s="350">
        <v>155640.37100000001</v>
      </c>
      <c r="CW112" s="350">
        <v>153750.64600000001</v>
      </c>
      <c r="CX112" s="350">
        <v>125330.84300000001</v>
      </c>
      <c r="CY112" s="350">
        <v>141027.66</v>
      </c>
    </row>
    <row r="113" spans="71:103" ht="28">
      <c r="BS113" s="360" t="s">
        <v>228</v>
      </c>
      <c r="BT113" s="356"/>
      <c r="BU113" s="198">
        <v>195052.39600000001</v>
      </c>
      <c r="BV113" s="198">
        <v>182672.17599999998</v>
      </c>
      <c r="BW113" s="198">
        <v>182753.42600000001</v>
      </c>
      <c r="BX113" s="198">
        <v>173970.78700000001</v>
      </c>
      <c r="BY113" s="198">
        <v>198903.31300000002</v>
      </c>
      <c r="BZ113" s="198">
        <v>194821.351</v>
      </c>
      <c r="CA113" s="198">
        <v>190982.01299999998</v>
      </c>
      <c r="CB113" s="198">
        <v>200932.035</v>
      </c>
      <c r="CC113" s="198">
        <v>183629.12200000003</v>
      </c>
      <c r="CD113" s="198">
        <v>170429.473</v>
      </c>
      <c r="CE113" s="198">
        <v>177753.40399999998</v>
      </c>
      <c r="CF113" s="198">
        <v>96497.412000000011</v>
      </c>
      <c r="CG113" s="198">
        <v>149310.15199999997</v>
      </c>
      <c r="CH113" s="198">
        <v>156150.63399999999</v>
      </c>
      <c r="CI113" s="198">
        <v>176051.34400000001</v>
      </c>
      <c r="CJ113" s="198">
        <v>150818.78800000003</v>
      </c>
      <c r="CK113" s="198">
        <v>166130.524</v>
      </c>
      <c r="CL113" s="198">
        <v>153479.48499999999</v>
      </c>
      <c r="CM113" s="198">
        <v>159615.42200000002</v>
      </c>
      <c r="CN113" s="198">
        <v>168971.13100000002</v>
      </c>
      <c r="CO113" s="198">
        <v>104005.43799999999</v>
      </c>
      <c r="CP113" s="335">
        <v>173326.315</v>
      </c>
      <c r="CQ113" s="335">
        <v>170576.766</v>
      </c>
      <c r="CR113" s="335">
        <v>102741.508</v>
      </c>
      <c r="CS113" s="349"/>
      <c r="CT113" s="349"/>
      <c r="CU113" s="349"/>
      <c r="CV113" s="349"/>
      <c r="CW113" s="349">
        <v>22478.609</v>
      </c>
      <c r="CX113" s="349">
        <v>32107.145000000004</v>
      </c>
      <c r="CY113" s="349"/>
    </row>
    <row r="114" spans="71:103">
      <c r="BS114" s="361" t="s">
        <v>229</v>
      </c>
      <c r="BT114" s="357" t="s">
        <v>212</v>
      </c>
      <c r="BU114" s="201">
        <v>453.93</v>
      </c>
      <c r="BV114" s="200">
        <v>546.09</v>
      </c>
      <c r="BW114" s="200">
        <v>555.66</v>
      </c>
      <c r="BX114" s="200">
        <v>440.18999999999994</v>
      </c>
      <c r="BY114" s="200">
        <v>553.29</v>
      </c>
      <c r="BZ114" s="200">
        <v>2632.5790000000002</v>
      </c>
      <c r="CA114" s="200">
        <v>591.79999999999995</v>
      </c>
      <c r="CB114" s="200">
        <v>589.5</v>
      </c>
      <c r="CC114" s="200">
        <v>580.79999999999995</v>
      </c>
      <c r="CD114" s="200">
        <v>584.80999999999995</v>
      </c>
      <c r="CE114" s="200">
        <v>646.41</v>
      </c>
      <c r="CF114" s="200">
        <v>536.86</v>
      </c>
      <c r="CG114" s="200">
        <v>570.01</v>
      </c>
      <c r="CH114" s="200">
        <v>616.79999999999995</v>
      </c>
      <c r="CI114" s="200">
        <v>672.07</v>
      </c>
      <c r="CJ114" s="200">
        <v>514.04999999999995</v>
      </c>
      <c r="CK114" s="200">
        <v>642.12</v>
      </c>
      <c r="CL114" s="200">
        <v>590.78</v>
      </c>
      <c r="CM114" s="200">
        <v>684.86</v>
      </c>
      <c r="CN114" s="200">
        <v>634.79999999999995</v>
      </c>
      <c r="CO114" s="200">
        <v>617.66</v>
      </c>
      <c r="CP114" s="336">
        <v>641.73</v>
      </c>
      <c r="CQ114" s="336">
        <v>645.66999999999996</v>
      </c>
      <c r="CR114" s="336">
        <v>562.02</v>
      </c>
      <c r="CS114" s="348">
        <v>598470</v>
      </c>
      <c r="CT114" s="348">
        <v>612840</v>
      </c>
      <c r="CU114" s="348">
        <v>645030</v>
      </c>
      <c r="CV114" s="348">
        <v>549160</v>
      </c>
      <c r="CW114" s="348">
        <v>650810</v>
      </c>
      <c r="CX114" s="348">
        <v>635020</v>
      </c>
      <c r="CY114" s="348">
        <v>676950</v>
      </c>
    </row>
    <row r="115" spans="71:103">
      <c r="BS115" s="362" t="s">
        <v>230</v>
      </c>
      <c r="BT115" s="357" t="s">
        <v>213</v>
      </c>
      <c r="BU115" s="201"/>
      <c r="BV115" s="200"/>
      <c r="BW115" s="200"/>
      <c r="BX115" s="200">
        <v>8.06</v>
      </c>
      <c r="BY115" s="200"/>
      <c r="BZ115" s="200"/>
      <c r="CA115" s="200"/>
      <c r="CB115" s="200"/>
      <c r="CC115" s="200">
        <v>8.06</v>
      </c>
      <c r="CD115" s="200"/>
      <c r="CE115" s="200"/>
      <c r="CF115" s="200"/>
      <c r="CG115" s="200"/>
      <c r="CH115" s="200">
        <v>3.59</v>
      </c>
      <c r="CI115" s="200">
        <v>3.99</v>
      </c>
      <c r="CJ115" s="200"/>
      <c r="CK115" s="200">
        <v>3.95</v>
      </c>
      <c r="CL115" s="200">
        <v>0</v>
      </c>
      <c r="CM115" s="200"/>
      <c r="CN115" s="200"/>
      <c r="CO115" s="200"/>
      <c r="CP115" s="336">
        <v>0</v>
      </c>
      <c r="CQ115" s="336"/>
      <c r="CR115" s="336"/>
      <c r="CS115" s="348"/>
      <c r="CT115" s="348">
        <v>0</v>
      </c>
      <c r="CU115" s="348">
        <v>0</v>
      </c>
      <c r="CV115" s="348">
        <v>0</v>
      </c>
      <c r="CW115" s="348">
        <v>0</v>
      </c>
      <c r="CX115" s="348">
        <v>0</v>
      </c>
      <c r="CY115" s="348">
        <v>0</v>
      </c>
    </row>
    <row r="116" spans="71:103">
      <c r="BS116" s="363"/>
      <c r="BT116" s="357" t="s">
        <v>214</v>
      </c>
      <c r="BU116" s="199"/>
      <c r="BV116" s="199"/>
      <c r="BW116" s="199"/>
      <c r="BX116" s="199"/>
      <c r="BY116" s="199"/>
      <c r="BZ116" s="199"/>
      <c r="CA116" s="199"/>
      <c r="CB116" s="199"/>
      <c r="CC116" s="199"/>
      <c r="CD116" s="199"/>
      <c r="CE116" s="199"/>
      <c r="CF116" s="199"/>
      <c r="CG116" s="200">
        <v>8.1</v>
      </c>
      <c r="CH116" s="200">
        <v>0</v>
      </c>
      <c r="CI116" s="200">
        <v>8.01</v>
      </c>
      <c r="CJ116" s="200">
        <v>0</v>
      </c>
      <c r="CK116" s="200">
        <v>0</v>
      </c>
      <c r="CL116" s="200">
        <v>0</v>
      </c>
      <c r="CM116" s="200">
        <v>8</v>
      </c>
      <c r="CN116" s="200"/>
      <c r="CO116" s="200"/>
      <c r="CP116" s="336">
        <v>0</v>
      </c>
      <c r="CQ116" s="336"/>
      <c r="CR116" s="336"/>
      <c r="CS116" s="348"/>
      <c r="CT116" s="348">
        <v>0</v>
      </c>
      <c r="CU116" s="348">
        <v>0</v>
      </c>
      <c r="CV116" s="348">
        <v>0</v>
      </c>
      <c r="CW116" s="348">
        <v>0</v>
      </c>
      <c r="CX116" s="348">
        <v>0</v>
      </c>
      <c r="CY116" s="348">
        <v>0</v>
      </c>
    </row>
    <row r="117" spans="71:103">
      <c r="BS117" s="361" t="s">
        <v>64</v>
      </c>
      <c r="BT117" s="357" t="s">
        <v>215</v>
      </c>
      <c r="BU117" s="201">
        <v>63340.565999999999</v>
      </c>
      <c r="BV117" s="200">
        <v>71959.076000000001</v>
      </c>
      <c r="BW117" s="200">
        <v>78657.148000000001</v>
      </c>
      <c r="BX117" s="200">
        <v>74672.899000000005</v>
      </c>
      <c r="BY117" s="200">
        <v>90574.297000000006</v>
      </c>
      <c r="BZ117" s="200">
        <v>83852.342999999993</v>
      </c>
      <c r="CA117" s="200">
        <v>74803.188999999998</v>
      </c>
      <c r="CB117" s="200">
        <v>83039.406999999992</v>
      </c>
      <c r="CC117" s="200">
        <v>86504.328999999998</v>
      </c>
      <c r="CD117" s="200">
        <v>83711.812999999995</v>
      </c>
      <c r="CE117" s="200">
        <v>80415.620999999999</v>
      </c>
      <c r="CF117" s="200">
        <v>70491.687999999995</v>
      </c>
      <c r="CG117" s="200">
        <v>62072.625999999997</v>
      </c>
      <c r="CH117" s="200">
        <v>66420.212</v>
      </c>
      <c r="CI117" s="200">
        <v>73524.861000000004</v>
      </c>
      <c r="CJ117" s="200">
        <v>66329.251000000004</v>
      </c>
      <c r="CK117" s="200">
        <v>85940.782000000007</v>
      </c>
      <c r="CL117" s="200">
        <v>73554.740000000005</v>
      </c>
      <c r="CM117" s="200">
        <v>74912.381999999998</v>
      </c>
      <c r="CN117" s="200">
        <v>81620.713000000003</v>
      </c>
      <c r="CO117" s="200">
        <v>73094.377999999997</v>
      </c>
      <c r="CP117" s="336">
        <v>73113.395999999993</v>
      </c>
      <c r="CQ117" s="336">
        <v>67274.034</v>
      </c>
      <c r="CR117" s="336">
        <v>71435.839999999997</v>
      </c>
      <c r="CS117" s="348">
        <v>38743114</v>
      </c>
      <c r="CT117" s="348">
        <v>37813959</v>
      </c>
      <c r="CU117" s="348">
        <v>61171729</v>
      </c>
      <c r="CV117" s="348">
        <v>54766388</v>
      </c>
      <c r="CW117" s="348">
        <v>67406780</v>
      </c>
      <c r="CX117" s="348">
        <v>63082902</v>
      </c>
      <c r="CY117" s="348">
        <v>63880419</v>
      </c>
    </row>
    <row r="118" spans="71:103">
      <c r="BS118" s="362" t="s">
        <v>230</v>
      </c>
      <c r="BT118" s="357" t="s">
        <v>236</v>
      </c>
      <c r="BU118" s="201"/>
      <c r="BV118" s="200"/>
      <c r="BW118" s="200"/>
      <c r="BX118" s="200"/>
      <c r="BY118" s="200"/>
      <c r="BZ118" s="200"/>
      <c r="CA118" s="200"/>
      <c r="CB118" s="200"/>
      <c r="CC118" s="200"/>
      <c r="CD118" s="200"/>
      <c r="CE118" s="200"/>
      <c r="CF118" s="200"/>
      <c r="CG118" s="200"/>
      <c r="CH118" s="200"/>
      <c r="CI118" s="200"/>
      <c r="CJ118" s="200"/>
      <c r="CK118" s="200"/>
      <c r="CL118" s="200"/>
      <c r="CM118" s="200"/>
      <c r="CN118" s="200"/>
      <c r="CO118" s="200"/>
      <c r="CP118" s="336"/>
      <c r="CQ118" s="336"/>
      <c r="CR118" s="336"/>
      <c r="CS118" s="348"/>
      <c r="CT118" s="348">
        <v>3292550</v>
      </c>
      <c r="CU118" s="348">
        <v>21114191</v>
      </c>
      <c r="CV118" s="348">
        <v>21011331</v>
      </c>
      <c r="CW118" s="348">
        <v>21728072</v>
      </c>
      <c r="CX118" s="348">
        <v>22130088</v>
      </c>
      <c r="CY118" s="348">
        <v>30594274</v>
      </c>
    </row>
    <row r="119" spans="71:103">
      <c r="BS119" s="362"/>
      <c r="BT119" s="357" t="s">
        <v>216</v>
      </c>
      <c r="BU119" s="201">
        <v>86461.917000000001</v>
      </c>
      <c r="BV119" s="200">
        <v>78939.418999999994</v>
      </c>
      <c r="BW119" s="200">
        <v>81603.955000000002</v>
      </c>
      <c r="BX119" s="200">
        <v>73755.198000000004</v>
      </c>
      <c r="BY119" s="200">
        <v>80808.218999999997</v>
      </c>
      <c r="BZ119" s="200">
        <v>79753.297000000006</v>
      </c>
      <c r="CA119" s="200">
        <v>81627.811000000002</v>
      </c>
      <c r="CB119" s="200">
        <v>85590.153999999995</v>
      </c>
      <c r="CC119" s="200">
        <v>78266.957999999999</v>
      </c>
      <c r="CD119" s="200">
        <v>77334.202999999994</v>
      </c>
      <c r="CE119" s="200">
        <v>79091.364000000001</v>
      </c>
      <c r="CF119" s="200">
        <v>81679.118000000002</v>
      </c>
      <c r="CG119" s="200">
        <v>81176.657999999996</v>
      </c>
      <c r="CH119" s="200">
        <v>70976.609999999986</v>
      </c>
      <c r="CI119" s="200">
        <v>79976.202000000005</v>
      </c>
      <c r="CJ119" s="200">
        <v>67732.740000000005</v>
      </c>
      <c r="CK119" s="200">
        <v>69393.258000000002</v>
      </c>
      <c r="CL119" s="200">
        <v>69019.467999999993</v>
      </c>
      <c r="CM119" s="200">
        <v>70917.921000000002</v>
      </c>
      <c r="CN119" s="200">
        <v>70082.42</v>
      </c>
      <c r="CO119" s="200">
        <v>65389.658000000003</v>
      </c>
      <c r="CP119" s="336">
        <v>68413.341</v>
      </c>
      <c r="CQ119" s="336">
        <v>70304.354000000007</v>
      </c>
      <c r="CR119" s="336">
        <v>71325.546000000002</v>
      </c>
      <c r="CS119" s="348"/>
      <c r="CT119" s="348">
        <v>0</v>
      </c>
      <c r="CU119" s="348">
        <v>0</v>
      </c>
      <c r="CV119" s="348">
        <v>0</v>
      </c>
      <c r="CW119" s="348">
        <v>0</v>
      </c>
      <c r="CX119" s="348">
        <v>600014</v>
      </c>
      <c r="CY119" s="348">
        <v>690041</v>
      </c>
    </row>
    <row r="120" spans="71:103">
      <c r="BS120" s="362"/>
      <c r="BT120" s="357" t="s">
        <v>217</v>
      </c>
      <c r="BU120" s="201">
        <v>7985.53</v>
      </c>
      <c r="BV120" s="202">
        <v>10504.77</v>
      </c>
      <c r="BW120" s="202">
        <v>14338.535</v>
      </c>
      <c r="BX120" s="202">
        <v>13494.674000000001</v>
      </c>
      <c r="BY120" s="202">
        <v>12651.643</v>
      </c>
      <c r="BZ120" s="202">
        <v>12757.96</v>
      </c>
      <c r="CA120" s="202">
        <v>14000.24</v>
      </c>
      <c r="CB120" s="202">
        <v>14109.084999999999</v>
      </c>
      <c r="CC120" s="202">
        <v>12649.960999999999</v>
      </c>
      <c r="CD120" s="202">
        <v>1460.519</v>
      </c>
      <c r="CE120" s="202">
        <v>15284.677</v>
      </c>
      <c r="CF120" s="202">
        <v>12418.638000000001</v>
      </c>
      <c r="CG120" s="202">
        <v>13428.217000000001</v>
      </c>
      <c r="CH120" s="202">
        <v>14833.69</v>
      </c>
      <c r="CI120" s="202">
        <v>18690.463</v>
      </c>
      <c r="CJ120" s="202">
        <v>15514.933999999999</v>
      </c>
      <c r="CK120" s="202">
        <v>7762.0889999999999</v>
      </c>
      <c r="CL120" s="202">
        <v>6521.835</v>
      </c>
      <c r="CM120" s="202">
        <v>12758.421</v>
      </c>
      <c r="CN120" s="202">
        <v>12414.132</v>
      </c>
      <c r="CO120" s="202">
        <v>13981.880999999999</v>
      </c>
      <c r="CP120" s="337">
        <v>11353.985000000001</v>
      </c>
      <c r="CQ120" s="337">
        <v>13488.299000000001</v>
      </c>
      <c r="CR120" s="337">
        <v>13368.862999999999</v>
      </c>
      <c r="CS120" s="348"/>
      <c r="CT120" s="348"/>
      <c r="CU120" s="348">
        <v>0</v>
      </c>
      <c r="CV120" s="348">
        <v>0</v>
      </c>
      <c r="CW120" s="348">
        <v>0</v>
      </c>
      <c r="CX120" s="348">
        <v>0</v>
      </c>
      <c r="CY120" s="348"/>
    </row>
    <row r="121" spans="71:103">
      <c r="BS121" s="362"/>
      <c r="BT121" s="357" t="s">
        <v>244</v>
      </c>
      <c r="BU121" s="201"/>
      <c r="BV121" s="202"/>
      <c r="BW121" s="202"/>
      <c r="BX121" s="202"/>
      <c r="BY121" s="202"/>
      <c r="BZ121" s="202"/>
      <c r="CA121" s="202"/>
      <c r="CB121" s="202"/>
      <c r="CC121" s="202"/>
      <c r="CD121" s="202"/>
      <c r="CE121" s="202"/>
      <c r="CF121" s="202"/>
      <c r="CG121" s="202"/>
      <c r="CH121" s="202"/>
      <c r="CI121" s="202"/>
      <c r="CJ121" s="202"/>
      <c r="CK121" s="202"/>
      <c r="CL121" s="202"/>
      <c r="CM121" s="202"/>
      <c r="CN121" s="202"/>
      <c r="CO121" s="202"/>
      <c r="CP121" s="337"/>
      <c r="CQ121" s="337"/>
      <c r="CR121" s="337"/>
      <c r="CS121" s="348"/>
      <c r="CT121" s="348"/>
      <c r="CU121" s="348">
        <v>0</v>
      </c>
      <c r="CV121" s="348">
        <v>0</v>
      </c>
      <c r="CW121" s="348">
        <v>0</v>
      </c>
      <c r="CX121" s="348">
        <v>0</v>
      </c>
      <c r="CY121" s="348"/>
    </row>
    <row r="122" spans="71:103">
      <c r="BS122" s="362"/>
      <c r="BT122" s="357" t="s">
        <v>245</v>
      </c>
      <c r="BU122" s="201"/>
      <c r="BV122" s="202"/>
      <c r="BW122" s="202"/>
      <c r="BX122" s="202"/>
      <c r="BY122" s="202"/>
      <c r="BZ122" s="202"/>
      <c r="CA122" s="202"/>
      <c r="CB122" s="202"/>
      <c r="CC122" s="202"/>
      <c r="CD122" s="202"/>
      <c r="CE122" s="202"/>
      <c r="CF122" s="202"/>
      <c r="CG122" s="202"/>
      <c r="CH122" s="202"/>
      <c r="CI122" s="202"/>
      <c r="CJ122" s="202"/>
      <c r="CK122" s="202"/>
      <c r="CL122" s="202"/>
      <c r="CM122" s="202"/>
      <c r="CN122" s="202"/>
      <c r="CO122" s="202"/>
      <c r="CP122" s="337"/>
      <c r="CQ122" s="337"/>
      <c r="CR122" s="337"/>
      <c r="CS122" s="348"/>
      <c r="CT122" s="348"/>
      <c r="CU122" s="348">
        <v>0</v>
      </c>
      <c r="CV122" s="348">
        <v>0</v>
      </c>
      <c r="CW122" s="348">
        <v>0</v>
      </c>
      <c r="CX122" s="348">
        <v>0</v>
      </c>
      <c r="CY122" s="348"/>
    </row>
    <row r="123" spans="71:103">
      <c r="BS123" s="362"/>
      <c r="BT123" s="357" t="s">
        <v>246</v>
      </c>
      <c r="BU123" s="201"/>
      <c r="BV123" s="202"/>
      <c r="BW123" s="202"/>
      <c r="BX123" s="202"/>
      <c r="BY123" s="202"/>
      <c r="BZ123" s="202"/>
      <c r="CA123" s="202"/>
      <c r="CB123" s="202"/>
      <c r="CC123" s="202"/>
      <c r="CD123" s="202"/>
      <c r="CE123" s="202"/>
      <c r="CF123" s="202"/>
      <c r="CG123" s="202"/>
      <c r="CH123" s="202"/>
      <c r="CI123" s="202"/>
      <c r="CJ123" s="202"/>
      <c r="CK123" s="202"/>
      <c r="CL123" s="202"/>
      <c r="CM123" s="202"/>
      <c r="CN123" s="202"/>
      <c r="CO123" s="202"/>
      <c r="CP123" s="337"/>
      <c r="CQ123" s="337"/>
      <c r="CR123" s="337"/>
      <c r="CS123" s="348"/>
      <c r="CT123" s="348"/>
      <c r="CU123" s="348"/>
      <c r="CV123" s="348"/>
      <c r="CW123" s="348">
        <v>593099</v>
      </c>
      <c r="CX123" s="348">
        <v>0</v>
      </c>
      <c r="CY123" s="348">
        <v>0</v>
      </c>
    </row>
    <row r="124" spans="71:103">
      <c r="BS124" s="362"/>
      <c r="BT124" s="357" t="s">
        <v>247</v>
      </c>
      <c r="BU124" s="201"/>
      <c r="BV124" s="202"/>
      <c r="BW124" s="202"/>
      <c r="BX124" s="202"/>
      <c r="BY124" s="202"/>
      <c r="BZ124" s="202"/>
      <c r="CA124" s="202"/>
      <c r="CB124" s="202"/>
      <c r="CC124" s="202"/>
      <c r="CD124" s="202"/>
      <c r="CE124" s="202"/>
      <c r="CF124" s="202"/>
      <c r="CG124" s="202"/>
      <c r="CH124" s="202"/>
      <c r="CI124" s="202"/>
      <c r="CJ124" s="202"/>
      <c r="CK124" s="202"/>
      <c r="CL124" s="202"/>
      <c r="CM124" s="202"/>
      <c r="CN124" s="202"/>
      <c r="CO124" s="202"/>
      <c r="CP124" s="337"/>
      <c r="CQ124" s="337"/>
      <c r="CR124" s="337"/>
      <c r="CS124" s="348"/>
      <c r="CT124" s="348"/>
      <c r="CU124" s="348"/>
      <c r="CV124" s="348"/>
      <c r="CW124" s="348"/>
      <c r="CX124" s="348">
        <v>15259384</v>
      </c>
      <c r="CY124" s="348">
        <v>19746778</v>
      </c>
    </row>
    <row r="125" spans="71:103">
      <c r="BS125" s="362"/>
      <c r="BT125" s="357" t="s">
        <v>218</v>
      </c>
      <c r="BU125" s="200">
        <v>37264.383000000002</v>
      </c>
      <c r="BV125" s="200">
        <v>21268.911</v>
      </c>
      <c r="BW125" s="200">
        <v>8153.7879999999996</v>
      </c>
      <c r="BX125" s="200">
        <v>12048.016000000001</v>
      </c>
      <c r="BY125" s="200">
        <v>14869.154</v>
      </c>
      <c r="BZ125" s="200">
        <v>18457.751</v>
      </c>
      <c r="CA125" s="200">
        <v>20550.773000000001</v>
      </c>
      <c r="CB125" s="200">
        <v>14828.744000000001</v>
      </c>
      <c r="CC125" s="200">
        <v>6207.8739999999998</v>
      </c>
      <c r="CD125" s="200">
        <v>7922.9380000000001</v>
      </c>
      <c r="CE125" s="200">
        <v>2961.7420000000002</v>
      </c>
      <c r="CF125" s="200">
        <v>2399.6559999999999</v>
      </c>
      <c r="CG125" s="200">
        <v>6060.8680000000004</v>
      </c>
      <c r="CH125" s="200">
        <v>3920.1219999999998</v>
      </c>
      <c r="CI125" s="200">
        <v>3859.8180000000002</v>
      </c>
      <c r="CJ125" s="200">
        <v>1241.8630000000001</v>
      </c>
      <c r="CK125" s="200">
        <v>3034.395</v>
      </c>
      <c r="CL125" s="200">
        <v>2868.13</v>
      </c>
      <c r="CM125" s="200">
        <v>1026.6980000000001</v>
      </c>
      <c r="CN125" s="200">
        <v>4853.866</v>
      </c>
      <c r="CO125" s="200">
        <v>24349.138999999999</v>
      </c>
      <c r="CP125" s="336">
        <v>20445.593000000001</v>
      </c>
      <c r="CQ125" s="336">
        <v>19510.079000000002</v>
      </c>
      <c r="CR125" s="336">
        <v>18047.098999999998</v>
      </c>
      <c r="CS125" s="348">
        <v>73964080</v>
      </c>
      <c r="CT125" s="348">
        <v>66768151</v>
      </c>
      <c r="CU125" s="348">
        <v>71244116</v>
      </c>
      <c r="CV125" s="348">
        <v>64801930</v>
      </c>
      <c r="CW125" s="348">
        <v>66112190</v>
      </c>
      <c r="CX125" s="348">
        <v>62559852</v>
      </c>
      <c r="CY125" s="348">
        <v>64367259</v>
      </c>
    </row>
    <row r="126" spans="71:103">
      <c r="BS126" s="363"/>
      <c r="BT126" s="357" t="s">
        <v>219</v>
      </c>
      <c r="BU126" s="201"/>
      <c r="BV126" s="202"/>
      <c r="BW126" s="202"/>
      <c r="BX126" s="202"/>
      <c r="BY126" s="202"/>
      <c r="BZ126" s="202"/>
      <c r="CA126" s="202"/>
      <c r="CB126" s="202"/>
      <c r="CC126" s="202"/>
      <c r="CD126" s="202"/>
      <c r="CE126" s="202"/>
      <c r="CF126" s="202"/>
      <c r="CG126" s="202">
        <v>2000</v>
      </c>
      <c r="CH126" s="202">
        <v>1200</v>
      </c>
      <c r="CI126" s="202">
        <v>1200</v>
      </c>
      <c r="CJ126" s="202">
        <v>1600</v>
      </c>
      <c r="CK126" s="202">
        <v>2400</v>
      </c>
      <c r="CL126" s="202"/>
      <c r="CM126" s="202">
        <v>75.290000000000006</v>
      </c>
      <c r="CN126" s="202">
        <v>194.79</v>
      </c>
      <c r="CO126" s="202">
        <v>284.76</v>
      </c>
      <c r="CP126" s="337">
        <v>808.93</v>
      </c>
      <c r="CQ126" s="337"/>
      <c r="CR126" s="337"/>
      <c r="CS126" s="348">
        <v>0</v>
      </c>
      <c r="CT126" s="348">
        <v>0</v>
      </c>
      <c r="CU126" s="348">
        <v>0</v>
      </c>
      <c r="CV126" s="348">
        <v>61270</v>
      </c>
      <c r="CW126" s="348">
        <v>0</v>
      </c>
      <c r="CX126" s="348">
        <v>0</v>
      </c>
      <c r="CY126" s="348">
        <v>0</v>
      </c>
    </row>
    <row r="127" spans="71:103">
      <c r="BS127" s="363"/>
      <c r="BT127" s="357" t="s">
        <v>248</v>
      </c>
      <c r="BU127" s="201"/>
      <c r="BV127" s="202"/>
      <c r="BW127" s="202"/>
      <c r="BX127" s="202"/>
      <c r="BY127" s="202"/>
      <c r="BZ127" s="202"/>
      <c r="CA127" s="202"/>
      <c r="CB127" s="202"/>
      <c r="CC127" s="202"/>
      <c r="CD127" s="202"/>
      <c r="CE127" s="202"/>
      <c r="CF127" s="202"/>
      <c r="CG127" s="202">
        <v>10378.877999999999</v>
      </c>
      <c r="CH127" s="202">
        <v>11153.782999999999</v>
      </c>
      <c r="CI127" s="202">
        <v>10190.338999999998</v>
      </c>
      <c r="CJ127" s="202">
        <v>20549.878000000001</v>
      </c>
      <c r="CK127" s="202">
        <v>9703.5589999999993</v>
      </c>
      <c r="CL127" s="202">
        <v>10389.989</v>
      </c>
      <c r="CM127" s="202">
        <v>19273.28</v>
      </c>
      <c r="CN127" s="202">
        <v>22267.085999999999</v>
      </c>
      <c r="CO127" s="202">
        <v>11276.048000000001</v>
      </c>
      <c r="CP127" s="337">
        <v>15493.294</v>
      </c>
      <c r="CQ127" s="337"/>
      <c r="CR127" s="337"/>
      <c r="CS127" s="348">
        <v>959865</v>
      </c>
      <c r="CT127" s="348">
        <v>1015094</v>
      </c>
      <c r="CU127" s="348">
        <v>2110737</v>
      </c>
      <c r="CV127" s="348">
        <v>161387</v>
      </c>
      <c r="CW127" s="348">
        <v>1270465</v>
      </c>
      <c r="CX127" s="348">
        <v>3643951.9999999995</v>
      </c>
      <c r="CY127" s="348">
        <v>1933888</v>
      </c>
    </row>
    <row r="128" spans="71:103">
      <c r="BS128" s="363"/>
      <c r="BT128" s="357" t="s">
        <v>249</v>
      </c>
      <c r="BU128" s="201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  <c r="CL128" s="202"/>
      <c r="CM128" s="202"/>
      <c r="CN128" s="202"/>
      <c r="CO128" s="202"/>
      <c r="CP128" s="337"/>
      <c r="CQ128" s="337"/>
      <c r="CR128" s="337"/>
      <c r="CS128" s="348"/>
      <c r="CT128" s="348"/>
      <c r="CU128" s="348">
        <v>0</v>
      </c>
      <c r="CV128" s="348">
        <v>0</v>
      </c>
      <c r="CW128" s="348">
        <v>0</v>
      </c>
      <c r="CX128" s="348">
        <v>0</v>
      </c>
      <c r="CY128" s="348">
        <v>0</v>
      </c>
    </row>
    <row r="129" spans="71:103">
      <c r="BS129" s="363"/>
      <c r="BT129" s="357" t="s">
        <v>220</v>
      </c>
      <c r="BU129" s="201">
        <v>14936.194</v>
      </c>
      <c r="BV129" s="200">
        <v>20053.616000000002</v>
      </c>
      <c r="BW129" s="200">
        <v>31546.149000000001</v>
      </c>
      <c r="BX129" s="200">
        <v>20076.300999999999</v>
      </c>
      <c r="BY129" s="200">
        <v>14577.183000000001</v>
      </c>
      <c r="BZ129" s="200">
        <v>16462.598000000002</v>
      </c>
      <c r="CA129" s="200">
        <v>12987.529</v>
      </c>
      <c r="CB129" s="200">
        <v>17992.353999999999</v>
      </c>
      <c r="CC129" s="200">
        <v>27893.791000000001</v>
      </c>
      <c r="CD129" s="200">
        <v>27431.525000000001</v>
      </c>
      <c r="CE129" s="200">
        <v>30786.216</v>
      </c>
      <c r="CF129" s="200">
        <v>33000</v>
      </c>
      <c r="CG129" s="200">
        <v>30000</v>
      </c>
      <c r="CH129" s="200">
        <v>24000</v>
      </c>
      <c r="CI129" s="200">
        <v>23000</v>
      </c>
      <c r="CJ129" s="200">
        <v>22000</v>
      </c>
      <c r="CK129" s="200">
        <v>24000</v>
      </c>
      <c r="CL129" s="200">
        <v>2058.9520000000002</v>
      </c>
      <c r="CM129" s="200">
        <v>19895.066999999999</v>
      </c>
      <c r="CN129" s="200">
        <v>2441.0050000000001</v>
      </c>
      <c r="CO129" s="200"/>
      <c r="CP129" s="336"/>
      <c r="CQ129" s="336"/>
      <c r="CR129" s="336"/>
      <c r="CS129" s="348"/>
      <c r="CT129" s="348">
        <v>0</v>
      </c>
      <c r="CU129" s="348">
        <v>791625.99999999977</v>
      </c>
      <c r="CV129" s="348">
        <v>184650</v>
      </c>
      <c r="CW129" s="348">
        <v>4749352</v>
      </c>
      <c r="CX129" s="348">
        <v>1681948</v>
      </c>
      <c r="CY129" s="348">
        <v>607769</v>
      </c>
    </row>
    <row r="130" spans="71:103">
      <c r="BS130" s="363"/>
      <c r="BT130" s="357" t="s">
        <v>223</v>
      </c>
      <c r="BU130" s="201"/>
      <c r="BV130" s="200"/>
      <c r="BW130" s="200"/>
      <c r="BX130" s="200"/>
      <c r="BY130" s="200"/>
      <c r="BZ130" s="200"/>
      <c r="CA130" s="200"/>
      <c r="CB130" s="200"/>
      <c r="CC130" s="200"/>
      <c r="CD130" s="200"/>
      <c r="CE130" s="200"/>
      <c r="CF130" s="200"/>
      <c r="CG130" s="200"/>
      <c r="CH130" s="200"/>
      <c r="CI130" s="200"/>
      <c r="CJ130" s="200"/>
      <c r="CK130" s="200"/>
      <c r="CL130" s="200"/>
      <c r="CM130" s="200"/>
      <c r="CN130" s="200"/>
      <c r="CO130" s="200"/>
      <c r="CP130" s="336"/>
      <c r="CQ130" s="336"/>
      <c r="CR130" s="336"/>
      <c r="CS130" s="348"/>
      <c r="CT130" s="348"/>
      <c r="CU130" s="348">
        <v>0</v>
      </c>
      <c r="CV130" s="348">
        <v>0</v>
      </c>
      <c r="CW130" s="348">
        <v>0</v>
      </c>
      <c r="CX130" s="348">
        <v>0</v>
      </c>
      <c r="CY130" s="348"/>
    </row>
    <row r="131" spans="71:103">
      <c r="BS131" s="363"/>
      <c r="BT131" s="357" t="s">
        <v>221</v>
      </c>
      <c r="BU131" s="201"/>
      <c r="BV131" s="200"/>
      <c r="BW131" s="200"/>
      <c r="BX131" s="200"/>
      <c r="BY131" s="200"/>
      <c r="BZ131" s="200"/>
      <c r="CA131" s="200"/>
      <c r="CB131" s="200"/>
      <c r="CC131" s="200"/>
      <c r="CD131" s="200"/>
      <c r="CE131" s="200"/>
      <c r="CF131" s="200"/>
      <c r="CG131" s="200"/>
      <c r="CH131" s="200"/>
      <c r="CI131" s="200"/>
      <c r="CJ131" s="200"/>
      <c r="CK131" s="200"/>
      <c r="CL131" s="200"/>
      <c r="CM131" s="200">
        <v>18163.952000000001</v>
      </c>
      <c r="CN131" s="200">
        <v>19009.060000000001</v>
      </c>
      <c r="CO131" s="200">
        <v>19545.961000000003</v>
      </c>
      <c r="CP131" s="200">
        <v>15787.066999999999</v>
      </c>
      <c r="CQ131" s="336">
        <v>21719.379000000001</v>
      </c>
      <c r="CR131" s="336">
        <v>19472.844000000001</v>
      </c>
      <c r="CS131" s="348"/>
      <c r="CT131" s="348">
        <v>0</v>
      </c>
      <c r="CU131" s="348">
        <v>0</v>
      </c>
      <c r="CV131" s="348">
        <v>0</v>
      </c>
      <c r="CW131" s="348">
        <v>0</v>
      </c>
      <c r="CX131" s="348">
        <v>0</v>
      </c>
      <c r="CY131" s="348"/>
    </row>
    <row r="132" spans="71:103">
      <c r="BS132" s="363"/>
      <c r="BT132" s="357" t="s">
        <v>222</v>
      </c>
      <c r="BU132" s="201"/>
      <c r="BV132" s="201"/>
      <c r="BW132" s="201"/>
      <c r="BX132" s="201"/>
      <c r="BY132" s="201"/>
      <c r="BZ132" s="201"/>
      <c r="CA132" s="201"/>
      <c r="CB132" s="201">
        <v>3364.645</v>
      </c>
      <c r="CC132" s="201">
        <v>6279.0879999999997</v>
      </c>
      <c r="CD132" s="201">
        <v>8000</v>
      </c>
      <c r="CE132" s="201">
        <v>10041.081</v>
      </c>
      <c r="CF132" s="201">
        <v>4659.8320000000003</v>
      </c>
      <c r="CG132" s="201">
        <v>175695.35699999999</v>
      </c>
      <c r="CH132" s="201">
        <v>169124.807</v>
      </c>
      <c r="CI132" s="201">
        <v>188125.75300000003</v>
      </c>
      <c r="CJ132" s="201">
        <v>171882.71600000004</v>
      </c>
      <c r="CK132" s="201">
        <v>176480.15300000002</v>
      </c>
      <c r="CL132" s="201">
        <v>19402.580000000002</v>
      </c>
      <c r="CM132" s="201">
        <v>199551.91900000002</v>
      </c>
      <c r="CN132" s="201">
        <v>194508.81200000006</v>
      </c>
      <c r="CO132" s="201">
        <v>188993.524</v>
      </c>
      <c r="CP132" s="338">
        <v>190270.26899999997</v>
      </c>
      <c r="CQ132" s="338">
        <v>171222.43600000002</v>
      </c>
      <c r="CR132" s="338">
        <v>174739.36800000002</v>
      </c>
      <c r="CS132" s="348"/>
      <c r="CT132" s="348">
        <v>0</v>
      </c>
      <c r="CU132" s="348">
        <v>0</v>
      </c>
      <c r="CV132" s="348">
        <v>0</v>
      </c>
      <c r="CW132" s="348">
        <v>0</v>
      </c>
      <c r="CX132" s="348">
        <v>0</v>
      </c>
      <c r="CY132" s="348"/>
    </row>
    <row r="133" spans="71:103">
      <c r="BS133" s="363"/>
      <c r="BT133" s="357" t="s">
        <v>250</v>
      </c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  <c r="CL133" s="201"/>
      <c r="CM133" s="201"/>
      <c r="CN133" s="201"/>
      <c r="CO133" s="201"/>
      <c r="CP133" s="338"/>
      <c r="CQ133" s="338"/>
      <c r="CR133" s="338"/>
      <c r="CS133" s="348"/>
      <c r="CT133" s="348"/>
      <c r="CU133" s="348"/>
      <c r="CV133" s="348"/>
      <c r="CW133" s="348">
        <v>0</v>
      </c>
      <c r="CX133" s="348">
        <v>0</v>
      </c>
      <c r="CY133" s="348"/>
    </row>
    <row r="134" spans="71:103">
      <c r="BS134" s="363"/>
      <c r="BT134" s="357" t="s">
        <v>251</v>
      </c>
      <c r="BU134" s="203">
        <v>195506.326</v>
      </c>
      <c r="BV134" s="203">
        <v>183218.26599999997</v>
      </c>
      <c r="BW134" s="203">
        <v>183309.08600000001</v>
      </c>
      <c r="BX134" s="203">
        <v>174419.03700000001</v>
      </c>
      <c r="BY134" s="203">
        <v>199456.603</v>
      </c>
      <c r="BZ134" s="203">
        <v>197453.92999999996</v>
      </c>
      <c r="CA134" s="203">
        <v>191573.81299999997</v>
      </c>
      <c r="CB134" s="203">
        <v>201521.535</v>
      </c>
      <c r="CC134" s="203">
        <v>184217.98200000002</v>
      </c>
      <c r="CD134" s="203">
        <v>179014.283</v>
      </c>
      <c r="CE134" s="203">
        <v>188399.81400000001</v>
      </c>
      <c r="CF134" s="203">
        <v>172185.79199999999</v>
      </c>
      <c r="CG134" s="203">
        <v>329878.77299999999</v>
      </c>
      <c r="CH134" s="203">
        <v>293667.28600000002</v>
      </c>
      <c r="CI134" s="203">
        <v>335884.30200000003</v>
      </c>
      <c r="CJ134" s="203">
        <v>322912.15000000002</v>
      </c>
      <c r="CK134" s="203">
        <v>343484.18700000003</v>
      </c>
      <c r="CL134" s="203">
        <v>343484.18700000003</v>
      </c>
      <c r="CM134" s="203">
        <v>329938.51199999999</v>
      </c>
      <c r="CN134" s="203">
        <v>328909.53900000011</v>
      </c>
      <c r="CO134" s="203">
        <v>324877.64399999997</v>
      </c>
      <c r="CP134" s="339">
        <v>342682.50799999997</v>
      </c>
      <c r="CQ134" s="339">
        <v>323993.26500000001</v>
      </c>
      <c r="CR134" s="339">
        <v>338947.56300000002</v>
      </c>
      <c r="CS134" s="348"/>
      <c r="CT134" s="348"/>
      <c r="CU134" s="348"/>
      <c r="CV134" s="348"/>
      <c r="CW134" s="348"/>
      <c r="CX134" s="348">
        <v>0</v>
      </c>
      <c r="CY134" s="348"/>
    </row>
    <row r="135" spans="71:103">
      <c r="BS135" s="363"/>
      <c r="BT135" s="357" t="s">
        <v>224</v>
      </c>
      <c r="CS135" s="348">
        <v>12971996</v>
      </c>
      <c r="CT135" s="348">
        <v>12364518</v>
      </c>
      <c r="CU135" s="348">
        <v>13979627</v>
      </c>
      <c r="CV135" s="348">
        <v>15388991</v>
      </c>
      <c r="CW135" s="348">
        <v>15217502</v>
      </c>
      <c r="CX135" s="348">
        <v>16344588</v>
      </c>
      <c r="CY135" s="348">
        <v>16414187</v>
      </c>
    </row>
    <row r="136" spans="71:103">
      <c r="BS136" s="363"/>
      <c r="BT136" s="358" t="s">
        <v>225</v>
      </c>
      <c r="CS136" s="346">
        <v>127237525</v>
      </c>
      <c r="CT136" s="346">
        <v>121867112</v>
      </c>
      <c r="CU136" s="346">
        <v>171057056</v>
      </c>
      <c r="CV136" s="346">
        <v>156925107</v>
      </c>
      <c r="CW136" s="346">
        <v>177728270</v>
      </c>
      <c r="CX136" s="346">
        <v>185937748</v>
      </c>
      <c r="CY136" s="346">
        <v>198911565</v>
      </c>
    </row>
    <row r="137" spans="71:103">
      <c r="BS137" s="364" t="s">
        <v>231</v>
      </c>
      <c r="BT137" s="359" t="s">
        <v>212</v>
      </c>
      <c r="CS137" s="347">
        <v>598.47</v>
      </c>
      <c r="CT137" s="347">
        <v>612.84</v>
      </c>
      <c r="CU137" s="389">
        <v>645.03</v>
      </c>
      <c r="CV137" s="390">
        <v>549.16</v>
      </c>
      <c r="CW137" s="390">
        <v>650.80999999999995</v>
      </c>
      <c r="CX137" s="390">
        <v>635.02</v>
      </c>
      <c r="CY137" s="389">
        <v>676.95</v>
      </c>
    </row>
    <row r="138" spans="71:103">
      <c r="BS138" s="364"/>
      <c r="BT138" s="359" t="s">
        <v>213</v>
      </c>
      <c r="CS138" s="347"/>
      <c r="CT138" s="347"/>
      <c r="CU138" s="389"/>
      <c r="CV138" s="390">
        <v>0</v>
      </c>
      <c r="CW138" s="390">
        <v>0</v>
      </c>
      <c r="CX138" s="390">
        <v>0</v>
      </c>
      <c r="CY138" s="389">
        <v>0</v>
      </c>
    </row>
    <row r="139" spans="71:103">
      <c r="BS139" s="365"/>
      <c r="BT139" s="359" t="s">
        <v>214</v>
      </c>
      <c r="CS139" s="347"/>
      <c r="CT139" s="347"/>
      <c r="CU139" s="389"/>
      <c r="CV139" s="390">
        <v>0</v>
      </c>
      <c r="CW139" s="390">
        <v>0</v>
      </c>
      <c r="CX139" s="390">
        <v>0</v>
      </c>
      <c r="CY139" s="389">
        <v>0</v>
      </c>
    </row>
    <row r="140" spans="71:103">
      <c r="BS140" s="364" t="s">
        <v>231</v>
      </c>
      <c r="BT140" s="359" t="s">
        <v>215</v>
      </c>
      <c r="CS140" s="347">
        <v>38743.114000000001</v>
      </c>
      <c r="CT140" s="347">
        <v>37813.959000000003</v>
      </c>
      <c r="CU140" s="389">
        <v>61171.728999999999</v>
      </c>
      <c r="CV140" s="390">
        <v>54766.387999999999</v>
      </c>
      <c r="CW140" s="390">
        <v>67406.78</v>
      </c>
      <c r="CX140" s="390">
        <v>63082.902000000002</v>
      </c>
      <c r="CY140" s="389">
        <v>63880.419000000002</v>
      </c>
    </row>
    <row r="141" spans="71:103">
      <c r="BS141" s="364"/>
      <c r="BT141" s="359" t="s">
        <v>236</v>
      </c>
      <c r="CS141" s="347"/>
      <c r="CT141" s="347">
        <v>3292.55</v>
      </c>
      <c r="CU141" s="389">
        <v>21114.190999999999</v>
      </c>
      <c r="CV141" s="390">
        <v>21011.330999999998</v>
      </c>
      <c r="CW141" s="390">
        <v>21728.072</v>
      </c>
      <c r="CX141" s="390">
        <v>22130.088</v>
      </c>
      <c r="CY141" s="389">
        <v>30594.274000000001</v>
      </c>
    </row>
    <row r="142" spans="71:103">
      <c r="BS142" s="365"/>
      <c r="BT142" s="359" t="s">
        <v>216</v>
      </c>
      <c r="CS142" s="347"/>
      <c r="CT142" s="347"/>
      <c r="CU142" s="389"/>
      <c r="CV142" s="390">
        <v>0</v>
      </c>
      <c r="CW142" s="390">
        <v>0</v>
      </c>
      <c r="CX142" s="390">
        <v>600.01400000000001</v>
      </c>
      <c r="CY142" s="389">
        <v>690.04100000000005</v>
      </c>
    </row>
    <row r="143" spans="71:103">
      <c r="BS143" s="365"/>
      <c r="BT143" s="359" t="s">
        <v>217</v>
      </c>
      <c r="CS143" s="347"/>
      <c r="CT143" s="347"/>
      <c r="CU143" s="389"/>
      <c r="CV143" s="390">
        <v>0</v>
      </c>
      <c r="CW143" s="390">
        <v>0</v>
      </c>
      <c r="CX143" s="390">
        <v>0</v>
      </c>
      <c r="CY143" s="389">
        <v>0</v>
      </c>
    </row>
    <row r="144" spans="71:103">
      <c r="BS144" s="365"/>
      <c r="BT144" s="359" t="s">
        <v>244</v>
      </c>
      <c r="CS144" s="347"/>
      <c r="CT144" s="347"/>
      <c r="CU144" s="389"/>
      <c r="CV144" s="390">
        <v>0</v>
      </c>
      <c r="CW144" s="390">
        <v>0</v>
      </c>
      <c r="CX144" s="390">
        <v>0</v>
      </c>
      <c r="CY144" s="389">
        <v>0</v>
      </c>
    </row>
    <row r="145" spans="71:103">
      <c r="BS145" s="365"/>
      <c r="BT145" s="359" t="s">
        <v>245</v>
      </c>
      <c r="CS145" s="347"/>
      <c r="CT145" s="347"/>
      <c r="CU145" s="389"/>
      <c r="CV145" s="390">
        <v>0</v>
      </c>
      <c r="CW145" s="390">
        <v>0</v>
      </c>
      <c r="CX145" s="390">
        <v>0</v>
      </c>
      <c r="CY145" s="389">
        <v>0</v>
      </c>
    </row>
    <row r="146" spans="71:103">
      <c r="BS146" s="365"/>
      <c r="BT146" s="359" t="s">
        <v>246</v>
      </c>
      <c r="CS146" s="347"/>
      <c r="CT146" s="347"/>
      <c r="CU146" s="389"/>
      <c r="CV146" s="390">
        <v>0</v>
      </c>
      <c r="CW146" s="390">
        <v>593.09900000000005</v>
      </c>
      <c r="CX146" s="390">
        <v>0</v>
      </c>
      <c r="CY146" s="389">
        <v>0</v>
      </c>
    </row>
    <row r="147" spans="71:103">
      <c r="BS147" s="365"/>
      <c r="BT147" s="359" t="s">
        <v>247</v>
      </c>
      <c r="CS147" s="347"/>
      <c r="CT147" s="347"/>
      <c r="CU147" s="389"/>
      <c r="CV147" s="390"/>
      <c r="CW147" s="390"/>
      <c r="CX147" s="390">
        <v>15259.384</v>
      </c>
      <c r="CY147" s="389">
        <v>19746.777999999998</v>
      </c>
    </row>
    <row r="148" spans="71:103">
      <c r="BS148" s="365"/>
      <c r="BT148" s="359" t="s">
        <v>218</v>
      </c>
      <c r="CS148" s="347">
        <v>73964.08</v>
      </c>
      <c r="CT148" s="347">
        <v>66768.150999999998</v>
      </c>
      <c r="CU148" s="389">
        <v>71244.115999999995</v>
      </c>
      <c r="CV148" s="390">
        <v>64801.93</v>
      </c>
      <c r="CW148" s="390">
        <v>66112.19</v>
      </c>
      <c r="CX148" s="390">
        <v>62559.851999999999</v>
      </c>
      <c r="CY148" s="389">
        <v>64367.258999999998</v>
      </c>
    </row>
    <row r="149" spans="71:103">
      <c r="BS149" s="365"/>
      <c r="BT149" s="359" t="s">
        <v>252</v>
      </c>
      <c r="CS149" s="347"/>
      <c r="CT149" s="347"/>
      <c r="CU149" s="389"/>
      <c r="CV149" s="390">
        <v>61.27</v>
      </c>
      <c r="CW149" s="390">
        <v>0</v>
      </c>
      <c r="CX149" s="390">
        <v>0</v>
      </c>
      <c r="CY149" s="389">
        <v>0</v>
      </c>
    </row>
    <row r="150" spans="71:103">
      <c r="BS150" s="365"/>
      <c r="BT150" s="359" t="s">
        <v>248</v>
      </c>
      <c r="CS150" s="347">
        <v>959.86500000000001</v>
      </c>
      <c r="CT150" s="347">
        <v>1015.0940000000001</v>
      </c>
      <c r="CU150" s="389">
        <v>2110.7370000000001</v>
      </c>
      <c r="CV150" s="390">
        <v>161.387</v>
      </c>
      <c r="CW150" s="390">
        <v>1270.4649999999999</v>
      </c>
      <c r="CX150" s="390">
        <v>3643.9519999999993</v>
      </c>
      <c r="CY150" s="389">
        <v>1933.8879999999999</v>
      </c>
    </row>
    <row r="151" spans="71:103">
      <c r="BS151" s="365"/>
      <c r="BT151" s="359" t="s">
        <v>249</v>
      </c>
      <c r="CS151" s="347"/>
      <c r="CT151" s="347"/>
      <c r="CU151" s="389"/>
      <c r="CV151" s="390">
        <v>0</v>
      </c>
      <c r="CW151" s="390">
        <v>0</v>
      </c>
      <c r="CX151" s="390">
        <v>0</v>
      </c>
      <c r="CY151" s="389">
        <v>0</v>
      </c>
    </row>
    <row r="152" spans="71:103">
      <c r="BS152" s="365"/>
      <c r="BT152" s="359" t="s">
        <v>220</v>
      </c>
      <c r="CS152" s="347"/>
      <c r="CT152" s="347"/>
      <c r="CU152" s="389">
        <v>791.62599999999975</v>
      </c>
      <c r="CV152" s="390">
        <v>184.65</v>
      </c>
      <c r="CW152" s="390">
        <v>4749.3519999999999</v>
      </c>
      <c r="CX152" s="390">
        <v>1681.9480000000001</v>
      </c>
      <c r="CY152" s="389">
        <v>607.76900000000001</v>
      </c>
    </row>
    <row r="153" spans="71:103">
      <c r="BS153" s="365"/>
      <c r="BT153" s="359" t="s">
        <v>223</v>
      </c>
      <c r="CS153" s="347"/>
      <c r="CT153" s="347"/>
      <c r="CU153" s="389"/>
      <c r="CV153" s="390">
        <v>0</v>
      </c>
      <c r="CW153" s="390">
        <v>0</v>
      </c>
      <c r="CX153" s="390">
        <v>0</v>
      </c>
      <c r="CY153" s="389">
        <v>0</v>
      </c>
    </row>
    <row r="154" spans="71:103">
      <c r="BS154" s="365"/>
      <c r="BT154" s="359" t="s">
        <v>221</v>
      </c>
      <c r="BU154" s="173"/>
      <c r="BV154" s="173"/>
      <c r="BW154" s="173"/>
      <c r="BX154" s="382"/>
      <c r="BY154" s="382"/>
      <c r="BZ154" s="382"/>
      <c r="CA154" s="382"/>
      <c r="CB154" s="382"/>
      <c r="CC154" s="382"/>
      <c r="CD154" s="382"/>
      <c r="CE154" s="382"/>
      <c r="CF154" s="382"/>
      <c r="CG154" s="382"/>
      <c r="CH154" s="382"/>
      <c r="CI154" s="382"/>
      <c r="CJ154" s="382"/>
      <c r="CK154" s="382"/>
      <c r="CL154" s="382"/>
      <c r="CM154" s="382"/>
      <c r="CN154" s="382"/>
      <c r="CO154" s="382"/>
      <c r="CP154" s="382"/>
      <c r="CQ154" s="382"/>
      <c r="CR154" s="382"/>
      <c r="CS154" s="347"/>
      <c r="CT154" s="347"/>
      <c r="CU154" s="389"/>
      <c r="CV154" s="390">
        <v>0</v>
      </c>
      <c r="CW154" s="390">
        <v>0</v>
      </c>
      <c r="CX154" s="390">
        <v>0</v>
      </c>
      <c r="CY154" s="389">
        <v>0</v>
      </c>
    </row>
    <row r="155" spans="71:103">
      <c r="BS155" s="365"/>
      <c r="BT155" s="359" t="s">
        <v>222</v>
      </c>
      <c r="CS155" s="347"/>
      <c r="CT155" s="347"/>
      <c r="CU155" s="389"/>
      <c r="CV155" s="390">
        <v>0</v>
      </c>
      <c r="CW155" s="390">
        <v>0</v>
      </c>
      <c r="CX155" s="390">
        <v>0</v>
      </c>
      <c r="CY155" s="389">
        <v>0</v>
      </c>
    </row>
    <row r="156" spans="71:103">
      <c r="BS156" s="365"/>
      <c r="BT156" s="359" t="s">
        <v>250</v>
      </c>
      <c r="CS156" s="347"/>
      <c r="CT156" s="347"/>
      <c r="CU156" s="389"/>
      <c r="CV156" s="390">
        <v>0</v>
      </c>
      <c r="CW156" s="390">
        <v>0</v>
      </c>
      <c r="CX156" s="390">
        <v>0</v>
      </c>
      <c r="CY156" s="389">
        <v>0</v>
      </c>
    </row>
    <row r="157" spans="71:103">
      <c r="BS157" s="365"/>
      <c r="BT157" s="359" t="s">
        <v>251</v>
      </c>
      <c r="CS157" s="347"/>
      <c r="CT157" s="347"/>
      <c r="CU157" s="389"/>
      <c r="CV157" s="390"/>
      <c r="CW157" s="390"/>
      <c r="CX157" s="390"/>
      <c r="CY157" s="389"/>
    </row>
    <row r="158" spans="71:103">
      <c r="BS158" s="365"/>
      <c r="BT158" s="359" t="s">
        <v>224</v>
      </c>
      <c r="CS158" s="347">
        <v>12971.995999999999</v>
      </c>
      <c r="CT158" s="347">
        <v>12364.518</v>
      </c>
      <c r="CU158" s="389">
        <v>13979.627</v>
      </c>
      <c r="CV158" s="390">
        <v>15388.991</v>
      </c>
      <c r="CW158" s="390">
        <v>15217.502</v>
      </c>
      <c r="CX158" s="390">
        <v>16344.588</v>
      </c>
      <c r="CY158" s="389">
        <v>16414.187000000002</v>
      </c>
    </row>
    <row r="159" spans="71:103">
      <c r="BS159" s="365"/>
      <c r="BT159" s="358" t="s">
        <v>226</v>
      </c>
      <c r="CS159" s="346">
        <v>127237.52500000001</v>
      </c>
      <c r="CT159" s="346">
        <v>121867.11199999999</v>
      </c>
      <c r="CU159" s="391">
        <v>171057.05599999998</v>
      </c>
      <c r="CV159" s="348">
        <v>156925.10699999999</v>
      </c>
      <c r="CW159" s="348">
        <v>177728.27000000002</v>
      </c>
      <c r="CX159" s="348">
        <v>185937.74799999999</v>
      </c>
      <c r="CY159" s="348">
        <v>198911.565</v>
      </c>
    </row>
    <row r="160" spans="71:103">
      <c r="BS160" s="396"/>
      <c r="BT160" s="388" t="s">
        <v>227</v>
      </c>
      <c r="CS160" s="392">
        <v>263411.37800000003</v>
      </c>
      <c r="CT160" s="392">
        <v>278755.82799999998</v>
      </c>
      <c r="CU160" s="393">
        <v>331052.12</v>
      </c>
      <c r="CV160" s="394">
        <v>312565.478</v>
      </c>
      <c r="CW160" s="395">
        <v>331478.91600000003</v>
      </c>
      <c r="CX160" s="395">
        <v>311268.59100000001</v>
      </c>
      <c r="CY160" s="395">
        <v>339939.22499999998</v>
      </c>
    </row>
  </sheetData>
  <mergeCells count="6">
    <mergeCell ref="A13:C13"/>
    <mergeCell ref="A3:C3"/>
    <mergeCell ref="A4:C4"/>
    <mergeCell ref="A5:C5"/>
    <mergeCell ref="A11:C11"/>
    <mergeCell ref="A12:C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W112"/>
  <sheetViews>
    <sheetView zoomScale="70" zoomScaleNormal="70" workbookViewId="0">
      <pane xSplit="2" ySplit="4" topLeftCell="C5" activePane="bottomRight" state="frozen"/>
      <selection activeCell="BB30" sqref="BB30"/>
      <selection pane="topRight" activeCell="BB30" sqref="BB30"/>
      <selection pane="bottomLeft" activeCell="BB30" sqref="BB30"/>
      <selection pane="bottomRight" activeCell="DG5" sqref="DG5:DL11"/>
    </sheetView>
  </sheetViews>
  <sheetFormatPr defaultRowHeight="20"/>
  <cols>
    <col min="1" max="1" width="27.08203125" bestFit="1" customWidth="1"/>
    <col min="2" max="2" width="20.08203125" customWidth="1"/>
    <col min="3" max="4" width="8.4140625" hidden="1" customWidth="1"/>
    <col min="5" max="5" width="8" hidden="1" customWidth="1"/>
    <col min="6" max="53" width="8.4140625" hidden="1" customWidth="1"/>
    <col min="54" max="67" width="8.4140625" customWidth="1"/>
    <col min="68" max="68" width="25" customWidth="1"/>
    <col min="69" max="69" width="21.08203125" bestFit="1" customWidth="1"/>
    <col min="70" max="80" width="12.08203125" hidden="1" customWidth="1"/>
    <col min="81" max="81" width="13.08203125" hidden="1" customWidth="1"/>
    <col min="82" max="102" width="12.08203125" hidden="1" customWidth="1"/>
    <col min="103" max="110" width="13.08203125" hidden="1" customWidth="1"/>
    <col min="111" max="120" width="13.08203125" customWidth="1"/>
    <col min="121" max="121" width="12.08203125" style="153" customWidth="1"/>
    <col min="122" max="123" width="8.4140625" customWidth="1"/>
    <col min="124" max="124" width="18.9140625" style="234" customWidth="1"/>
    <col min="125" max="125" width="11.4140625" style="234"/>
    <col min="126" max="126" width="14.4140625" style="234" customWidth="1"/>
    <col min="127" max="127" width="11.4140625" style="234"/>
    <col min="128" max="128" width="11.4140625" style="234" customWidth="1"/>
    <col min="129" max="134" width="8.4140625" style="234"/>
    <col min="147" max="147" width="4.9140625" customWidth="1"/>
    <col min="148" max="152" width="16.4140625" customWidth="1"/>
  </cols>
  <sheetData>
    <row r="1" spans="1:153">
      <c r="A1" s="161" t="s">
        <v>36</v>
      </c>
      <c r="B1" s="162">
        <f ca="1">NOW()</f>
        <v>44337.71512025463</v>
      </c>
      <c r="EA1" s="383"/>
      <c r="EB1" s="383"/>
      <c r="EC1" s="383"/>
      <c r="ED1" s="383"/>
      <c r="EE1" s="343"/>
      <c r="EF1" s="343"/>
    </row>
    <row r="2" spans="1:153">
      <c r="EE2" s="234"/>
      <c r="EF2" s="234"/>
    </row>
    <row r="3" spans="1:153">
      <c r="A3" s="151" t="s">
        <v>56</v>
      </c>
      <c r="C3">
        <v>31</v>
      </c>
      <c r="D3">
        <v>28</v>
      </c>
      <c r="E3">
        <v>31</v>
      </c>
      <c r="F3">
        <v>30</v>
      </c>
      <c r="G3">
        <v>31</v>
      </c>
      <c r="H3">
        <v>30</v>
      </c>
      <c r="I3">
        <v>31</v>
      </c>
      <c r="J3">
        <v>31</v>
      </c>
      <c r="K3">
        <v>30</v>
      </c>
      <c r="L3">
        <v>31</v>
      </c>
      <c r="M3">
        <v>30</v>
      </c>
      <c r="N3">
        <v>31</v>
      </c>
      <c r="O3">
        <v>31</v>
      </c>
      <c r="P3">
        <v>28</v>
      </c>
      <c r="Q3">
        <v>31</v>
      </c>
      <c r="R3">
        <v>30</v>
      </c>
      <c r="S3">
        <v>31</v>
      </c>
      <c r="T3">
        <v>30</v>
      </c>
      <c r="U3">
        <v>31</v>
      </c>
      <c r="V3">
        <v>31</v>
      </c>
      <c r="W3">
        <v>30</v>
      </c>
      <c r="X3">
        <v>31</v>
      </c>
      <c r="Y3">
        <v>30</v>
      </c>
      <c r="Z3">
        <v>31</v>
      </c>
      <c r="AA3">
        <v>31</v>
      </c>
      <c r="AB3">
        <v>28</v>
      </c>
      <c r="AC3">
        <v>31</v>
      </c>
      <c r="AD3">
        <v>30</v>
      </c>
      <c r="AE3">
        <v>31</v>
      </c>
      <c r="AF3">
        <v>30</v>
      </c>
      <c r="AG3">
        <v>31</v>
      </c>
      <c r="AH3">
        <v>31</v>
      </c>
      <c r="AI3">
        <v>30</v>
      </c>
      <c r="AJ3">
        <v>31</v>
      </c>
      <c r="AK3">
        <v>30</v>
      </c>
      <c r="AL3">
        <v>31</v>
      </c>
      <c r="AM3">
        <v>31</v>
      </c>
      <c r="AN3">
        <v>28</v>
      </c>
      <c r="AO3">
        <v>31</v>
      </c>
      <c r="AP3">
        <v>30</v>
      </c>
      <c r="AQ3">
        <v>31</v>
      </c>
      <c r="AR3">
        <v>30</v>
      </c>
      <c r="AS3">
        <v>31</v>
      </c>
      <c r="AT3">
        <v>31</v>
      </c>
      <c r="AU3">
        <v>30</v>
      </c>
      <c r="AV3">
        <v>31</v>
      </c>
      <c r="AW3">
        <v>30</v>
      </c>
      <c r="AX3">
        <v>31</v>
      </c>
      <c r="AY3">
        <v>31</v>
      </c>
      <c r="AZ3">
        <v>28</v>
      </c>
      <c r="BA3">
        <v>31</v>
      </c>
      <c r="BB3">
        <v>31</v>
      </c>
      <c r="BC3">
        <v>30</v>
      </c>
      <c r="BD3">
        <v>31</v>
      </c>
      <c r="BE3">
        <v>31</v>
      </c>
      <c r="BF3">
        <v>30</v>
      </c>
      <c r="BG3">
        <v>31</v>
      </c>
      <c r="BH3">
        <v>30</v>
      </c>
      <c r="BI3">
        <v>31</v>
      </c>
      <c r="BJ3">
        <v>31</v>
      </c>
      <c r="BK3">
        <v>28</v>
      </c>
      <c r="BL3">
        <v>31</v>
      </c>
      <c r="BM3">
        <v>30</v>
      </c>
      <c r="BN3">
        <v>31</v>
      </c>
      <c r="BP3" s="151" t="s">
        <v>57</v>
      </c>
      <c r="BR3">
        <v>31</v>
      </c>
      <c r="BS3">
        <v>28</v>
      </c>
      <c r="BT3">
        <v>31</v>
      </c>
      <c r="BU3">
        <v>30</v>
      </c>
      <c r="BV3">
        <v>31</v>
      </c>
      <c r="BW3">
        <v>30</v>
      </c>
      <c r="BX3">
        <v>31</v>
      </c>
      <c r="BY3">
        <v>31</v>
      </c>
      <c r="BZ3">
        <v>30</v>
      </c>
      <c r="CA3">
        <v>31</v>
      </c>
      <c r="CB3">
        <v>30</v>
      </c>
      <c r="CC3">
        <v>31</v>
      </c>
      <c r="CD3">
        <v>31</v>
      </c>
      <c r="CE3">
        <v>28</v>
      </c>
      <c r="CF3">
        <v>31</v>
      </c>
      <c r="CG3">
        <v>30</v>
      </c>
      <c r="CH3">
        <v>31</v>
      </c>
      <c r="CI3">
        <v>30</v>
      </c>
      <c r="CJ3">
        <v>31</v>
      </c>
      <c r="CK3">
        <v>31</v>
      </c>
      <c r="CL3">
        <v>30</v>
      </c>
      <c r="CM3">
        <v>31</v>
      </c>
      <c r="CN3">
        <v>30</v>
      </c>
      <c r="CO3">
        <v>31</v>
      </c>
      <c r="CP3">
        <v>31</v>
      </c>
      <c r="CQ3">
        <v>28</v>
      </c>
      <c r="CR3">
        <v>31</v>
      </c>
      <c r="CS3">
        <v>30</v>
      </c>
      <c r="CT3">
        <v>31</v>
      </c>
      <c r="CU3">
        <v>30</v>
      </c>
      <c r="CV3">
        <v>31</v>
      </c>
      <c r="CW3">
        <v>31</v>
      </c>
      <c r="CX3">
        <v>30</v>
      </c>
      <c r="CY3">
        <v>31</v>
      </c>
      <c r="CZ3">
        <v>30</v>
      </c>
      <c r="DA3">
        <v>31</v>
      </c>
      <c r="DB3">
        <v>31</v>
      </c>
      <c r="DC3">
        <v>29</v>
      </c>
      <c r="DD3">
        <v>31</v>
      </c>
      <c r="DE3">
        <v>30</v>
      </c>
      <c r="DF3">
        <v>31</v>
      </c>
      <c r="DG3">
        <v>30</v>
      </c>
      <c r="DH3">
        <v>31</v>
      </c>
      <c r="DI3">
        <v>31</v>
      </c>
      <c r="DJ3">
        <v>30</v>
      </c>
      <c r="DK3">
        <v>31</v>
      </c>
      <c r="DL3">
        <v>30</v>
      </c>
      <c r="DM3">
        <v>31</v>
      </c>
      <c r="DN3">
        <v>31</v>
      </c>
      <c r="DO3">
        <v>28</v>
      </c>
      <c r="DP3">
        <v>31</v>
      </c>
      <c r="EA3" s="130"/>
      <c r="EB3" s="135"/>
      <c r="EC3" s="130"/>
      <c r="ED3"/>
    </row>
    <row r="4" spans="1:153" s="130" customFormat="1">
      <c r="A4" s="138" t="s">
        <v>76</v>
      </c>
      <c r="B4" s="138"/>
      <c r="C4" s="190">
        <v>21916</v>
      </c>
      <c r="D4" s="139">
        <v>21947</v>
      </c>
      <c r="E4" s="139">
        <v>21976</v>
      </c>
      <c r="F4" s="139">
        <v>22007</v>
      </c>
      <c r="G4" s="139">
        <v>22037</v>
      </c>
      <c r="H4" s="139">
        <v>22068</v>
      </c>
      <c r="I4" s="139">
        <v>22098</v>
      </c>
      <c r="J4" s="139">
        <v>22129</v>
      </c>
      <c r="K4" s="139">
        <v>22160</v>
      </c>
      <c r="L4" s="139">
        <v>22190</v>
      </c>
      <c r="M4" s="139">
        <v>22221</v>
      </c>
      <c r="N4" s="139">
        <v>22251</v>
      </c>
      <c r="O4" s="139">
        <v>22282</v>
      </c>
      <c r="P4" s="139">
        <v>22313</v>
      </c>
      <c r="Q4" s="139">
        <v>22341</v>
      </c>
      <c r="R4" s="139">
        <v>22372</v>
      </c>
      <c r="S4" s="139">
        <v>22402</v>
      </c>
      <c r="T4" s="139">
        <v>22433</v>
      </c>
      <c r="U4" s="139">
        <v>22463</v>
      </c>
      <c r="V4" s="139">
        <v>22494</v>
      </c>
      <c r="W4" s="139">
        <v>22525</v>
      </c>
      <c r="X4" s="139">
        <v>22555</v>
      </c>
      <c r="Y4" s="139">
        <v>22586</v>
      </c>
      <c r="Z4" s="139">
        <v>22616</v>
      </c>
      <c r="AA4" s="139">
        <v>22647</v>
      </c>
      <c r="AB4" s="139">
        <v>22678</v>
      </c>
      <c r="AC4" s="139">
        <v>22706</v>
      </c>
      <c r="AD4" s="139">
        <v>22737</v>
      </c>
      <c r="AE4" s="139">
        <v>22767</v>
      </c>
      <c r="AF4" s="139">
        <v>22798</v>
      </c>
      <c r="AG4" s="139">
        <v>22828</v>
      </c>
      <c r="AH4" s="139">
        <v>22859</v>
      </c>
      <c r="AI4" s="139">
        <v>22890</v>
      </c>
      <c r="AJ4" s="139">
        <v>22920</v>
      </c>
      <c r="AK4" s="139">
        <v>22951</v>
      </c>
      <c r="AL4" s="139">
        <v>22981</v>
      </c>
      <c r="AM4" s="139">
        <v>23012</v>
      </c>
      <c r="AN4" s="139">
        <v>23043</v>
      </c>
      <c r="AO4" s="139">
        <v>23071</v>
      </c>
      <c r="AP4" s="139">
        <v>23102</v>
      </c>
      <c r="AQ4" s="139">
        <v>23132</v>
      </c>
      <c r="AR4" s="139">
        <v>23163</v>
      </c>
      <c r="AS4" s="139">
        <v>23193</v>
      </c>
      <c r="AT4" s="139">
        <v>23224</v>
      </c>
      <c r="AU4" s="139">
        <v>23255</v>
      </c>
      <c r="AV4" s="139">
        <v>23285</v>
      </c>
      <c r="AW4" s="139">
        <v>23316</v>
      </c>
      <c r="AX4" s="139">
        <v>23346</v>
      </c>
      <c r="AY4" s="139">
        <v>23377</v>
      </c>
      <c r="AZ4" s="139">
        <v>23408</v>
      </c>
      <c r="BA4" s="139">
        <v>23437</v>
      </c>
      <c r="BB4" s="139">
        <v>23498</v>
      </c>
      <c r="BC4" s="139">
        <v>23529</v>
      </c>
      <c r="BD4" s="139">
        <v>23559</v>
      </c>
      <c r="BE4" s="139">
        <v>23590</v>
      </c>
      <c r="BF4" s="139">
        <v>23621</v>
      </c>
      <c r="BG4" s="139">
        <v>23651</v>
      </c>
      <c r="BH4" s="139">
        <v>23682</v>
      </c>
      <c r="BI4" s="139">
        <v>23712</v>
      </c>
      <c r="BJ4" s="139">
        <v>23743</v>
      </c>
      <c r="BK4" s="139">
        <v>23774</v>
      </c>
      <c r="BL4" s="139">
        <v>23802</v>
      </c>
      <c r="BM4" s="139">
        <v>23833</v>
      </c>
      <c r="BN4" s="139">
        <v>23863</v>
      </c>
      <c r="BO4" s="168"/>
      <c r="BP4" s="138" t="s">
        <v>76</v>
      </c>
      <c r="BQ4" s="138"/>
      <c r="BR4" s="190">
        <v>21916</v>
      </c>
      <c r="BS4" s="139">
        <v>21947</v>
      </c>
      <c r="BT4" s="139">
        <v>21976</v>
      </c>
      <c r="BU4" s="139">
        <v>22007</v>
      </c>
      <c r="BV4" s="139">
        <v>22037</v>
      </c>
      <c r="BW4" s="139">
        <v>22068</v>
      </c>
      <c r="BX4" s="139">
        <v>22098</v>
      </c>
      <c r="BY4" s="139">
        <v>22129</v>
      </c>
      <c r="BZ4" s="139">
        <v>22160</v>
      </c>
      <c r="CA4" s="139">
        <v>22190</v>
      </c>
      <c r="CB4" s="139">
        <v>22221</v>
      </c>
      <c r="CC4" s="139">
        <v>22251</v>
      </c>
      <c r="CD4" s="139">
        <v>22282</v>
      </c>
      <c r="CE4" s="139">
        <v>22313</v>
      </c>
      <c r="CF4" s="139">
        <v>22341</v>
      </c>
      <c r="CG4" s="139">
        <v>22372</v>
      </c>
      <c r="CH4" s="139">
        <v>22402</v>
      </c>
      <c r="CI4" s="139">
        <v>22433</v>
      </c>
      <c r="CJ4" s="139">
        <v>22463</v>
      </c>
      <c r="CK4" s="139">
        <v>22494</v>
      </c>
      <c r="CL4" s="139">
        <v>22525</v>
      </c>
      <c r="CM4" s="139">
        <v>22555</v>
      </c>
      <c r="CN4" s="139">
        <v>22586</v>
      </c>
      <c r="CO4" s="139">
        <v>22616</v>
      </c>
      <c r="CP4" s="139">
        <v>22647</v>
      </c>
      <c r="CQ4" s="139">
        <v>22678</v>
      </c>
      <c r="CR4" s="139">
        <v>22706</v>
      </c>
      <c r="CS4" s="139">
        <v>22737</v>
      </c>
      <c r="CT4" s="139">
        <v>22767</v>
      </c>
      <c r="CU4" s="139">
        <v>22798</v>
      </c>
      <c r="CV4" s="139">
        <v>22828</v>
      </c>
      <c r="CW4" s="139">
        <v>22859</v>
      </c>
      <c r="CX4" s="139">
        <v>22890</v>
      </c>
      <c r="CY4" s="139">
        <v>22920</v>
      </c>
      <c r="CZ4" s="139">
        <v>22951</v>
      </c>
      <c r="DA4" s="139">
        <v>22981</v>
      </c>
      <c r="DB4" s="139">
        <v>23012</v>
      </c>
      <c r="DC4" s="139">
        <v>23043</v>
      </c>
      <c r="DD4" s="139">
        <v>23071</v>
      </c>
      <c r="DE4" s="139">
        <v>23102</v>
      </c>
      <c r="DF4" s="139">
        <v>23132</v>
      </c>
      <c r="DG4" s="139">
        <v>23163</v>
      </c>
      <c r="DH4" s="139">
        <v>23193</v>
      </c>
      <c r="DI4" s="139">
        <v>23224</v>
      </c>
      <c r="DJ4" s="139">
        <v>23255</v>
      </c>
      <c r="DK4" s="139">
        <v>23285</v>
      </c>
      <c r="DL4" s="139">
        <v>23316</v>
      </c>
      <c r="DM4" s="139">
        <v>23346</v>
      </c>
      <c r="DN4" s="139">
        <v>23377</v>
      </c>
      <c r="DO4" s="139">
        <v>23408</v>
      </c>
      <c r="DP4" s="139">
        <v>23437</v>
      </c>
      <c r="DQ4" s="274"/>
      <c r="DT4" s="234"/>
      <c r="DU4" s="234"/>
      <c r="DV4" s="234"/>
      <c r="DW4" s="234"/>
      <c r="DX4" s="234"/>
      <c r="DY4" s="234"/>
      <c r="DZ4" s="234"/>
      <c r="EA4" s="234"/>
      <c r="EB4" s="234"/>
      <c r="EC4" s="234"/>
      <c r="ED4" s="234"/>
      <c r="EE4" s="234"/>
      <c r="EF4" s="234"/>
    </row>
    <row r="5" spans="1:153">
      <c r="A5" s="131" t="s">
        <v>84</v>
      </c>
      <c r="B5" s="191" t="s">
        <v>37</v>
      </c>
      <c r="C5" s="128">
        <f>Ability!C36</f>
        <v>10.930246593900385</v>
      </c>
      <c r="D5" s="128">
        <f>Ability!D36</f>
        <v>10.114382851835099</v>
      </c>
      <c r="E5" s="128">
        <f>Ability!E36</f>
        <v>11.19806672881743</v>
      </c>
      <c r="F5" s="128">
        <f>Ability!F36</f>
        <v>10.400238095238095</v>
      </c>
      <c r="G5" s="128">
        <f>Ability!G36</f>
        <v>11.196698974852763</v>
      </c>
      <c r="H5" s="128">
        <f>Ability!H36</f>
        <v>10.835015097870434</v>
      </c>
      <c r="I5" s="128">
        <f>Ability!I36</f>
        <v>11.196243056864542</v>
      </c>
      <c r="J5" s="128">
        <f>Ability!J36</f>
        <v>10.757885914007401</v>
      </c>
      <c r="K5" s="128">
        <f>Ability!K36</f>
        <v>10.83</v>
      </c>
      <c r="L5" s="128">
        <f>Ability!L36</f>
        <v>11.191000000000001</v>
      </c>
      <c r="M5" s="128">
        <f>Ability!M36</f>
        <v>10.83</v>
      </c>
      <c r="N5" s="128">
        <f>Ability!N36</f>
        <v>9.918904761904761</v>
      </c>
      <c r="O5" s="128">
        <f>Ability!O36</f>
        <v>10.468999999999999</v>
      </c>
      <c r="P5" s="128">
        <f>Ability!P36</f>
        <v>10.108000000000001</v>
      </c>
      <c r="Q5" s="128">
        <f>Ability!Q36</f>
        <v>11.191000000000001</v>
      </c>
      <c r="R5" s="128">
        <f>Ability!R36</f>
        <v>10.056428571428572</v>
      </c>
      <c r="S5" s="128">
        <f>Ability!S36</f>
        <v>11.2</v>
      </c>
      <c r="T5" s="128">
        <f>Ability!T36</f>
        <v>10.83</v>
      </c>
      <c r="U5" s="128">
        <f>Ability!U36</f>
        <v>11.191000000000001</v>
      </c>
      <c r="V5" s="128">
        <f>Ability!V36</f>
        <v>11.191000000000001</v>
      </c>
      <c r="W5" s="128">
        <f>Ability!W36</f>
        <v>10.83</v>
      </c>
      <c r="X5" s="128">
        <f>Ability!X36</f>
        <v>11.191000000000001</v>
      </c>
      <c r="Y5" s="128">
        <f>Ability!Y36</f>
        <v>10.83</v>
      </c>
      <c r="Z5" s="128">
        <f>Ability!Z36</f>
        <v>7.6</v>
      </c>
      <c r="AA5" s="128">
        <f>Ability!AA36</f>
        <v>8.0098571428571432</v>
      </c>
      <c r="AB5" s="128">
        <f>Ability!AB36</f>
        <v>7.2737560975609759</v>
      </c>
      <c r="AC5" s="128">
        <f>Ability!AC36</f>
        <v>7.8388571428571394</v>
      </c>
      <c r="AD5" s="128">
        <f>Ability!AD36</f>
        <v>10.084928571428565</v>
      </c>
      <c r="AE5" s="128">
        <f>Ability!AE36</f>
        <v>10.924547619047612</v>
      </c>
      <c r="AF5" s="128">
        <f>Ability!AF36</f>
        <v>10.57214285714285</v>
      </c>
      <c r="AG5" s="128">
        <f>Ability!AG36</f>
        <v>10.924547619047612</v>
      </c>
      <c r="AH5" s="128">
        <f>Ability!AH36</f>
        <v>10.924547619047612</v>
      </c>
      <c r="AI5" s="128">
        <f>Ability!AI36</f>
        <v>10.57214285714285</v>
      </c>
      <c r="AJ5" s="128">
        <f>Ability!AJ36</f>
        <v>10.924547619047612</v>
      </c>
      <c r="AK5" s="128">
        <f>Ability!AK36</f>
        <v>10.57214285714285</v>
      </c>
      <c r="AL5" s="128">
        <f>Ability!AL36</f>
        <v>9.5149285714285661</v>
      </c>
      <c r="AM5" s="128">
        <f>Ability!AM36</f>
        <v>10.57214285714285</v>
      </c>
      <c r="AN5" s="128">
        <f>Ability!AN36</f>
        <v>10.219738095238089</v>
      </c>
      <c r="AO5" s="128">
        <f>Ability!AO36</f>
        <v>10.924547619047612</v>
      </c>
      <c r="AP5" s="128">
        <f>Ability!AP36</f>
        <v>9.0249999999999968</v>
      </c>
      <c r="AQ5" s="128">
        <f>Ability!AQ36</f>
        <v>4.8049999999999997</v>
      </c>
      <c r="AR5" s="128">
        <f>Ability!AR36</f>
        <v>0</v>
      </c>
      <c r="AS5" s="128">
        <f>Ability!AS36</f>
        <v>0</v>
      </c>
      <c r="AT5" s="128">
        <f>Ability!AT36</f>
        <v>5.6</v>
      </c>
      <c r="AU5" s="128">
        <f>Ability!AU36</f>
        <v>10.5</v>
      </c>
      <c r="AV5" s="128">
        <f>Ability!AV36</f>
        <v>10.85</v>
      </c>
      <c r="AW5" s="128">
        <f>Ability!AW36</f>
        <v>10.5</v>
      </c>
      <c r="AX5" s="128">
        <f>Ability!AX36</f>
        <v>9.3000000000000007</v>
      </c>
      <c r="AY5" s="128">
        <f>Ability!AY36</f>
        <v>10.065</v>
      </c>
      <c r="AZ5" s="128">
        <f>Ability!AZ36</f>
        <v>9.3916666666666675</v>
      </c>
      <c r="BA5" s="128">
        <f>Ability!BA36</f>
        <v>10.762499999999999</v>
      </c>
      <c r="BB5" s="128">
        <f>Ability!BC36</f>
        <v>10.85</v>
      </c>
      <c r="BC5" s="128">
        <f>Ability!BD36</f>
        <v>10.5</v>
      </c>
      <c r="BD5" s="128">
        <f>Ability!BE36</f>
        <v>10.85</v>
      </c>
      <c r="BE5" s="128">
        <f>Ability!BF36</f>
        <v>10.85</v>
      </c>
      <c r="BF5" s="128">
        <f>Ability!BG36</f>
        <v>9.3000000000000007</v>
      </c>
      <c r="BG5" s="128">
        <f>Ability!BH36</f>
        <v>9.3430555555555515</v>
      </c>
      <c r="BH5" s="128">
        <f>Ability!BI36</f>
        <v>8.7833333333333261</v>
      </c>
      <c r="BI5" s="128">
        <f>Ability!BJ36</f>
        <v>9.0761111111111035</v>
      </c>
      <c r="BJ5" s="128">
        <f>Ability!BK36</f>
        <v>8.0083333333333293</v>
      </c>
      <c r="BK5" s="128">
        <f>Ability!BL36</f>
        <v>7.2333333333333307</v>
      </c>
      <c r="BL5" s="128">
        <f>Ability!BM36</f>
        <v>8.0083333333333293</v>
      </c>
      <c r="BM5" s="128">
        <f>Ability!BN36</f>
        <v>7.7499999999999964</v>
      </c>
      <c r="BN5" s="128">
        <f>Ability!BO36</f>
        <v>8.0083333333333293</v>
      </c>
      <c r="BO5" s="153"/>
      <c r="BP5" s="131" t="s">
        <v>84</v>
      </c>
      <c r="BQ5" s="191" t="s">
        <v>37</v>
      </c>
      <c r="BR5" s="128">
        <f t="shared" ref="BR5:CT5" si="0">BR37/1000</f>
        <v>10.730345341</v>
      </c>
      <c r="BS5" s="128">
        <f t="shared" si="0"/>
        <v>10.546492736000001</v>
      </c>
      <c r="BT5" s="128">
        <f t="shared" si="0"/>
        <v>11.959088211999999</v>
      </c>
      <c r="BU5" s="128">
        <f t="shared" si="0"/>
        <v>9.9962403200000001</v>
      </c>
      <c r="BV5" s="128">
        <f t="shared" si="0"/>
        <v>12.077682899999997</v>
      </c>
      <c r="BW5" s="128">
        <f t="shared" si="0"/>
        <v>10.825014976999999</v>
      </c>
      <c r="BX5" s="128">
        <f t="shared" si="0"/>
        <v>11.328237375999999</v>
      </c>
      <c r="BY5" s="128">
        <f t="shared" si="0"/>
        <v>10.931550032999999</v>
      </c>
      <c r="BZ5" s="128">
        <f t="shared" si="0"/>
        <v>10.164659449999998</v>
      </c>
      <c r="CA5" s="128">
        <f t="shared" si="0"/>
        <v>9.188990003999999</v>
      </c>
      <c r="CB5" s="128">
        <f t="shared" si="0"/>
        <v>10.944713724000001</v>
      </c>
      <c r="CC5" s="128">
        <f t="shared" si="0"/>
        <v>10.481149239000002</v>
      </c>
      <c r="CD5" s="128">
        <f t="shared" si="0"/>
        <v>10.528482891999994</v>
      </c>
      <c r="CE5" s="128">
        <f t="shared" si="0"/>
        <v>8.306198964</v>
      </c>
      <c r="CF5" s="128">
        <f t="shared" si="0"/>
        <v>10.87435316</v>
      </c>
      <c r="CG5" s="128">
        <f t="shared" si="0"/>
        <v>9.9309658750000001</v>
      </c>
      <c r="CH5" s="128">
        <f t="shared" si="0"/>
        <v>11.171799208999996</v>
      </c>
      <c r="CI5" s="128">
        <f t="shared" si="0"/>
        <v>10.689315459999998</v>
      </c>
      <c r="CJ5" s="128">
        <f t="shared" si="0"/>
        <v>11.576454992</v>
      </c>
      <c r="CK5" s="128">
        <f t="shared" si="0"/>
        <v>10.112779502</v>
      </c>
      <c r="CL5" s="128">
        <f t="shared" si="0"/>
        <v>9.5288966749999968</v>
      </c>
      <c r="CM5" s="128">
        <f t="shared" si="0"/>
        <v>11.496373952000004</v>
      </c>
      <c r="CN5" s="128">
        <f t="shared" si="0"/>
        <v>10.834621654000003</v>
      </c>
      <c r="CO5" s="128">
        <f t="shared" si="0"/>
        <v>7.1846618520000005</v>
      </c>
      <c r="CP5" s="128">
        <f t="shared" si="0"/>
        <v>7.920347239999999</v>
      </c>
      <c r="CQ5" s="128">
        <f t="shared" si="0"/>
        <v>5.3394860859999991</v>
      </c>
      <c r="CR5" s="128">
        <f t="shared" si="0"/>
        <v>8.9736524939999978</v>
      </c>
      <c r="CS5" s="128">
        <f t="shared" si="0"/>
        <v>10.040272405999998</v>
      </c>
      <c r="CT5" s="128">
        <f t="shared" si="0"/>
        <v>12.211476834000004</v>
      </c>
      <c r="CU5" s="129">
        <v>11.44394242996654</v>
      </c>
      <c r="CV5" s="129">
        <v>11.44394242996654</v>
      </c>
      <c r="CW5" s="129">
        <v>11.44394242996654</v>
      </c>
      <c r="CX5" s="129">
        <v>11.44394242996654</v>
      </c>
      <c r="CY5" s="129">
        <f t="shared" ref="CY5:DN5" si="1">CY37/1000</f>
        <v>11.181185804999998</v>
      </c>
      <c r="CZ5" s="129">
        <f t="shared" si="1"/>
        <v>11.402921213999997</v>
      </c>
      <c r="DA5" s="129">
        <f t="shared" si="1"/>
        <v>9.5530846940000007</v>
      </c>
      <c r="DB5" s="129">
        <f t="shared" si="1"/>
        <v>10.582420011</v>
      </c>
      <c r="DC5" s="129">
        <f t="shared" si="1"/>
        <v>10.025716303999999</v>
      </c>
      <c r="DD5" s="129">
        <f t="shared" si="1"/>
        <v>11.145105655000002</v>
      </c>
      <c r="DE5" s="129">
        <f t="shared" si="1"/>
        <v>6.701158081</v>
      </c>
      <c r="DF5" s="129">
        <f t="shared" si="1"/>
        <v>2.7981521760000003</v>
      </c>
      <c r="DG5" s="129">
        <f t="shared" si="1"/>
        <v>0</v>
      </c>
      <c r="DH5" s="129">
        <f t="shared" si="1"/>
        <v>0</v>
      </c>
      <c r="DI5" s="129">
        <f t="shared" si="1"/>
        <v>6.415011752999999</v>
      </c>
      <c r="DJ5" s="129">
        <f t="shared" si="1"/>
        <v>11.280128830000001</v>
      </c>
      <c r="DK5" s="129">
        <f t="shared" si="1"/>
        <v>10.226847435000005</v>
      </c>
      <c r="DL5" s="129">
        <f t="shared" si="1"/>
        <v>9.8914001909999971</v>
      </c>
      <c r="DM5" s="129">
        <f t="shared" si="1"/>
        <v>10.153406214</v>
      </c>
      <c r="DN5" s="129">
        <f t="shared" si="1"/>
        <v>9.4882951609999964</v>
      </c>
      <c r="DO5" s="129">
        <f t="shared" ref="DO5:DP5" si="2">DO37/1000</f>
        <v>8.5769721039999993</v>
      </c>
      <c r="DP5" s="129">
        <f t="shared" si="2"/>
        <v>9.4547589290000023</v>
      </c>
      <c r="DQ5" s="273"/>
      <c r="DT5" s="235" t="s">
        <v>134</v>
      </c>
      <c r="DU5" s="236" t="s">
        <v>57</v>
      </c>
      <c r="DV5" s="801">
        <v>44256</v>
      </c>
      <c r="DW5" s="233"/>
      <c r="DX5" s="238"/>
      <c r="DY5" s="233"/>
      <c r="DZ5" s="233"/>
      <c r="EA5" s="233"/>
      <c r="EB5" s="233"/>
      <c r="EC5" s="233"/>
      <c r="ED5" s="233"/>
    </row>
    <row r="6" spans="1:153">
      <c r="A6" s="132"/>
      <c r="B6" s="157" t="s">
        <v>38</v>
      </c>
      <c r="C6" s="129">
        <f>Ability!C37</f>
        <v>9.0475142609307788</v>
      </c>
      <c r="D6" s="129">
        <f>Ability!D37</f>
        <v>8.7312389606533607</v>
      </c>
      <c r="E6" s="129">
        <f>Ability!E37</f>
        <v>9.6667288492947954</v>
      </c>
      <c r="F6" s="129">
        <f>Ability!F37</f>
        <v>9.3179999999999996</v>
      </c>
      <c r="G6" s="129">
        <f>Ability!G37</f>
        <v>9.6677490720119312</v>
      </c>
      <c r="H6" s="129">
        <f>Ability!H37</f>
        <v>9.2000891462509777</v>
      </c>
      <c r="I6" s="129">
        <f>Ability!I37</f>
        <v>9.6677490720119312</v>
      </c>
      <c r="J6" s="129">
        <f>Ability!J37</f>
        <v>8.9866759012802238</v>
      </c>
      <c r="K6" s="129">
        <f>Ability!K37</f>
        <v>9.36</v>
      </c>
      <c r="L6" s="129">
        <f>Ability!L37</f>
        <v>9.6720000000000006</v>
      </c>
      <c r="M6" s="129">
        <f>Ability!M37</f>
        <v>9.36</v>
      </c>
      <c r="N6" s="129">
        <f>Ability!N37</f>
        <v>8.5990243902439012</v>
      </c>
      <c r="O6" s="129">
        <f>Ability!O37</f>
        <v>9.2458536585365856</v>
      </c>
      <c r="P6" s="129">
        <f>Ability!P37</f>
        <v>8.7360000000000007</v>
      </c>
      <c r="Q6" s="129">
        <f>Ability!Q37</f>
        <v>4.68</v>
      </c>
      <c r="R6" s="129">
        <f>Ability!R37</f>
        <v>9.0936585365853642</v>
      </c>
      <c r="S6" s="129">
        <f>Ability!S37</f>
        <v>9.6999999999999993</v>
      </c>
      <c r="T6" s="129">
        <f>Ability!T37</f>
        <v>9.36</v>
      </c>
      <c r="U6" s="129">
        <f>Ability!U37</f>
        <v>9.6720000000000006</v>
      </c>
      <c r="V6" s="129">
        <f>Ability!V37</f>
        <v>9.6720000000000006</v>
      </c>
      <c r="W6" s="129">
        <f>Ability!W37</f>
        <v>9.36</v>
      </c>
      <c r="X6" s="129">
        <f>Ability!X37</f>
        <v>9.6720000000000006</v>
      </c>
      <c r="Y6" s="129">
        <f>Ability!Y37</f>
        <v>9.36</v>
      </c>
      <c r="Z6" s="129">
        <f>Ability!Z37</f>
        <v>9.3000000000000007</v>
      </c>
      <c r="AA6" s="129">
        <f>Ability!AA37</f>
        <v>9.6720000000000006</v>
      </c>
      <c r="AB6" s="129">
        <f>Ability!AB37</f>
        <v>8.7360000000000007</v>
      </c>
      <c r="AC6" s="129">
        <f>Ability!AC37</f>
        <v>9.6720000000000006</v>
      </c>
      <c r="AD6" s="129">
        <f>Ability!AD37</f>
        <v>9.36</v>
      </c>
      <c r="AE6" s="129">
        <f>Ability!AE37</f>
        <v>9.673</v>
      </c>
      <c r="AF6" s="129">
        <f>Ability!AF37</f>
        <v>9.36</v>
      </c>
      <c r="AG6" s="129">
        <f>Ability!AG37</f>
        <v>9.6720000000000006</v>
      </c>
      <c r="AH6" s="129">
        <f>Ability!AH37</f>
        <v>9.6720000000000006</v>
      </c>
      <c r="AI6" s="129">
        <f>Ability!AI37</f>
        <v>9.36</v>
      </c>
      <c r="AJ6" s="129">
        <f>Ability!AJ37</f>
        <v>9.673</v>
      </c>
      <c r="AK6" s="129">
        <f>Ability!AK37</f>
        <v>9.36</v>
      </c>
      <c r="AL6" s="129">
        <f>Ability!AL37</f>
        <v>9.6720000000000006</v>
      </c>
      <c r="AM6" s="129">
        <f>Ability!AM37</f>
        <v>9.6720000000000006</v>
      </c>
      <c r="AN6" s="129">
        <f>Ability!AN37</f>
        <v>9.048</v>
      </c>
      <c r="AO6" s="129">
        <f>Ability!AO37</f>
        <v>9.6720000000000006</v>
      </c>
      <c r="AP6" s="129">
        <f>Ability!AP37</f>
        <v>9.3610000000000007</v>
      </c>
      <c r="AQ6" s="129">
        <f>Ability!AQ37</f>
        <v>9.6720000000000006</v>
      </c>
      <c r="AR6" s="129">
        <f>Ability!AR37</f>
        <v>9.36</v>
      </c>
      <c r="AS6" s="129">
        <f>Ability!AS37</f>
        <v>9.6720000000000006</v>
      </c>
      <c r="AT6" s="129">
        <f>Ability!AT37</f>
        <v>9.6720000000000006</v>
      </c>
      <c r="AU6" s="129">
        <f>Ability!AU37</f>
        <v>9.36</v>
      </c>
      <c r="AV6" s="129">
        <f>Ability!AV37</f>
        <v>9.6720000000000006</v>
      </c>
      <c r="AW6" s="129">
        <f>Ability!AW37</f>
        <v>9.36</v>
      </c>
      <c r="AX6" s="129">
        <f>Ability!AX37</f>
        <v>4.992</v>
      </c>
      <c r="AY6" s="129">
        <f>Ability!AY37</f>
        <v>9.048</v>
      </c>
      <c r="AZ6" s="129">
        <f>Ability!AZ37</f>
        <v>8.5077073170731712</v>
      </c>
      <c r="BA6" s="129">
        <f>Ability!BA37</f>
        <v>9.6396585365853653</v>
      </c>
      <c r="BB6" s="129">
        <f>Ability!BC37</f>
        <v>9.6720000000000006</v>
      </c>
      <c r="BC6" s="129">
        <f>Ability!BD37</f>
        <v>9.36</v>
      </c>
      <c r="BD6" s="129">
        <f>Ability!BE37</f>
        <v>9.6720000000000006</v>
      </c>
      <c r="BE6" s="129">
        <f>Ability!BF37</f>
        <v>9.3000000000000007</v>
      </c>
      <c r="BF6" s="129">
        <f>Ability!BG37</f>
        <v>9.36</v>
      </c>
      <c r="BG6" s="129">
        <f>Ability!BH37</f>
        <v>8.5559999999999992</v>
      </c>
      <c r="BH6" s="129">
        <f>Ability!BI37</f>
        <v>8.903414634146344</v>
      </c>
      <c r="BI6" s="129">
        <f>Ability!BJ37</f>
        <v>8.2565853658536543</v>
      </c>
      <c r="BJ6" s="129">
        <f>Ability!BK37</f>
        <v>8.2565853658536543</v>
      </c>
      <c r="BK6" s="129">
        <f>Ability!BL37</f>
        <v>7.457560975609753</v>
      </c>
      <c r="BL6" s="129">
        <f>Ability!BM37</f>
        <v>8.2565853658536543</v>
      </c>
      <c r="BM6" s="129">
        <f>Ability!BN37</f>
        <v>7.9902439024390208</v>
      </c>
      <c r="BN6" s="129">
        <f>Ability!BO37</f>
        <v>8.2565853658536543</v>
      </c>
      <c r="BO6" s="153"/>
      <c r="BP6" s="132"/>
      <c r="BQ6" s="157" t="s">
        <v>38</v>
      </c>
      <c r="BR6" s="129">
        <f t="shared" ref="BR6:CT6" si="3">BR38/1000</f>
        <v>9.1687334790000001</v>
      </c>
      <c r="BS6" s="129">
        <f t="shared" si="3"/>
        <v>8.6584000519999993</v>
      </c>
      <c r="BT6" s="129">
        <f t="shared" si="3"/>
        <v>9.8235097260000011</v>
      </c>
      <c r="BU6" s="129">
        <f t="shared" si="3"/>
        <v>9.080586386000002</v>
      </c>
      <c r="BV6" s="129">
        <f t="shared" si="3"/>
        <v>9.9067230380000009</v>
      </c>
      <c r="BW6" s="129">
        <f t="shared" si="3"/>
        <v>9.2248204699999992</v>
      </c>
      <c r="BX6" s="129">
        <f t="shared" si="3"/>
        <v>9.4949197869999988</v>
      </c>
      <c r="BY6" s="129">
        <f t="shared" si="3"/>
        <v>9.172035318999999</v>
      </c>
      <c r="BZ6" s="129">
        <f t="shared" si="3"/>
        <v>9.1361752559999996</v>
      </c>
      <c r="CA6" s="129">
        <f t="shared" si="3"/>
        <v>12.205821609999999</v>
      </c>
      <c r="CB6" s="129">
        <f t="shared" si="3"/>
        <v>9.0698000610000022</v>
      </c>
      <c r="CC6" s="129">
        <f t="shared" si="3"/>
        <v>9.8640205109999997</v>
      </c>
      <c r="CD6" s="129">
        <f t="shared" si="3"/>
        <v>9.2594376010000001</v>
      </c>
      <c r="CE6" s="129">
        <f t="shared" si="3"/>
        <v>8.0701017799999999</v>
      </c>
      <c r="CF6" s="129">
        <f t="shared" si="3"/>
        <v>3.9312176899999995</v>
      </c>
      <c r="CG6" s="129">
        <f t="shared" si="3"/>
        <v>9.2051248689999969</v>
      </c>
      <c r="CH6" s="129">
        <f t="shared" si="3"/>
        <v>9.5828929299999999</v>
      </c>
      <c r="CI6" s="129">
        <f t="shared" si="3"/>
        <v>9.3039396879999963</v>
      </c>
      <c r="CJ6" s="129">
        <f t="shared" si="3"/>
        <v>9.9857647700000012</v>
      </c>
      <c r="CK6" s="129">
        <f t="shared" si="3"/>
        <v>9.3585338940000025</v>
      </c>
      <c r="CL6" s="129">
        <f t="shared" si="3"/>
        <v>9.184187924999998</v>
      </c>
      <c r="CM6" s="129">
        <f t="shared" si="3"/>
        <v>9.7571361140000015</v>
      </c>
      <c r="CN6" s="129">
        <f t="shared" si="3"/>
        <v>9.1163120360000001</v>
      </c>
      <c r="CO6" s="129">
        <f t="shared" si="3"/>
        <v>9.5430304919999998</v>
      </c>
      <c r="CP6" s="129">
        <f t="shared" si="3"/>
        <v>8.3772742189999985</v>
      </c>
      <c r="CQ6" s="129">
        <f t="shared" si="3"/>
        <v>7.5438458310000005</v>
      </c>
      <c r="CR6" s="129">
        <f t="shared" si="3"/>
        <v>9.5110343779999997</v>
      </c>
      <c r="CS6" s="129">
        <f t="shared" si="3"/>
        <v>9.5171961280000037</v>
      </c>
      <c r="CT6" s="129">
        <f t="shared" si="3"/>
        <v>9.840887372000001</v>
      </c>
      <c r="CU6" s="129">
        <v>9.3150609436151974</v>
      </c>
      <c r="CV6" s="129">
        <v>9.3150609436151974</v>
      </c>
      <c r="CW6" s="129">
        <v>9.3150609436151974</v>
      </c>
      <c r="CX6" s="129">
        <v>9.3150609436151974</v>
      </c>
      <c r="CY6" s="129">
        <f t="shared" ref="CY6:DN6" si="4">CY38/1000</f>
        <v>9.391612383</v>
      </c>
      <c r="CZ6" s="129">
        <f t="shared" si="4"/>
        <v>9.3433724960000006</v>
      </c>
      <c r="DA6" s="129">
        <f t="shared" si="4"/>
        <v>9.9108446080000014</v>
      </c>
      <c r="DB6" s="129">
        <f t="shared" si="4"/>
        <v>9.3408007409999989</v>
      </c>
      <c r="DC6" s="129">
        <f t="shared" si="4"/>
        <v>9.0474752130000002</v>
      </c>
      <c r="DD6" s="129">
        <f t="shared" si="4"/>
        <v>9.4988054329999994</v>
      </c>
      <c r="DE6" s="129">
        <f t="shared" si="4"/>
        <v>9.3618947749999997</v>
      </c>
      <c r="DF6" s="129">
        <f t="shared" si="4"/>
        <v>9.0365748789999998</v>
      </c>
      <c r="DG6" s="129">
        <f t="shared" si="4"/>
        <v>10.030908849999999</v>
      </c>
      <c r="DH6" s="129">
        <f t="shared" si="4"/>
        <v>10.236298505999999</v>
      </c>
      <c r="DI6" s="129">
        <f t="shared" si="4"/>
        <v>10.005785438999999</v>
      </c>
      <c r="DJ6" s="129">
        <f t="shared" si="4"/>
        <v>9.6242117930000006</v>
      </c>
      <c r="DK6" s="129">
        <f t="shared" si="4"/>
        <v>9.7292846379999975</v>
      </c>
      <c r="DL6" s="129">
        <f t="shared" si="4"/>
        <v>10.393795551999998</v>
      </c>
      <c r="DM6" s="129">
        <f t="shared" si="4"/>
        <v>8.2915698570000007</v>
      </c>
      <c r="DN6" s="129">
        <f t="shared" si="4"/>
        <v>9.6369069299999985</v>
      </c>
      <c r="DO6" s="129">
        <f t="shared" ref="DO6:DP6" si="5">DO38/1000</f>
        <v>8.798756252999997</v>
      </c>
      <c r="DP6" s="129">
        <f t="shared" si="5"/>
        <v>9.7994982670000006</v>
      </c>
      <c r="DQ6" s="273"/>
      <c r="DT6" s="238"/>
      <c r="DU6" s="238"/>
      <c r="DV6" s="238"/>
      <c r="DW6" s="920" t="s">
        <v>135</v>
      </c>
      <c r="DX6" s="920"/>
      <c r="DY6" s="233"/>
      <c r="DZ6" s="233"/>
      <c r="EA6" s="233"/>
      <c r="EB6" s="233"/>
      <c r="EC6" s="233"/>
      <c r="ED6" s="233"/>
      <c r="ER6" s="668" t="s">
        <v>360</v>
      </c>
      <c r="ES6" s="668" t="s">
        <v>357</v>
      </c>
      <c r="ET6" s="668" t="s">
        <v>358</v>
      </c>
      <c r="EU6" s="668" t="s">
        <v>359</v>
      </c>
      <c r="EV6" s="668" t="s">
        <v>356</v>
      </c>
    </row>
    <row r="7" spans="1:153">
      <c r="A7" s="132"/>
      <c r="B7" s="157" t="s">
        <v>39</v>
      </c>
      <c r="C7" s="129">
        <f>Ability!C38</f>
        <v>12.586091998704108</v>
      </c>
      <c r="D7" s="129">
        <f>Ability!D38</f>
        <v>11.2</v>
      </c>
      <c r="E7" s="129">
        <f>Ability!E38</f>
        <v>12.285105652308102</v>
      </c>
      <c r="F7" s="129">
        <f>Ability!F38</f>
        <v>12.432</v>
      </c>
      <c r="G7" s="129">
        <f>Ability!G38</f>
        <v>12.89033235798856</v>
      </c>
      <c r="H7" s="129">
        <f>Ability!H38</f>
        <v>12.474559063669018</v>
      </c>
      <c r="I7" s="129">
        <f>Ability!I38</f>
        <v>12.89033235798856</v>
      </c>
      <c r="J7" s="129">
        <f>Ability!J38</f>
        <v>12.459112845793438</v>
      </c>
      <c r="K7" s="129">
        <f>Ability!K38</f>
        <v>12.48</v>
      </c>
      <c r="L7" s="129">
        <f>Ability!L38</f>
        <v>12.896000000000001</v>
      </c>
      <c r="M7" s="129">
        <f>Ability!M38</f>
        <v>12.48</v>
      </c>
      <c r="N7" s="129">
        <f>Ability!N38</f>
        <v>11.465365853658536</v>
      </c>
      <c r="O7" s="129">
        <f>Ability!O38</f>
        <v>12.327804878048781</v>
      </c>
      <c r="P7" s="129">
        <f>Ability!P38</f>
        <v>11.648</v>
      </c>
      <c r="Q7" s="129">
        <f>Ability!Q38</f>
        <v>12.896000000000001</v>
      </c>
      <c r="R7" s="129">
        <f>Ability!R38</f>
        <v>12.12487804878049</v>
      </c>
      <c r="S7" s="129">
        <f>Ability!S38</f>
        <v>12.9</v>
      </c>
      <c r="T7" s="129">
        <f>Ability!T38</f>
        <v>12.48</v>
      </c>
      <c r="U7" s="129">
        <f>Ability!U38</f>
        <v>12.896000000000001</v>
      </c>
      <c r="V7" s="129">
        <f>Ability!V38</f>
        <v>12.896000000000001</v>
      </c>
      <c r="W7" s="129">
        <f>Ability!W38</f>
        <v>7.0720000000000001</v>
      </c>
      <c r="X7" s="129">
        <f>Ability!X38</f>
        <v>10.816000000000001</v>
      </c>
      <c r="Y7" s="129">
        <f>Ability!Y38</f>
        <v>12.3</v>
      </c>
      <c r="Z7" s="129">
        <f>Ability!Z38</f>
        <v>12.71</v>
      </c>
      <c r="AA7" s="129">
        <f>Ability!AA38</f>
        <v>12.71</v>
      </c>
      <c r="AB7" s="129">
        <f>Ability!AB38</f>
        <v>11.48</v>
      </c>
      <c r="AC7" s="129">
        <f>Ability!AC38</f>
        <v>12.71</v>
      </c>
      <c r="AD7" s="129">
        <f>Ability!AD38</f>
        <v>12.3</v>
      </c>
      <c r="AE7" s="129">
        <f>Ability!AE38</f>
        <v>12.71</v>
      </c>
      <c r="AF7" s="129">
        <f>Ability!AF38</f>
        <v>12.3</v>
      </c>
      <c r="AG7" s="129">
        <f>Ability!AG38</f>
        <v>12.71</v>
      </c>
      <c r="AH7" s="129">
        <f>Ability!AH38</f>
        <v>12.71</v>
      </c>
      <c r="AI7" s="129">
        <f>Ability!AI38</f>
        <v>12.3</v>
      </c>
      <c r="AJ7" s="129">
        <f>Ability!AJ38</f>
        <v>12.71</v>
      </c>
      <c r="AK7" s="129">
        <f>Ability!AK38</f>
        <v>12.3</v>
      </c>
      <c r="AL7" s="129">
        <f>Ability!AL38</f>
        <v>12.71</v>
      </c>
      <c r="AM7" s="129">
        <f>Ability!AM38</f>
        <v>12.71</v>
      </c>
      <c r="AN7" s="129">
        <f>Ability!AN38</f>
        <v>11.89</v>
      </c>
      <c r="AO7" s="129">
        <f>Ability!AO38</f>
        <v>12.71</v>
      </c>
      <c r="AP7" s="129">
        <f>Ability!AP38</f>
        <v>12.3</v>
      </c>
      <c r="AQ7" s="129">
        <f>Ability!AQ38</f>
        <v>12.71</v>
      </c>
      <c r="AR7" s="129">
        <f>Ability!AR38</f>
        <v>12.3</v>
      </c>
      <c r="AS7" s="129">
        <f>Ability!AS38</f>
        <v>12.71</v>
      </c>
      <c r="AT7" s="129">
        <f>Ability!AT38</f>
        <v>12.71</v>
      </c>
      <c r="AU7" s="129">
        <f>Ability!AU38</f>
        <v>12.3</v>
      </c>
      <c r="AV7" s="129">
        <f>Ability!AV38</f>
        <v>12.71</v>
      </c>
      <c r="AW7" s="129">
        <f>Ability!AW38</f>
        <v>12.3</v>
      </c>
      <c r="AX7" s="129">
        <f>Ability!AX38</f>
        <v>12.71</v>
      </c>
      <c r="AY7" s="129">
        <f>Ability!AY38</f>
        <v>12.71</v>
      </c>
      <c r="AZ7" s="129">
        <f>Ability!AZ38</f>
        <v>11.18</v>
      </c>
      <c r="BA7" s="129">
        <f>Ability!BA38</f>
        <v>12.6675</v>
      </c>
      <c r="BB7" s="129">
        <f>Ability!BC38</f>
        <v>12.71</v>
      </c>
      <c r="BC7" s="129">
        <f>Ability!BD38</f>
        <v>12.3</v>
      </c>
      <c r="BD7" s="129">
        <f>Ability!BE38</f>
        <v>12.71</v>
      </c>
      <c r="BE7" s="129">
        <f>Ability!BF38</f>
        <v>12.71</v>
      </c>
      <c r="BF7" s="129">
        <f>Ability!BG38</f>
        <v>9.43</v>
      </c>
      <c r="BG7" s="129">
        <f>Ability!BH38</f>
        <v>2.61</v>
      </c>
      <c r="BH7" s="129">
        <f>Ability!BI38</f>
        <v>12.3</v>
      </c>
      <c r="BI7" s="129">
        <f>Ability!BJ38</f>
        <v>12.71</v>
      </c>
      <c r="BJ7" s="129">
        <f>Ability!BK38</f>
        <v>12.71</v>
      </c>
      <c r="BK7" s="129">
        <f>Ability!BL38</f>
        <v>11.48</v>
      </c>
      <c r="BL7" s="129">
        <f>Ability!BM38</f>
        <v>12.715999999999999</v>
      </c>
      <c r="BM7" s="129">
        <f>Ability!BN38</f>
        <v>12.303000000000001</v>
      </c>
      <c r="BN7" s="129">
        <f>Ability!BO38</f>
        <v>12.715999999999999</v>
      </c>
      <c r="BO7" s="153"/>
      <c r="BP7" s="132"/>
      <c r="BQ7" s="157" t="s">
        <v>39</v>
      </c>
      <c r="BR7" s="129">
        <f t="shared" ref="BR7:CT7" si="6">BR39/1000</f>
        <v>12.255530807</v>
      </c>
      <c r="BS7" s="129">
        <f t="shared" si="6"/>
        <v>11.663603111999999</v>
      </c>
      <c r="BT7" s="129">
        <f t="shared" si="6"/>
        <v>13.116032431000001</v>
      </c>
      <c r="BU7" s="129">
        <f t="shared" si="6"/>
        <v>13.037320459</v>
      </c>
      <c r="BV7" s="129">
        <f t="shared" si="6"/>
        <v>13.364295669000002</v>
      </c>
      <c r="BW7" s="129">
        <f t="shared" si="6"/>
        <v>12.440412079000001</v>
      </c>
      <c r="BX7" s="129">
        <f t="shared" si="6"/>
        <v>12.617209401999999</v>
      </c>
      <c r="BY7" s="129">
        <f t="shared" si="6"/>
        <v>12.529704359999998</v>
      </c>
      <c r="BZ7" s="129">
        <f t="shared" si="6"/>
        <v>11.788172399999997</v>
      </c>
      <c r="CA7" s="129">
        <f t="shared" si="6"/>
        <v>10.842004230000001</v>
      </c>
      <c r="CB7" s="129">
        <f t="shared" si="6"/>
        <v>11.768392433000001</v>
      </c>
      <c r="CC7" s="129">
        <f t="shared" si="6"/>
        <v>10.611644827999999</v>
      </c>
      <c r="CD7" s="129">
        <f t="shared" si="6"/>
        <v>11.815238932000002</v>
      </c>
      <c r="CE7" s="129">
        <f t="shared" si="6"/>
        <v>10.406626438</v>
      </c>
      <c r="CF7" s="129">
        <f t="shared" si="6"/>
        <v>12.033347780000003</v>
      </c>
      <c r="CG7" s="129">
        <f t="shared" si="6"/>
        <v>12.481444292000003</v>
      </c>
      <c r="CH7" s="129">
        <f t="shared" si="6"/>
        <v>12.532012561000002</v>
      </c>
      <c r="CI7" s="129">
        <f t="shared" si="6"/>
        <v>12.341500236999998</v>
      </c>
      <c r="CJ7" s="129">
        <f t="shared" si="6"/>
        <v>13.263479603000002</v>
      </c>
      <c r="CK7" s="129">
        <f t="shared" si="6"/>
        <v>12.636050419</v>
      </c>
      <c r="CL7" s="129">
        <f t="shared" si="6"/>
        <v>6.9228688759999999</v>
      </c>
      <c r="CM7" s="129">
        <f t="shared" si="6"/>
        <v>10.219875567000001</v>
      </c>
      <c r="CN7" s="129">
        <f t="shared" si="6"/>
        <v>12.390245989</v>
      </c>
      <c r="CO7" s="129">
        <f t="shared" si="6"/>
        <v>13.040670862999999</v>
      </c>
      <c r="CP7" s="129">
        <f t="shared" si="6"/>
        <v>12.051684545999999</v>
      </c>
      <c r="CQ7" s="129">
        <f t="shared" si="6"/>
        <v>10.205538609</v>
      </c>
      <c r="CR7" s="129">
        <f t="shared" si="6"/>
        <v>12.471159225000001</v>
      </c>
      <c r="CS7" s="129">
        <f t="shared" si="6"/>
        <v>12.250045997999999</v>
      </c>
      <c r="CT7" s="129">
        <f t="shared" si="6"/>
        <v>12.982614798</v>
      </c>
      <c r="CU7" s="129">
        <v>9.6898612139955809</v>
      </c>
      <c r="CV7" s="129">
        <v>9.6898612139955809</v>
      </c>
      <c r="CW7" s="129">
        <v>9.6898612139955809</v>
      </c>
      <c r="CX7" s="129">
        <v>9.6898612139955809</v>
      </c>
      <c r="CY7" s="129">
        <f t="shared" ref="CY7:DN7" si="7">CY39/1000</f>
        <v>13.086756739999998</v>
      </c>
      <c r="CZ7" s="129">
        <f t="shared" si="7"/>
        <v>12.914845962999999</v>
      </c>
      <c r="DA7" s="129">
        <f t="shared" si="7"/>
        <v>13.147413492</v>
      </c>
      <c r="DB7" s="129">
        <f t="shared" si="7"/>
        <v>12.770678070999997</v>
      </c>
      <c r="DC7" s="129">
        <f t="shared" si="7"/>
        <v>12.292806502000003</v>
      </c>
      <c r="DD7" s="129">
        <f t="shared" si="7"/>
        <v>13.275279206</v>
      </c>
      <c r="DE7" s="129">
        <f t="shared" si="7"/>
        <v>12.568075245999999</v>
      </c>
      <c r="DF7" s="129">
        <f t="shared" si="7"/>
        <v>12.333214136999999</v>
      </c>
      <c r="DG7" s="129">
        <f t="shared" si="7"/>
        <v>13.498939955000001</v>
      </c>
      <c r="DH7" s="129">
        <f t="shared" si="7"/>
        <v>14.004451101999999</v>
      </c>
      <c r="DI7" s="129">
        <f t="shared" si="7"/>
        <v>14.326846210999998</v>
      </c>
      <c r="DJ7" s="129">
        <f t="shared" si="7"/>
        <v>13.052268925</v>
      </c>
      <c r="DK7" s="129">
        <f t="shared" si="7"/>
        <v>13.221995577000001</v>
      </c>
      <c r="DL7" s="129">
        <f t="shared" si="7"/>
        <v>14.077913402999998</v>
      </c>
      <c r="DM7" s="129">
        <f t="shared" si="7"/>
        <v>15.493255392000002</v>
      </c>
      <c r="DN7" s="129">
        <f t="shared" si="7"/>
        <v>12.954821080000002</v>
      </c>
      <c r="DO7" s="129">
        <f t="shared" ref="DO7:DP7" si="8">DO39/1000</f>
        <v>11.540653489</v>
      </c>
      <c r="DP7" s="129">
        <f t="shared" si="8"/>
        <v>12.783903099</v>
      </c>
      <c r="DQ7" s="273"/>
      <c r="DR7" s="234"/>
      <c r="DT7" s="239" t="s">
        <v>360</v>
      </c>
      <c r="DU7" s="239" t="s">
        <v>357</v>
      </c>
      <c r="DV7" s="239" t="s">
        <v>358</v>
      </c>
      <c r="DW7" s="239" t="s">
        <v>359</v>
      </c>
      <c r="DX7" s="239" t="s">
        <v>356</v>
      </c>
      <c r="DY7" s="233"/>
      <c r="DZ7" s="233"/>
      <c r="EA7" s="233"/>
      <c r="EB7" s="233"/>
      <c r="EC7" s="233"/>
      <c r="ED7" s="233"/>
      <c r="ER7" s="669" t="s">
        <v>37</v>
      </c>
      <c r="ES7" s="670">
        <f>DU8</f>
        <v>10.762499999999999</v>
      </c>
      <c r="ET7" s="670">
        <f>DV8</f>
        <v>9.4547589290000023</v>
      </c>
      <c r="EU7" s="832">
        <f>DW8</f>
        <v>-1.307741070999997</v>
      </c>
      <c r="EV7" s="868">
        <f>DX8</f>
        <v>-0.12150904260162575</v>
      </c>
    </row>
    <row r="8" spans="1:153">
      <c r="A8" s="132"/>
      <c r="B8" s="157" t="s">
        <v>40</v>
      </c>
      <c r="C8" s="129">
        <f>Ability!C39</f>
        <v>14.652391496466427</v>
      </c>
      <c r="D8" s="129">
        <f>Ability!D39</f>
        <v>12.100689655172415</v>
      </c>
      <c r="E8" s="129">
        <f>Ability!E39</f>
        <v>15.59114325613494</v>
      </c>
      <c r="F8" s="129">
        <f>Ability!F39</f>
        <v>15.09</v>
      </c>
      <c r="G8" s="129">
        <f>Ability!G39</f>
        <v>15.593</v>
      </c>
      <c r="H8" s="129">
        <f>Ability!H39</f>
        <v>14.8298275862069</v>
      </c>
      <c r="I8" s="129">
        <f>Ability!I39</f>
        <v>3.7074568965517245</v>
      </c>
      <c r="J8" s="129">
        <f>Ability!J39</f>
        <v>14.316420689655176</v>
      </c>
      <c r="K8" s="129">
        <f>Ability!K39</f>
        <v>14.8298275862069</v>
      </c>
      <c r="L8" s="129">
        <f>Ability!L39</f>
        <v>15.324155172413796</v>
      </c>
      <c r="M8" s="129">
        <f>Ability!M39</f>
        <v>14.8298275862069</v>
      </c>
      <c r="N8" s="129">
        <f>Ability!N39</f>
        <v>15.324155172413796</v>
      </c>
      <c r="O8" s="129">
        <f>Ability!O39</f>
        <v>15.324155172413796</v>
      </c>
      <c r="P8" s="129">
        <f>Ability!P39</f>
        <v>13.841172413793107</v>
      </c>
      <c r="Q8" s="129">
        <f>Ability!Q39</f>
        <v>13.95</v>
      </c>
      <c r="R8" s="129">
        <f>Ability!R39</f>
        <v>13.197413793103449</v>
      </c>
      <c r="S8" s="129">
        <f>Ability!S39</f>
        <v>14</v>
      </c>
      <c r="T8" s="129">
        <f>Ability!T39</f>
        <v>13.5</v>
      </c>
      <c r="U8" s="129">
        <f>Ability!U39</f>
        <v>12.6</v>
      </c>
      <c r="V8" s="129">
        <f>Ability!V39</f>
        <v>13.95</v>
      </c>
      <c r="W8" s="129">
        <f>Ability!W39</f>
        <v>13.5</v>
      </c>
      <c r="X8" s="129">
        <f>Ability!X39</f>
        <v>11.7</v>
      </c>
      <c r="Y8" s="129">
        <f>Ability!Y39</f>
        <v>7.98</v>
      </c>
      <c r="Z8" s="129">
        <f>Ability!Z39</f>
        <v>14.108000000000001</v>
      </c>
      <c r="AA8" s="129">
        <f>Ability!AA39</f>
        <v>13.02</v>
      </c>
      <c r="AB8" s="129">
        <f>Ability!AB39</f>
        <v>11.68</v>
      </c>
      <c r="AC8" s="129">
        <f>Ability!AC39</f>
        <v>13.02</v>
      </c>
      <c r="AD8" s="129">
        <f>Ability!AD39</f>
        <v>12.035172413793104</v>
      </c>
      <c r="AE8" s="129">
        <f>Ability!AE39</f>
        <v>13.02</v>
      </c>
      <c r="AF8" s="129">
        <f>Ability!AF39</f>
        <v>12.6</v>
      </c>
      <c r="AG8" s="129">
        <f>Ability!AG39</f>
        <v>13.02</v>
      </c>
      <c r="AH8" s="129">
        <f>Ability!AH39</f>
        <v>13.02</v>
      </c>
      <c r="AI8" s="129">
        <f>Ability!AI39</f>
        <v>12.6</v>
      </c>
      <c r="AJ8" s="129">
        <f>Ability!AJ39</f>
        <v>11.55</v>
      </c>
      <c r="AK8" s="129">
        <f>Ability!AK39</f>
        <v>12.6</v>
      </c>
      <c r="AL8" s="129">
        <f>Ability!AL39</f>
        <v>13.02</v>
      </c>
      <c r="AM8" s="129">
        <f>Ability!AM39</f>
        <v>5.88</v>
      </c>
      <c r="AN8" s="129">
        <f>Ability!AN39</f>
        <v>6.93</v>
      </c>
      <c r="AO8" s="129">
        <f>Ability!AO39</f>
        <v>13.02</v>
      </c>
      <c r="AP8" s="129">
        <f>Ability!AP39</f>
        <v>12.6</v>
      </c>
      <c r="AQ8" s="129">
        <f>Ability!AQ39</f>
        <v>8.82</v>
      </c>
      <c r="AR8" s="129">
        <f>Ability!AR39</f>
        <v>10.5</v>
      </c>
      <c r="AS8" s="129">
        <f>Ability!AS39</f>
        <v>13.02</v>
      </c>
      <c r="AT8" s="129">
        <f>Ability!AT39</f>
        <v>14.26</v>
      </c>
      <c r="AU8" s="129">
        <f>Ability!AU39</f>
        <v>13.8</v>
      </c>
      <c r="AV8" s="129">
        <f>Ability!AV39</f>
        <v>11.96</v>
      </c>
      <c r="AW8" s="129">
        <f>Ability!AW39</f>
        <v>9.89</v>
      </c>
      <c r="AX8" s="129">
        <f>Ability!AX39</f>
        <v>7.13</v>
      </c>
      <c r="AY8" s="129">
        <f>Ability!AY39</f>
        <v>12.697586206896551</v>
      </c>
      <c r="AZ8" s="129">
        <f>Ability!AZ39</f>
        <v>12.388275862068966</v>
      </c>
      <c r="BA8" s="129">
        <f>Ability!BA39</f>
        <v>14.262379310344828</v>
      </c>
      <c r="BB8" s="129">
        <f>Ability!BC39</f>
        <v>14.26</v>
      </c>
      <c r="BC8" s="129">
        <f>Ability!BD39</f>
        <v>13.8</v>
      </c>
      <c r="BD8" s="129">
        <f>Ability!BE39</f>
        <v>14.26</v>
      </c>
      <c r="BE8" s="129">
        <f>Ability!BF39</f>
        <v>14.26</v>
      </c>
      <c r="BF8" s="129">
        <f>Ability!BG39</f>
        <v>12.6</v>
      </c>
      <c r="BG8" s="129">
        <f>Ability!BH39</f>
        <v>12.571034482758618</v>
      </c>
      <c r="BH8" s="129">
        <f>Ability!BI39</f>
        <v>12.165517241379307</v>
      </c>
      <c r="BI8" s="129">
        <f>Ability!BJ39</f>
        <v>12.795517241379315</v>
      </c>
      <c r="BJ8" s="129">
        <f>Ability!BK39</f>
        <v>12.795517241379315</v>
      </c>
      <c r="BK8" s="129">
        <f>Ability!BL39</f>
        <v>11.557241379310348</v>
      </c>
      <c r="BL8" s="129">
        <f>Ability!BM39</f>
        <v>12.795517241379315</v>
      </c>
      <c r="BM8" s="129">
        <f>Ability!BN39</f>
        <v>12.382758620689659</v>
      </c>
      <c r="BN8" s="129">
        <f>Ability!BO39</f>
        <v>12.795517241379315</v>
      </c>
      <c r="BO8" s="153"/>
      <c r="BP8" s="132"/>
      <c r="BQ8" s="157" t="s">
        <v>40</v>
      </c>
      <c r="BR8" s="129">
        <f t="shared" ref="BR8:CT8" si="9">BR40/1000</f>
        <v>14.326093498000001</v>
      </c>
      <c r="BS8" s="129">
        <f t="shared" si="9"/>
        <v>11.943037530999998</v>
      </c>
      <c r="BT8" s="129">
        <f t="shared" si="9"/>
        <v>14.987476852</v>
      </c>
      <c r="BU8" s="129">
        <f t="shared" si="9"/>
        <v>14.301342633000004</v>
      </c>
      <c r="BV8" s="129">
        <f t="shared" si="9"/>
        <v>15.306835659000003</v>
      </c>
      <c r="BW8" s="129">
        <f t="shared" si="9"/>
        <v>13.197241866999997</v>
      </c>
      <c r="BX8" s="129">
        <f t="shared" si="9"/>
        <v>3.7329280709999999</v>
      </c>
      <c r="BY8" s="129">
        <f t="shared" si="9"/>
        <v>13.460026256999997</v>
      </c>
      <c r="BZ8" s="129">
        <f t="shared" si="9"/>
        <v>12.581262485</v>
      </c>
      <c r="CA8" s="129">
        <f t="shared" si="9"/>
        <v>13.854426415000001</v>
      </c>
      <c r="CB8" s="129">
        <f t="shared" si="9"/>
        <v>13.964182286999996</v>
      </c>
      <c r="CC8" s="129">
        <f t="shared" si="9"/>
        <v>14.176124042</v>
      </c>
      <c r="CD8" s="129">
        <f t="shared" si="9"/>
        <v>12.449909241999999</v>
      </c>
      <c r="CE8" s="129">
        <f t="shared" si="9"/>
        <v>10.975304182000002</v>
      </c>
      <c r="CF8" s="129">
        <f t="shared" si="9"/>
        <v>12.575154075000004</v>
      </c>
      <c r="CG8" s="129">
        <f t="shared" si="9"/>
        <v>11.631899613</v>
      </c>
      <c r="CH8" s="129">
        <f t="shared" si="9"/>
        <v>11.366954823000002</v>
      </c>
      <c r="CI8" s="129">
        <f t="shared" si="9"/>
        <v>13.238276649999998</v>
      </c>
      <c r="CJ8" s="129">
        <f t="shared" si="9"/>
        <v>13.459061147000002</v>
      </c>
      <c r="CK8" s="129">
        <f t="shared" si="9"/>
        <v>11.737925145999998</v>
      </c>
      <c r="CL8" s="129">
        <f t="shared" si="9"/>
        <v>12.437943661000002</v>
      </c>
      <c r="CM8" s="129">
        <f t="shared" si="9"/>
        <v>11.557628135000002</v>
      </c>
      <c r="CN8" s="129">
        <f t="shared" si="9"/>
        <v>8.7172694859999993</v>
      </c>
      <c r="CO8" s="129">
        <f t="shared" si="9"/>
        <v>15.093031767999999</v>
      </c>
      <c r="CP8" s="129">
        <f t="shared" si="9"/>
        <v>11.952785809000002</v>
      </c>
      <c r="CQ8" s="129">
        <f t="shared" si="9"/>
        <v>11.160975115000001</v>
      </c>
      <c r="CR8" s="129">
        <f t="shared" si="9"/>
        <v>13.779750426</v>
      </c>
      <c r="CS8" s="129">
        <f t="shared" si="9"/>
        <v>12.141706076</v>
      </c>
      <c r="CT8" s="129">
        <f t="shared" si="9"/>
        <v>14.165380731000003</v>
      </c>
      <c r="CU8" s="129">
        <v>13.465882687013098</v>
      </c>
      <c r="CV8" s="129">
        <v>13.465882687013098</v>
      </c>
      <c r="CW8" s="129">
        <v>13.465882687013098</v>
      </c>
      <c r="CX8" s="129">
        <v>13.465882687013098</v>
      </c>
      <c r="CY8" s="129">
        <f t="shared" ref="CY8:DN8" si="10">CY40/1000</f>
        <v>12.700408330999998</v>
      </c>
      <c r="CZ8" s="129">
        <f t="shared" si="10"/>
        <v>13.5407517</v>
      </c>
      <c r="DA8" s="129">
        <f t="shared" si="10"/>
        <v>13.776413257000002</v>
      </c>
      <c r="DB8" s="129">
        <f t="shared" si="10"/>
        <v>8.3726053900000004</v>
      </c>
      <c r="DC8" s="129">
        <f t="shared" si="10"/>
        <v>9.0055991979999988</v>
      </c>
      <c r="DD8" s="129">
        <f t="shared" si="10"/>
        <v>14.700465798000005</v>
      </c>
      <c r="DE8" s="129">
        <f t="shared" si="10"/>
        <v>8.5441460769999971</v>
      </c>
      <c r="DF8" s="129">
        <f t="shared" si="10"/>
        <v>5.5171444809999999</v>
      </c>
      <c r="DG8" s="129">
        <f t="shared" si="10"/>
        <v>14.701930472000001</v>
      </c>
      <c r="DH8" s="129">
        <f t="shared" si="10"/>
        <v>14.672868107999998</v>
      </c>
      <c r="DI8" s="129">
        <f t="shared" si="10"/>
        <v>14.563149749999999</v>
      </c>
      <c r="DJ8" s="129">
        <f t="shared" si="10"/>
        <v>13.692194528999995</v>
      </c>
      <c r="DK8" s="129">
        <f t="shared" si="10"/>
        <v>11.846297856000003</v>
      </c>
      <c r="DL8" s="129">
        <f t="shared" si="10"/>
        <v>7.0135267160000003</v>
      </c>
      <c r="DM8" s="129">
        <f t="shared" si="10"/>
        <v>10.706592454999999</v>
      </c>
      <c r="DN8" s="129">
        <f t="shared" si="10"/>
        <v>13.583936453999998</v>
      </c>
      <c r="DO8" s="129">
        <f t="shared" ref="DO8:DP8" si="11">DO40/1000</f>
        <v>12.528270858000003</v>
      </c>
      <c r="DP8" s="129">
        <f t="shared" si="11"/>
        <v>14.244626438999999</v>
      </c>
      <c r="DQ8" s="273"/>
      <c r="DR8" s="234"/>
      <c r="DT8" s="240" t="s">
        <v>37</v>
      </c>
      <c r="DU8" s="799">
        <f>BA5</f>
        <v>10.762499999999999</v>
      </c>
      <c r="DV8" s="799">
        <f>DP5</f>
        <v>9.4547589290000023</v>
      </c>
      <c r="DW8" s="656">
        <f>DV8-DU8</f>
        <v>-1.307741070999997</v>
      </c>
      <c r="DX8" s="344">
        <f>DW8/DU8</f>
        <v>-0.12150904260162575</v>
      </c>
      <c r="DY8" s="243"/>
      <c r="DZ8" s="243"/>
      <c r="EA8" s="243"/>
      <c r="EB8" s="243"/>
      <c r="EC8" s="243"/>
      <c r="ED8" s="243"/>
      <c r="EE8" s="130"/>
      <c r="ER8" s="671" t="s">
        <v>38</v>
      </c>
      <c r="ES8" s="670">
        <f t="shared" ref="ES8:ES14" si="12">DU9</f>
        <v>9.6396585365853653</v>
      </c>
      <c r="ET8" s="670">
        <f t="shared" ref="ET8:ET14" si="13">DV9</f>
        <v>9.7994982670000006</v>
      </c>
      <c r="EU8" s="670">
        <f t="shared" ref="EU8:EU14" si="14">DW9</f>
        <v>0.15983973041463528</v>
      </c>
      <c r="EV8" s="685">
        <f t="shared" ref="EV8:EV14" si="15">DX9</f>
        <v>1.6581472238668626E-2</v>
      </c>
    </row>
    <row r="9" spans="1:153">
      <c r="A9" s="132"/>
      <c r="B9" s="157" t="s">
        <v>42</v>
      </c>
      <c r="C9" s="129">
        <f>Ability!C40</f>
        <v>18.989689830646309</v>
      </c>
      <c r="D9" s="129">
        <f>Ability!D40</f>
        <v>16.8</v>
      </c>
      <c r="E9" s="129">
        <f>Ability!E40</f>
        <v>18.600000000000001</v>
      </c>
      <c r="F9" s="129">
        <f>Ability!F40</f>
        <v>17.914285714285718</v>
      </c>
      <c r="G9" s="129">
        <f>Ability!G40</f>
        <v>18.600000000000001</v>
      </c>
      <c r="H9" s="129">
        <f>Ability!H40</f>
        <v>17.614285714285714</v>
      </c>
      <c r="I9" s="129">
        <f>Ability!I40</f>
        <v>18.600000000000001</v>
      </c>
      <c r="J9" s="129">
        <f>Ability!J40</f>
        <v>18.578571428571429</v>
      </c>
      <c r="K9" s="129">
        <f>Ability!K40</f>
        <v>9</v>
      </c>
      <c r="L9" s="129">
        <f>Ability!L40</f>
        <v>19.84</v>
      </c>
      <c r="M9" s="129">
        <f>Ability!M40</f>
        <v>19.2</v>
      </c>
      <c r="N9" s="129">
        <f>Ability!N40</f>
        <v>19.84</v>
      </c>
      <c r="O9" s="129">
        <f>Ability!O40</f>
        <v>19.84</v>
      </c>
      <c r="P9" s="129">
        <f>Ability!P40</f>
        <v>17.920000000000002</v>
      </c>
      <c r="Q9" s="129">
        <f>Ability!Q40</f>
        <v>19.84</v>
      </c>
      <c r="R9" s="129">
        <f>Ability!R40</f>
        <v>19.2</v>
      </c>
      <c r="S9" s="129">
        <f>Ability!S40</f>
        <v>19.8</v>
      </c>
      <c r="T9" s="129">
        <f>Ability!T40</f>
        <v>19.2</v>
      </c>
      <c r="U9" s="129">
        <f>Ability!U40</f>
        <v>19.490909090909092</v>
      </c>
      <c r="V9" s="129">
        <f>Ability!V40</f>
        <v>19.84</v>
      </c>
      <c r="W9" s="129">
        <f>Ability!W40</f>
        <v>15.709090909090911</v>
      </c>
      <c r="X9" s="129">
        <f>Ability!X40</f>
        <v>18.47454545454546</v>
      </c>
      <c r="Y9" s="129">
        <f>Ability!Y40</f>
        <v>18.3</v>
      </c>
      <c r="Z9" s="129">
        <f>Ability!Z40</f>
        <v>19.605</v>
      </c>
      <c r="AA9" s="129">
        <f>Ability!AA40</f>
        <v>18.91</v>
      </c>
      <c r="AB9" s="129">
        <f>Ability!AB40</f>
        <v>17.079999999999998</v>
      </c>
      <c r="AC9" s="129">
        <f>Ability!AC40</f>
        <v>18.91</v>
      </c>
      <c r="AD9" s="129">
        <f>Ability!AD40</f>
        <v>18.3</v>
      </c>
      <c r="AE9" s="129">
        <f>Ability!AE40</f>
        <v>13.530909090909091</v>
      </c>
      <c r="AF9" s="129">
        <f>Ability!AF40</f>
        <v>18.3</v>
      </c>
      <c r="AG9" s="129">
        <f>Ability!AG40</f>
        <v>18.91</v>
      </c>
      <c r="AH9" s="129">
        <f>Ability!AH40</f>
        <v>18.91</v>
      </c>
      <c r="AI9" s="129">
        <f>Ability!AI40</f>
        <v>18.3</v>
      </c>
      <c r="AJ9" s="129">
        <f>Ability!AJ40</f>
        <v>18.91</v>
      </c>
      <c r="AK9" s="129">
        <f>Ability!AK40</f>
        <v>18.3</v>
      </c>
      <c r="AL9" s="129">
        <f>Ability!AL40</f>
        <v>18.91</v>
      </c>
      <c r="AM9" s="129">
        <f>Ability!AM40</f>
        <v>18.071249999999999</v>
      </c>
      <c r="AN9" s="129">
        <f>Ability!AN40</f>
        <v>17.690000000000001</v>
      </c>
      <c r="AO9" s="129">
        <f>Ability!AO40</f>
        <v>18.91</v>
      </c>
      <c r="AP9" s="129">
        <f>Ability!AP40</f>
        <v>18.3</v>
      </c>
      <c r="AQ9" s="129">
        <f>Ability!AQ40</f>
        <v>18.91</v>
      </c>
      <c r="AR9" s="129">
        <f>Ability!AR40</f>
        <v>18.3</v>
      </c>
      <c r="AS9" s="129">
        <f>Ability!AS40</f>
        <v>17.177045454545453</v>
      </c>
      <c r="AT9" s="129">
        <f>Ability!AT40</f>
        <v>19.115909090909092</v>
      </c>
      <c r="AU9" s="129">
        <f>Ability!AU40</f>
        <v>17.284090909090914</v>
      </c>
      <c r="AV9" s="129">
        <f>Ability!AV40</f>
        <v>19.854545454545455</v>
      </c>
      <c r="AW9" s="129">
        <f>Ability!AW40</f>
        <v>19.8</v>
      </c>
      <c r="AX9" s="129">
        <f>Ability!AX40</f>
        <v>18.91</v>
      </c>
      <c r="AY9" s="129">
        <f>Ability!AY40</f>
        <v>18.91</v>
      </c>
      <c r="AZ9" s="129">
        <f>Ability!AZ40</f>
        <v>17.690340909090907</v>
      </c>
      <c r="BA9" s="129">
        <f>Ability!BA40</f>
        <v>20.083522727272729</v>
      </c>
      <c r="BB9" s="129">
        <f>Ability!BC40</f>
        <v>20.149999999999999</v>
      </c>
      <c r="BC9" s="129">
        <f>Ability!BD40</f>
        <v>19.5</v>
      </c>
      <c r="BD9" s="129">
        <f>Ability!BE40</f>
        <v>3.25</v>
      </c>
      <c r="BE9" s="129">
        <f>Ability!BF40</f>
        <v>20.149999999999999</v>
      </c>
      <c r="BF9" s="129">
        <f>Ability!BG40</f>
        <v>18.3</v>
      </c>
      <c r="BG9" s="129">
        <f>Ability!BH40</f>
        <v>18.48022727272728</v>
      </c>
      <c r="BH9" s="129">
        <f>Ability!BI40</f>
        <v>18.092045454545453</v>
      </c>
      <c r="BI9" s="129">
        <f>Ability!BJ40</f>
        <v>18.91</v>
      </c>
      <c r="BJ9" s="129">
        <f>Ability!BK40</f>
        <v>18.91</v>
      </c>
      <c r="BK9" s="129">
        <f>Ability!BL40</f>
        <v>17.079999999999998</v>
      </c>
      <c r="BL9" s="129">
        <f>Ability!BM40</f>
        <v>18.91</v>
      </c>
      <c r="BM9" s="129">
        <f>Ability!BN40</f>
        <v>18.3</v>
      </c>
      <c r="BN9" s="129">
        <f>Ability!BO40</f>
        <v>18.91</v>
      </c>
      <c r="BO9" s="153"/>
      <c r="BP9" s="132"/>
      <c r="BQ9" s="157" t="s">
        <v>42</v>
      </c>
      <c r="BR9" s="129">
        <f t="shared" ref="BR9:CT9" si="16">BR41/1000</f>
        <v>18.202088252999999</v>
      </c>
      <c r="BS9" s="129">
        <f t="shared" si="16"/>
        <v>18.011789803999999</v>
      </c>
      <c r="BT9" s="129">
        <f t="shared" si="16"/>
        <v>19.454781552999997</v>
      </c>
      <c r="BU9" s="129">
        <f t="shared" si="16"/>
        <v>17.676512068000001</v>
      </c>
      <c r="BV9" s="129">
        <f t="shared" si="16"/>
        <v>19.214488420000002</v>
      </c>
      <c r="BW9" s="129">
        <f t="shared" si="16"/>
        <v>18.990460598999999</v>
      </c>
      <c r="BX9" s="129">
        <f t="shared" si="16"/>
        <v>19.964458551000003</v>
      </c>
      <c r="BY9" s="129">
        <f t="shared" si="16"/>
        <v>20.619511286000002</v>
      </c>
      <c r="BZ9" s="129">
        <f t="shared" si="16"/>
        <v>11.503957823</v>
      </c>
      <c r="CA9" s="129">
        <f t="shared" si="16"/>
        <v>21.998202483999997</v>
      </c>
      <c r="CB9" s="129">
        <f t="shared" si="16"/>
        <v>19.544112682999998</v>
      </c>
      <c r="CC9" s="129">
        <f t="shared" si="16"/>
        <v>21.003277193000002</v>
      </c>
      <c r="CD9" s="129">
        <f t="shared" si="16"/>
        <v>19.231556937000001</v>
      </c>
      <c r="CE9" s="129">
        <f t="shared" si="16"/>
        <v>16.427672632</v>
      </c>
      <c r="CF9" s="129">
        <f t="shared" si="16"/>
        <v>19.634563163000003</v>
      </c>
      <c r="CG9" s="129">
        <f t="shared" si="16"/>
        <v>19.455396612000005</v>
      </c>
      <c r="CH9" s="129">
        <f t="shared" si="16"/>
        <v>19.449678706</v>
      </c>
      <c r="CI9" s="129">
        <f t="shared" si="16"/>
        <v>20.523938778000005</v>
      </c>
      <c r="CJ9" s="129">
        <f t="shared" si="16"/>
        <v>20.271423534999993</v>
      </c>
      <c r="CK9" s="129">
        <f t="shared" si="16"/>
        <v>18.648986798000003</v>
      </c>
      <c r="CL9" s="129">
        <f t="shared" si="16"/>
        <v>14.731451169999994</v>
      </c>
      <c r="CM9" s="129">
        <f t="shared" si="16"/>
        <v>17.650283514999998</v>
      </c>
      <c r="CN9" s="129">
        <f t="shared" si="16"/>
        <v>19.258025155999995</v>
      </c>
      <c r="CO9" s="129">
        <f t="shared" si="16"/>
        <v>20.234206156999999</v>
      </c>
      <c r="CP9" s="129">
        <f t="shared" si="16"/>
        <v>20.375170772000004</v>
      </c>
      <c r="CQ9" s="129">
        <f t="shared" si="16"/>
        <v>16.030883548000002</v>
      </c>
      <c r="CR9" s="129">
        <f t="shared" si="16"/>
        <v>19.572792508999999</v>
      </c>
      <c r="CS9" s="129">
        <f t="shared" si="16"/>
        <v>19.955981314999999</v>
      </c>
      <c r="CT9" s="129">
        <f t="shared" si="16"/>
        <v>13.701193372000002</v>
      </c>
      <c r="CU9" s="129">
        <v>18.741608331172763</v>
      </c>
      <c r="CV9" s="129">
        <v>18.741608331172763</v>
      </c>
      <c r="CW9" s="129">
        <v>18.741608331172763</v>
      </c>
      <c r="CX9" s="129">
        <v>18.741608331172763</v>
      </c>
      <c r="CY9" s="129">
        <f t="shared" ref="CY9:DN9" si="17">CY41/1000</f>
        <v>18.717273424000002</v>
      </c>
      <c r="CZ9" s="129">
        <f t="shared" si="17"/>
        <v>18.828185393000002</v>
      </c>
      <c r="DA9" s="129">
        <f t="shared" si="17"/>
        <v>20.071780990999997</v>
      </c>
      <c r="DB9" s="129">
        <f t="shared" si="17"/>
        <v>18.543621125999998</v>
      </c>
      <c r="DC9" s="129">
        <f t="shared" si="17"/>
        <v>17.539249117000001</v>
      </c>
      <c r="DD9" s="129">
        <f t="shared" si="17"/>
        <v>18.689245116999995</v>
      </c>
      <c r="DE9" s="129">
        <f t="shared" si="17"/>
        <v>18.881461928000004</v>
      </c>
      <c r="DF9" s="129">
        <f t="shared" si="17"/>
        <v>18.949913690000002</v>
      </c>
      <c r="DG9" s="129">
        <f t="shared" si="17"/>
        <v>17.822440988000007</v>
      </c>
      <c r="DH9" s="129">
        <f t="shared" si="17"/>
        <v>19.405346144999999</v>
      </c>
      <c r="DI9" s="129">
        <f t="shared" si="17"/>
        <v>20.289559410000003</v>
      </c>
      <c r="DJ9" s="129">
        <f t="shared" si="17"/>
        <v>16.269341069000003</v>
      </c>
      <c r="DK9" s="129">
        <f t="shared" si="17"/>
        <v>19.244514249999998</v>
      </c>
      <c r="DL9" s="129">
        <f t="shared" si="17"/>
        <v>18.789627732999996</v>
      </c>
      <c r="DM9" s="129">
        <f t="shared" si="17"/>
        <v>19.801602106000004</v>
      </c>
      <c r="DN9" s="129">
        <f t="shared" si="17"/>
        <v>19.144437776</v>
      </c>
      <c r="DO9" s="129">
        <f t="shared" ref="DO9:DP9" si="18">DO41/1000</f>
        <v>16.382717093999997</v>
      </c>
      <c r="DP9" s="129">
        <f t="shared" si="18"/>
        <v>18.734160929000002</v>
      </c>
      <c r="DQ9" s="273"/>
      <c r="DR9" s="234"/>
      <c r="DT9" s="240" t="s">
        <v>38</v>
      </c>
      <c r="DU9" s="799">
        <f>BA6</f>
        <v>9.6396585365853653</v>
      </c>
      <c r="DV9" s="799">
        <f t="shared" ref="DV9:DV10" si="19">DP6</f>
        <v>9.7994982670000006</v>
      </c>
      <c r="DW9" s="656">
        <f t="shared" ref="DW9:DW14" si="20">DV9-DU9</f>
        <v>0.15983973041463528</v>
      </c>
      <c r="DX9" s="344">
        <f t="shared" ref="DX9:DX14" si="21">DW9/DU9</f>
        <v>1.6581472238668626E-2</v>
      </c>
      <c r="DY9" s="233"/>
      <c r="DZ9" s="233"/>
      <c r="EA9" s="233"/>
      <c r="EB9" s="233"/>
      <c r="EC9" s="233"/>
      <c r="ED9" s="233"/>
      <c r="EE9" s="135"/>
      <c r="ER9" s="671" t="s">
        <v>39</v>
      </c>
      <c r="ES9" s="670">
        <f t="shared" si="12"/>
        <v>12.6675</v>
      </c>
      <c r="ET9" s="670">
        <f t="shared" si="13"/>
        <v>12.783903099</v>
      </c>
      <c r="EU9" s="670">
        <f t="shared" si="14"/>
        <v>0.11640309899999934</v>
      </c>
      <c r="EV9" s="685">
        <f t="shared" si="15"/>
        <v>9.1891137951450041E-3</v>
      </c>
    </row>
    <row r="10" spans="1:153">
      <c r="A10" s="132"/>
      <c r="B10" s="157" t="s">
        <v>86</v>
      </c>
      <c r="C10" s="129">
        <f>Ability!C41</f>
        <v>22.949127426021874</v>
      </c>
      <c r="D10" s="129">
        <f>Ability!D41</f>
        <v>20.999127426021875</v>
      </c>
      <c r="E10" s="129">
        <f>Ability!E41</f>
        <v>18.71</v>
      </c>
      <c r="F10" s="129">
        <f>Ability!F41</f>
        <v>18.32</v>
      </c>
      <c r="G10" s="129">
        <f>Ability!G41</f>
        <v>18.600000000000001</v>
      </c>
      <c r="H10" s="129">
        <f>Ability!H41</f>
        <v>16.5</v>
      </c>
      <c r="I10" s="129">
        <f>Ability!I41</f>
        <v>17.37</v>
      </c>
      <c r="J10" s="129">
        <f>Ability!J41</f>
        <v>17.05</v>
      </c>
      <c r="K10" s="129">
        <f>Ability!K41</f>
        <v>16.5</v>
      </c>
      <c r="L10" s="129">
        <f>Ability!L41</f>
        <v>17.05</v>
      </c>
      <c r="M10" s="129">
        <f>Ability!M41</f>
        <v>16.5</v>
      </c>
      <c r="N10" s="129">
        <f>Ability!N41</f>
        <v>23.6</v>
      </c>
      <c r="O10" s="129">
        <f>Ability!O41</f>
        <v>21.5</v>
      </c>
      <c r="P10" s="129">
        <f>Ability!P41</f>
        <v>19.55</v>
      </c>
      <c r="Q10" s="129">
        <f>Ability!Q41</f>
        <v>19.45</v>
      </c>
      <c r="R10" s="129">
        <f>Ability!R41</f>
        <v>17.75</v>
      </c>
      <c r="S10" s="129">
        <f>Ability!S41</f>
        <v>12.4</v>
      </c>
      <c r="T10" s="129">
        <f>Ability!T41</f>
        <v>18</v>
      </c>
      <c r="U10" s="129">
        <f>Ability!U41</f>
        <v>18.600000000000001</v>
      </c>
      <c r="V10" s="129">
        <f>Ability!V41</f>
        <v>17.05</v>
      </c>
      <c r="W10" s="129">
        <f>Ability!W41</f>
        <v>16.5</v>
      </c>
      <c r="X10" s="129">
        <f>Ability!X41</f>
        <v>9.3000000000000007</v>
      </c>
      <c r="Y10" s="129">
        <f>Ability!Y41</f>
        <v>13.5</v>
      </c>
      <c r="Z10" s="129">
        <f>Ability!Z41</f>
        <v>16.420000000000002</v>
      </c>
      <c r="AA10" s="129">
        <f>Ability!AA41</f>
        <v>17.05</v>
      </c>
      <c r="AB10" s="129">
        <f>Ability!AB41</f>
        <v>11.2</v>
      </c>
      <c r="AC10" s="129">
        <f>Ability!AC41</f>
        <v>18.600000000000001</v>
      </c>
      <c r="AD10" s="129">
        <f>Ability!AD41</f>
        <v>19.5</v>
      </c>
      <c r="AE10" s="129">
        <f>Ability!AE41</f>
        <v>20.149999999999999</v>
      </c>
      <c r="AF10" s="129">
        <f>Ability!AF41</f>
        <v>19.5</v>
      </c>
      <c r="AG10" s="129">
        <f>Ability!AG41</f>
        <v>20.149999999999999</v>
      </c>
      <c r="AH10" s="129">
        <f>Ability!AH41</f>
        <v>20.149999999999999</v>
      </c>
      <c r="AI10" s="129">
        <f>Ability!AI41</f>
        <v>19.5</v>
      </c>
      <c r="AJ10" s="129">
        <f>Ability!AJ41</f>
        <v>20.149999999999999</v>
      </c>
      <c r="AK10" s="129">
        <f>Ability!AK41</f>
        <v>18</v>
      </c>
      <c r="AL10" s="129">
        <f>Ability!AL41</f>
        <v>18.600000000000001</v>
      </c>
      <c r="AM10" s="129">
        <f>Ability!AM41</f>
        <v>18.600000000000001</v>
      </c>
      <c r="AN10" s="129">
        <f>Ability!AN41</f>
        <v>17.399999999999999</v>
      </c>
      <c r="AO10" s="129">
        <f>Ability!AO41</f>
        <v>20.149999999999999</v>
      </c>
      <c r="AP10" s="129">
        <f>Ability!AP41</f>
        <v>16.2</v>
      </c>
      <c r="AQ10" s="129">
        <f>Ability!AQ41</f>
        <v>13.02</v>
      </c>
      <c r="AR10" s="129">
        <f>Ability!AR41</f>
        <v>8.6999999999999993</v>
      </c>
      <c r="AS10" s="129">
        <f>Ability!AS41</f>
        <v>8.99</v>
      </c>
      <c r="AT10" s="129">
        <f>Ability!AT41</f>
        <v>10.23</v>
      </c>
      <c r="AU10" s="129">
        <f>Ability!AU41</f>
        <v>9.9</v>
      </c>
      <c r="AV10" s="129">
        <f>Ability!AV41</f>
        <v>13.02</v>
      </c>
      <c r="AW10" s="129">
        <f>Ability!AW41</f>
        <v>13.5</v>
      </c>
      <c r="AX10" s="129">
        <f>Ability!AX41</f>
        <v>16.12</v>
      </c>
      <c r="AY10" s="129">
        <f>Ability!AY41</f>
        <v>14.88</v>
      </c>
      <c r="AZ10" s="129">
        <f>Ability!AZ41</f>
        <v>14.28</v>
      </c>
      <c r="BA10" s="129">
        <f>Ability!BA41</f>
        <v>14.88</v>
      </c>
      <c r="BB10" s="129">
        <f>Ability!BC41</f>
        <v>15.19</v>
      </c>
      <c r="BC10" s="129">
        <f>Ability!BD41</f>
        <v>13.5</v>
      </c>
      <c r="BD10" s="129">
        <f>Ability!BE41</f>
        <v>13.02</v>
      </c>
      <c r="BE10" s="129">
        <f>Ability!BF41</f>
        <v>13.02</v>
      </c>
      <c r="BF10" s="129">
        <f>Ability!BG41</f>
        <v>12.6</v>
      </c>
      <c r="BG10" s="129">
        <f>Ability!BH41</f>
        <v>13.02</v>
      </c>
      <c r="BH10" s="129">
        <f>Ability!BI41</f>
        <v>12.6</v>
      </c>
      <c r="BI10" s="129">
        <f>Ability!BJ41</f>
        <v>13.02</v>
      </c>
      <c r="BJ10" s="129">
        <f>Ability!BK41</f>
        <v>13.02</v>
      </c>
      <c r="BK10" s="129">
        <f>Ability!BL41</f>
        <v>11.76</v>
      </c>
      <c r="BL10" s="129">
        <f>Ability!BM41</f>
        <v>13.02</v>
      </c>
      <c r="BM10" s="129">
        <f>Ability!BN41</f>
        <v>12.6</v>
      </c>
      <c r="BN10" s="129">
        <f>Ability!BO41</f>
        <v>13.02</v>
      </c>
      <c r="BO10" s="153"/>
      <c r="BP10" s="132"/>
      <c r="BQ10" s="157" t="s">
        <v>86</v>
      </c>
      <c r="BR10" s="129">
        <f t="shared" ref="BR10:CT10" si="22">BR44/1000</f>
        <v>25.510893996000011</v>
      </c>
      <c r="BS10" s="129">
        <f t="shared" si="22"/>
        <v>19.710379458999999</v>
      </c>
      <c r="BT10" s="129">
        <f t="shared" si="22"/>
        <v>24.837857589999999</v>
      </c>
      <c r="BU10" s="129">
        <f t="shared" si="22"/>
        <v>16.181593572000004</v>
      </c>
      <c r="BV10" s="129">
        <f t="shared" si="22"/>
        <v>21.275693777999997</v>
      </c>
      <c r="BW10" s="129">
        <f t="shared" si="22"/>
        <v>15.491231730000001</v>
      </c>
      <c r="BX10" s="129">
        <f t="shared" si="22"/>
        <v>18.729126124</v>
      </c>
      <c r="BY10" s="129">
        <f t="shared" si="22"/>
        <v>19.112650241000001</v>
      </c>
      <c r="BZ10" s="129">
        <f t="shared" si="22"/>
        <v>23.962944441000001</v>
      </c>
      <c r="CA10" s="129">
        <f t="shared" si="22"/>
        <v>25.432730135000007</v>
      </c>
      <c r="CB10" s="129">
        <f t="shared" si="22"/>
        <v>28.253211509999996</v>
      </c>
      <c r="CC10" s="129">
        <f t="shared" si="22"/>
        <v>26.321147899000003</v>
      </c>
      <c r="CD10" s="129">
        <f t="shared" si="22"/>
        <v>25.666278514999998</v>
      </c>
      <c r="CE10" s="129">
        <f t="shared" si="22"/>
        <v>21.777375229</v>
      </c>
      <c r="CF10" s="129">
        <f t="shared" si="22"/>
        <v>23.689130308000003</v>
      </c>
      <c r="CG10" s="129">
        <f t="shared" si="22"/>
        <v>13.632077307999998</v>
      </c>
      <c r="CH10" s="129">
        <f t="shared" si="22"/>
        <v>18.669611368999998</v>
      </c>
      <c r="CI10" s="129">
        <f t="shared" si="22"/>
        <v>19.496169792</v>
      </c>
      <c r="CJ10" s="129">
        <f t="shared" si="22"/>
        <v>14.264180388999998</v>
      </c>
      <c r="CK10" s="129">
        <f t="shared" si="22"/>
        <v>14.927679315000001</v>
      </c>
      <c r="CL10" s="129">
        <f t="shared" si="22"/>
        <v>12.610104005000006</v>
      </c>
      <c r="CM10" s="129">
        <f t="shared" si="22"/>
        <v>17.133987688000005</v>
      </c>
      <c r="CN10" s="129">
        <f t="shared" si="22"/>
        <v>20.849965739999998</v>
      </c>
      <c r="CO10" s="129">
        <f t="shared" si="22"/>
        <v>18.065340618999997</v>
      </c>
      <c r="CP10" s="129">
        <f t="shared" si="22"/>
        <v>11.279449404000003</v>
      </c>
      <c r="CQ10" s="129">
        <f t="shared" si="22"/>
        <v>18.999561755999995</v>
      </c>
      <c r="CR10" s="129">
        <f t="shared" si="22"/>
        <v>28.782747955999991</v>
      </c>
      <c r="CS10" s="129">
        <f t="shared" si="22"/>
        <v>19.484524004000001</v>
      </c>
      <c r="CT10" s="129">
        <f t="shared" si="22"/>
        <v>21.278904153000003</v>
      </c>
      <c r="CU10" s="129">
        <v>19.682740740740741</v>
      </c>
      <c r="CV10" s="129">
        <v>19.682740740740741</v>
      </c>
      <c r="CW10" s="129">
        <v>19.682740740740741</v>
      </c>
      <c r="CX10" s="129">
        <v>19.682740740740741</v>
      </c>
      <c r="CY10" s="129">
        <f t="shared" ref="CY10:DN10" si="23">CY44/1000</f>
        <v>19.644347009999997</v>
      </c>
      <c r="CZ10" s="129">
        <f t="shared" si="23"/>
        <v>20.439753146000001</v>
      </c>
      <c r="DA10" s="129">
        <f t="shared" si="23"/>
        <v>23.823063667</v>
      </c>
      <c r="DB10" s="129">
        <f t="shared" si="23"/>
        <v>22.262091348999995</v>
      </c>
      <c r="DC10" s="129">
        <f t="shared" si="23"/>
        <v>14.211331755</v>
      </c>
      <c r="DD10" s="129">
        <f t="shared" si="23"/>
        <v>15.154962229999997</v>
      </c>
      <c r="DE10" s="129">
        <f t="shared" si="23"/>
        <v>10.507916934999999</v>
      </c>
      <c r="DF10" s="129">
        <f t="shared" si="23"/>
        <v>11.677901588999996</v>
      </c>
      <c r="DG10" s="129">
        <f t="shared" si="23"/>
        <v>9.0714425439999982</v>
      </c>
      <c r="DH10" s="129">
        <f t="shared" si="23"/>
        <v>10.956009273999999</v>
      </c>
      <c r="DI10" s="129">
        <f t="shared" si="23"/>
        <v>11.905494029999998</v>
      </c>
      <c r="DJ10" s="129">
        <f t="shared" si="23"/>
        <v>14.781395593000001</v>
      </c>
      <c r="DK10" s="129">
        <f t="shared" si="23"/>
        <v>16.402760915999998</v>
      </c>
      <c r="DL10" s="129">
        <f t="shared" si="23"/>
        <v>15.241706863000001</v>
      </c>
      <c r="DM10" s="129">
        <f t="shared" si="23"/>
        <v>17.585425777000005</v>
      </c>
      <c r="DN10" s="129">
        <f t="shared" si="23"/>
        <v>17.401637932</v>
      </c>
      <c r="DO10" s="129">
        <f t="shared" ref="DO10:DP10" si="24">DO44/1000</f>
        <v>17.419920444999999</v>
      </c>
      <c r="DP10" s="129">
        <f t="shared" si="24"/>
        <v>17.663492460000001</v>
      </c>
      <c r="DQ10" s="273"/>
      <c r="DT10" s="240" t="s">
        <v>39</v>
      </c>
      <c r="DU10" s="799">
        <f>BA7</f>
        <v>12.6675</v>
      </c>
      <c r="DV10" s="799">
        <f t="shared" si="19"/>
        <v>12.783903099</v>
      </c>
      <c r="DW10" s="656">
        <f t="shared" si="20"/>
        <v>0.11640309899999934</v>
      </c>
      <c r="DX10" s="344">
        <f t="shared" si="21"/>
        <v>9.1891137951450041E-3</v>
      </c>
      <c r="DY10" s="243"/>
      <c r="DZ10" s="243"/>
      <c r="EA10" s="243"/>
      <c r="EB10" s="243"/>
      <c r="EC10" s="243"/>
      <c r="ED10" s="243"/>
      <c r="EE10" s="130"/>
      <c r="ER10" s="671" t="s">
        <v>83</v>
      </c>
      <c r="ES10" s="670">
        <f t="shared" si="12"/>
        <v>4.8449999999999998</v>
      </c>
      <c r="ET10" s="670">
        <f t="shared" si="13"/>
        <v>3.9117938926429994</v>
      </c>
      <c r="EU10" s="670">
        <f t="shared" si="14"/>
        <v>-0.93320610735700038</v>
      </c>
      <c r="EV10" s="685">
        <f t="shared" si="15"/>
        <v>-0.19261219966088761</v>
      </c>
    </row>
    <row r="11" spans="1:153" s="130" customFormat="1">
      <c r="A11" s="132"/>
      <c r="B11" s="192" t="s">
        <v>62</v>
      </c>
      <c r="C11" s="156">
        <f>SUM(C5:C10)</f>
        <v>89.155061606669889</v>
      </c>
      <c r="D11" s="156">
        <f t="shared" ref="D11:AF11" si="25">SUM(D5:D10)</f>
        <v>79.945438893682748</v>
      </c>
      <c r="E11" s="156">
        <f t="shared" si="25"/>
        <v>86.05104448655527</v>
      </c>
      <c r="F11" s="156">
        <f t="shared" si="25"/>
        <v>83.474523809523816</v>
      </c>
      <c r="G11" s="156">
        <f t="shared" si="25"/>
        <v>86.547780404853256</v>
      </c>
      <c r="H11" s="156">
        <f t="shared" si="25"/>
        <v>81.45377660828305</v>
      </c>
      <c r="I11" s="156">
        <f t="shared" si="25"/>
        <v>73.431781383416762</v>
      </c>
      <c r="J11" s="156">
        <f t="shared" si="25"/>
        <v>82.148666779307675</v>
      </c>
      <c r="K11" s="156">
        <f t="shared" si="25"/>
        <v>72.999827586206905</v>
      </c>
      <c r="L11" s="156">
        <f t="shared" si="25"/>
        <v>85.973155172413797</v>
      </c>
      <c r="M11" s="156">
        <f t="shared" si="25"/>
        <v>83.199827586206908</v>
      </c>
      <c r="N11" s="156">
        <f t="shared" si="25"/>
        <v>88.747450178220987</v>
      </c>
      <c r="O11" s="156">
        <f t="shared" si="25"/>
        <v>88.706813708999164</v>
      </c>
      <c r="P11" s="156">
        <f t="shared" si="25"/>
        <v>81.803172413793106</v>
      </c>
      <c r="Q11" s="156">
        <f>SUM(Q5:Q10)</f>
        <v>82.007000000000005</v>
      </c>
      <c r="R11" s="156">
        <f t="shared" ref="R11:AE11" si="26">SUM(R5:R10)</f>
        <v>81.422378949897876</v>
      </c>
      <c r="S11" s="156">
        <f t="shared" si="26"/>
        <v>80</v>
      </c>
      <c r="T11" s="156">
        <f t="shared" si="26"/>
        <v>83.37</v>
      </c>
      <c r="U11" s="156">
        <f t="shared" si="26"/>
        <v>84.449909090909102</v>
      </c>
      <c r="V11" s="156">
        <f t="shared" si="26"/>
        <v>84.599000000000004</v>
      </c>
      <c r="W11" s="156">
        <f t="shared" si="26"/>
        <v>72.971090909090918</v>
      </c>
      <c r="X11" s="156">
        <f t="shared" si="26"/>
        <v>71.153545454545466</v>
      </c>
      <c r="Y11" s="156">
        <f t="shared" si="26"/>
        <v>72.27</v>
      </c>
      <c r="Z11" s="156">
        <f t="shared" si="26"/>
        <v>79.743000000000009</v>
      </c>
      <c r="AA11" s="156">
        <f t="shared" si="26"/>
        <v>79.371857142857138</v>
      </c>
      <c r="AB11" s="156">
        <f t="shared" si="26"/>
        <v>67.449756097560979</v>
      </c>
      <c r="AC11" s="156">
        <f t="shared" si="26"/>
        <v>80.750857142857143</v>
      </c>
      <c r="AD11" s="156">
        <f t="shared" si="26"/>
        <v>81.580100985221662</v>
      </c>
      <c r="AE11" s="156">
        <f t="shared" si="26"/>
        <v>80.008456709956704</v>
      </c>
      <c r="AF11" s="156">
        <f t="shared" si="25"/>
        <v>82.632142857142853</v>
      </c>
      <c r="AG11" s="156">
        <f>SUM(AG5:AG10)</f>
        <v>85.386547619047604</v>
      </c>
      <c r="AH11" s="156">
        <f>SUM(AH5:AH10)</f>
        <v>85.386547619047604</v>
      </c>
      <c r="AI11" s="156">
        <f>SUM(AI5:AI10)</f>
        <v>82.632142857142853</v>
      </c>
      <c r="AJ11" s="156">
        <f t="shared" ref="AJ11:AU11" si="27">SUM(AJ5:AJ10)</f>
        <v>83.91754761904761</v>
      </c>
      <c r="AK11" s="156">
        <f t="shared" si="27"/>
        <v>81.132142857142853</v>
      </c>
      <c r="AL11" s="156">
        <f t="shared" si="27"/>
        <v>82.426928571428562</v>
      </c>
      <c r="AM11" s="156">
        <f t="shared" si="27"/>
        <v>75.505392857142851</v>
      </c>
      <c r="AN11" s="156">
        <f t="shared" si="27"/>
        <v>73.177738095238084</v>
      </c>
      <c r="AO11" s="156">
        <f t="shared" si="27"/>
        <v>85.386547619047604</v>
      </c>
      <c r="AP11" s="156">
        <f t="shared" si="27"/>
        <v>77.786000000000001</v>
      </c>
      <c r="AQ11" s="156">
        <f t="shared" si="27"/>
        <v>67.936999999999998</v>
      </c>
      <c r="AR11" s="156">
        <f t="shared" si="27"/>
        <v>59.16</v>
      </c>
      <c r="AS11" s="156">
        <f t="shared" si="27"/>
        <v>61.569045454545453</v>
      </c>
      <c r="AT11" s="156">
        <f t="shared" si="27"/>
        <v>71.587909090909093</v>
      </c>
      <c r="AU11" s="156">
        <f t="shared" si="27"/>
        <v>73.144090909090906</v>
      </c>
      <c r="AV11" s="156">
        <f t="shared" ref="AV11:BB11" si="28">SUM(AV5:AV10)</f>
        <v>78.066545454545448</v>
      </c>
      <c r="AW11" s="156">
        <f t="shared" si="28"/>
        <v>75.349999999999994</v>
      </c>
      <c r="AX11" s="156">
        <f t="shared" si="28"/>
        <v>69.162000000000006</v>
      </c>
      <c r="AY11" s="156">
        <f t="shared" si="28"/>
        <v>78.310586206896545</v>
      </c>
      <c r="AZ11" s="156">
        <f t="shared" si="28"/>
        <v>73.437990754899715</v>
      </c>
      <c r="BA11" s="156">
        <f t="shared" si="28"/>
        <v>82.295560574202909</v>
      </c>
      <c r="BB11" s="156">
        <f t="shared" si="28"/>
        <v>82.831999999999994</v>
      </c>
      <c r="BC11" s="156">
        <f t="shared" ref="BC11:BM11" si="29">SUM(BC5:BC10)</f>
        <v>78.959999999999994</v>
      </c>
      <c r="BD11" s="156">
        <f t="shared" si="29"/>
        <v>63.762</v>
      </c>
      <c r="BE11" s="156">
        <f t="shared" si="29"/>
        <v>80.289999999999992</v>
      </c>
      <c r="BF11" s="156">
        <f t="shared" si="29"/>
        <v>71.589999999999989</v>
      </c>
      <c r="BG11" s="156">
        <f t="shared" si="29"/>
        <v>64.580317311041441</v>
      </c>
      <c r="BH11" s="156">
        <f t="shared" si="29"/>
        <v>72.844310663404428</v>
      </c>
      <c r="BI11" s="156">
        <f t="shared" si="29"/>
        <v>74.768213718344072</v>
      </c>
      <c r="BJ11" s="156">
        <f t="shared" si="29"/>
        <v>73.700435940566294</v>
      </c>
      <c r="BK11" s="156">
        <f t="shared" si="29"/>
        <v>66.568135688253435</v>
      </c>
      <c r="BL11" s="156">
        <f t="shared" si="29"/>
        <v>73.706435940566294</v>
      </c>
      <c r="BM11" s="156">
        <f t="shared" si="29"/>
        <v>71.326002523128665</v>
      </c>
      <c r="BN11" s="156">
        <f t="shared" ref="BN11" si="30">SUM(BN5:BN10)</f>
        <v>73.706435940566294</v>
      </c>
      <c r="BO11" s="168"/>
      <c r="BP11" s="132"/>
      <c r="BQ11" s="192" t="s">
        <v>62</v>
      </c>
      <c r="BR11" s="156">
        <f t="shared" ref="BR11:BZ11" si="31">SUM(BR5:BR10)</f>
        <v>90.193685373999998</v>
      </c>
      <c r="BS11" s="156">
        <f t="shared" si="31"/>
        <v>80.533702693999999</v>
      </c>
      <c r="BT11" s="156">
        <f t="shared" si="31"/>
        <v>94.178746364000006</v>
      </c>
      <c r="BU11" s="156">
        <f t="shared" si="31"/>
        <v>80.273595438000001</v>
      </c>
      <c r="BV11" s="156">
        <f t="shared" si="31"/>
        <v>91.145719463999995</v>
      </c>
      <c r="BW11" s="156">
        <f t="shared" si="31"/>
        <v>80.16918172199999</v>
      </c>
      <c r="BX11" s="156">
        <f t="shared" si="31"/>
        <v>75.866879311000005</v>
      </c>
      <c r="BY11" s="156">
        <f t="shared" si="31"/>
        <v>85.825477495999991</v>
      </c>
      <c r="BZ11" s="156">
        <f t="shared" si="31"/>
        <v>79.137171854999991</v>
      </c>
      <c r="CA11" s="156">
        <f t="shared" ref="CA11:CG11" si="32">SUM(CA5:CA10)</f>
        <v>93.522174878000015</v>
      </c>
      <c r="CB11" s="156">
        <f t="shared" si="32"/>
        <v>93.544412698000002</v>
      </c>
      <c r="CC11" s="156">
        <f t="shared" si="32"/>
        <v>92.457363712000017</v>
      </c>
      <c r="CD11" s="156">
        <f t="shared" si="32"/>
        <v>88.950904118999986</v>
      </c>
      <c r="CE11" s="156">
        <f t="shared" si="32"/>
        <v>75.963279224999994</v>
      </c>
      <c r="CF11" s="156">
        <f t="shared" si="32"/>
        <v>82.737766176000008</v>
      </c>
      <c r="CG11" s="156">
        <f t="shared" si="32"/>
        <v>76.336908569000002</v>
      </c>
      <c r="CH11" s="156">
        <f>SUM(CH5:CH10)</f>
        <v>82.772949597999997</v>
      </c>
      <c r="CI11" s="156">
        <f>SUM(CI5:CI10)</f>
        <v>85.593140605000002</v>
      </c>
      <c r="CJ11" s="156">
        <f>SUM(CJ5:CJ10)</f>
        <v>82.820364436000006</v>
      </c>
      <c r="CK11" s="156">
        <f>SUM(CK5:CK10)</f>
        <v>77.421955073999996</v>
      </c>
      <c r="CL11" s="156">
        <f t="shared" ref="CL11:CX11" si="33">SUM(CL5:CL10)</f>
        <v>65.415452311999999</v>
      </c>
      <c r="CM11" s="156">
        <f t="shared" si="33"/>
        <v>77.815284971000011</v>
      </c>
      <c r="CN11" s="156">
        <f t="shared" si="33"/>
        <v>81.166440061000003</v>
      </c>
      <c r="CO11" s="156">
        <f t="shared" si="33"/>
        <v>83.160941750999996</v>
      </c>
      <c r="CP11" s="156">
        <f t="shared" si="33"/>
        <v>71.956711990000002</v>
      </c>
      <c r="CQ11" s="156">
        <f t="shared" si="33"/>
        <v>69.28029094499999</v>
      </c>
      <c r="CR11" s="156">
        <f t="shared" si="33"/>
        <v>93.091136987999988</v>
      </c>
      <c r="CS11" s="156">
        <f t="shared" si="33"/>
        <v>83.389725927000001</v>
      </c>
      <c r="CT11" s="156">
        <f>SUM(CT5:CT10)</f>
        <v>84.180457260000011</v>
      </c>
      <c r="CU11" s="156">
        <f>SUM(CU5:CU10)</f>
        <v>82.339096346503922</v>
      </c>
      <c r="CV11" s="156">
        <f>SUM(CV5:CV10)</f>
        <v>82.339096346503922</v>
      </c>
      <c r="CW11" s="156">
        <f>SUM(CW5:CW10)</f>
        <v>82.339096346503922</v>
      </c>
      <c r="CX11" s="156">
        <f t="shared" si="33"/>
        <v>82.339096346503922</v>
      </c>
      <c r="CY11" s="156">
        <f t="shared" ref="CY11:DN11" si="34">SUM(CY5:CY10)</f>
        <v>84.721583692999985</v>
      </c>
      <c r="CZ11" s="156">
        <f t="shared" si="34"/>
        <v>86.469829911999994</v>
      </c>
      <c r="DA11" s="156">
        <f t="shared" si="34"/>
        <v>90.282600708999993</v>
      </c>
      <c r="DB11" s="156">
        <f t="shared" si="34"/>
        <v>81.872216687999995</v>
      </c>
      <c r="DC11" s="156">
        <f t="shared" si="34"/>
        <v>72.122178089000002</v>
      </c>
      <c r="DD11" s="156">
        <f t="shared" si="34"/>
        <v>82.463863438999994</v>
      </c>
      <c r="DE11" s="156">
        <f t="shared" si="34"/>
        <v>66.564653042000003</v>
      </c>
      <c r="DF11" s="156">
        <f t="shared" si="34"/>
        <v>60.312900952</v>
      </c>
      <c r="DG11" s="156">
        <f t="shared" si="34"/>
        <v>65.125662809000005</v>
      </c>
      <c r="DH11" s="156">
        <f t="shared" si="34"/>
        <v>69.274973134999996</v>
      </c>
      <c r="DI11" s="156">
        <f t="shared" si="34"/>
        <v>77.505846593000001</v>
      </c>
      <c r="DJ11" s="156">
        <f t="shared" si="34"/>
        <v>78.699540739</v>
      </c>
      <c r="DK11" s="156">
        <f t="shared" si="34"/>
        <v>80.671700672000014</v>
      </c>
      <c r="DL11" s="156">
        <f t="shared" si="34"/>
        <v>75.407970457999994</v>
      </c>
      <c r="DM11" s="156">
        <f t="shared" ref="DM11" si="35">SUM(DM5:DM10)</f>
        <v>82.031851801000016</v>
      </c>
      <c r="DN11" s="156">
        <f t="shared" si="34"/>
        <v>82.210035332999993</v>
      </c>
      <c r="DO11" s="156">
        <f t="shared" ref="DO11:DP11" si="36">SUM(DO5:DO10)</f>
        <v>75.247290242999995</v>
      </c>
      <c r="DP11" s="156">
        <f t="shared" si="36"/>
        <v>82.680440123000011</v>
      </c>
      <c r="DQ11" s="275"/>
      <c r="DT11" s="240" t="s">
        <v>83</v>
      </c>
      <c r="DU11" s="799">
        <f>BA25</f>
        <v>4.8449999999999998</v>
      </c>
      <c r="DV11" s="800">
        <f>DP25</f>
        <v>3.9117938926429994</v>
      </c>
      <c r="DW11" s="656">
        <f t="shared" si="20"/>
        <v>-0.93320610735700038</v>
      </c>
      <c r="DX11" s="344">
        <f t="shared" si="21"/>
        <v>-0.19261219966088761</v>
      </c>
      <c r="DY11" s="233"/>
      <c r="DZ11" s="233"/>
      <c r="EA11" s="233"/>
      <c r="EB11" s="233"/>
      <c r="EC11" s="233"/>
      <c r="ED11" s="233"/>
      <c r="EE11" s="211"/>
      <c r="ER11" s="671" t="s">
        <v>40</v>
      </c>
      <c r="ES11" s="670">
        <f t="shared" si="12"/>
        <v>14.262379310344828</v>
      </c>
      <c r="ET11" s="670">
        <f t="shared" si="13"/>
        <v>14.244626438999999</v>
      </c>
      <c r="EU11" s="670">
        <f t="shared" si="14"/>
        <v>-1.7752871344828947E-2</v>
      </c>
      <c r="EV11" s="685">
        <f t="shared" si="15"/>
        <v>-1.2447342030759471E-3</v>
      </c>
    </row>
    <row r="12" spans="1:153" s="135" customFormat="1">
      <c r="A12" s="133" t="s">
        <v>85</v>
      </c>
      <c r="B12" s="133" t="s">
        <v>62</v>
      </c>
      <c r="C12" s="134">
        <f>C11*1000/C3</f>
        <v>2875.9697292474157</v>
      </c>
      <c r="D12" s="134">
        <f t="shared" ref="D12:AF12" si="37">D11*1000/D3</f>
        <v>2855.1942462029551</v>
      </c>
      <c r="E12" s="134">
        <f t="shared" si="37"/>
        <v>2775.8401447275892</v>
      </c>
      <c r="F12" s="134">
        <f t="shared" si="37"/>
        <v>2782.4841269841272</v>
      </c>
      <c r="G12" s="134">
        <f t="shared" si="37"/>
        <v>2791.8638840275244</v>
      </c>
      <c r="H12" s="134">
        <f t="shared" si="37"/>
        <v>2715.1258869427684</v>
      </c>
      <c r="I12" s="134">
        <f t="shared" si="37"/>
        <v>2368.7671414005408</v>
      </c>
      <c r="J12" s="134">
        <f t="shared" si="37"/>
        <v>2649.9569928808928</v>
      </c>
      <c r="K12" s="134">
        <f t="shared" si="37"/>
        <v>2433.3275862068967</v>
      </c>
      <c r="L12" s="134">
        <f t="shared" si="37"/>
        <v>2773.3275862068967</v>
      </c>
      <c r="M12" s="134">
        <f t="shared" si="37"/>
        <v>2773.3275862068972</v>
      </c>
      <c r="N12" s="134">
        <f t="shared" si="37"/>
        <v>2862.8209734909997</v>
      </c>
      <c r="O12" s="134">
        <f t="shared" si="37"/>
        <v>2861.5101196451342</v>
      </c>
      <c r="P12" s="134">
        <f t="shared" si="37"/>
        <v>2921.5418719211821</v>
      </c>
      <c r="Q12" s="134">
        <f>Q11*1000/Q3</f>
        <v>2645.3870967741937</v>
      </c>
      <c r="R12" s="134">
        <f t="shared" ref="R12:AE12" si="38">R11*1000/R3</f>
        <v>2714.0792983299293</v>
      </c>
      <c r="S12" s="134">
        <f t="shared" si="38"/>
        <v>2580.6451612903224</v>
      </c>
      <c r="T12" s="134">
        <f t="shared" si="38"/>
        <v>2779</v>
      </c>
      <c r="U12" s="134">
        <f t="shared" si="38"/>
        <v>2724.1906158357774</v>
      </c>
      <c r="V12" s="134">
        <f t="shared" si="38"/>
        <v>2729</v>
      </c>
      <c r="W12" s="134">
        <f t="shared" si="38"/>
        <v>2432.3696969696971</v>
      </c>
      <c r="X12" s="134">
        <f t="shared" si="38"/>
        <v>2295.2756598240476</v>
      </c>
      <c r="Y12" s="134">
        <f t="shared" si="38"/>
        <v>2409</v>
      </c>
      <c r="Z12" s="134">
        <f t="shared" si="38"/>
        <v>2572.354838709678</v>
      </c>
      <c r="AA12" s="134">
        <f t="shared" si="38"/>
        <v>2560.3824884792625</v>
      </c>
      <c r="AB12" s="134">
        <f t="shared" si="38"/>
        <v>2408.919860627178</v>
      </c>
      <c r="AC12" s="134">
        <f t="shared" si="38"/>
        <v>2604.8663594470045</v>
      </c>
      <c r="AD12" s="134">
        <f t="shared" si="38"/>
        <v>2719.3366995073889</v>
      </c>
      <c r="AE12" s="134">
        <f t="shared" si="38"/>
        <v>2580.9179583857003</v>
      </c>
      <c r="AF12" s="134">
        <f t="shared" si="37"/>
        <v>2754.4047619047619</v>
      </c>
      <c r="AG12" s="134">
        <f>AG11*1000/AG3</f>
        <v>2754.4047619047615</v>
      </c>
      <c r="AH12" s="134">
        <f>AH11*1000/AH3</f>
        <v>2754.4047619047615</v>
      </c>
      <c r="AI12" s="134">
        <f>AI11*1000/AI3</f>
        <v>2754.4047619047619</v>
      </c>
      <c r="AJ12" s="134">
        <f t="shared" ref="AJ12:AU12" si="39">AJ11*1000/AJ3</f>
        <v>2707.0176651305678</v>
      </c>
      <c r="AK12" s="134">
        <f t="shared" si="39"/>
        <v>2704.4047619047619</v>
      </c>
      <c r="AL12" s="134">
        <f t="shared" si="39"/>
        <v>2658.9331797235022</v>
      </c>
      <c r="AM12" s="134">
        <f t="shared" si="39"/>
        <v>2435.6578341013824</v>
      </c>
      <c r="AN12" s="134">
        <f t="shared" si="39"/>
        <v>2613.4906462585027</v>
      </c>
      <c r="AO12" s="134">
        <f t="shared" si="39"/>
        <v>2754.4047619047615</v>
      </c>
      <c r="AP12" s="134">
        <f t="shared" si="39"/>
        <v>2592.8666666666668</v>
      </c>
      <c r="AQ12" s="134">
        <f t="shared" si="39"/>
        <v>2191.516129032258</v>
      </c>
      <c r="AR12" s="134">
        <f t="shared" si="39"/>
        <v>1972</v>
      </c>
      <c r="AS12" s="134">
        <f t="shared" si="39"/>
        <v>1986.0982404692083</v>
      </c>
      <c r="AT12" s="134">
        <f t="shared" si="39"/>
        <v>2309.2873900293253</v>
      </c>
      <c r="AU12" s="134">
        <f t="shared" si="39"/>
        <v>2438.1363636363635</v>
      </c>
      <c r="AV12" s="134">
        <f t="shared" ref="AV12:BB12" si="40">AV11*1000/AV3</f>
        <v>2518.2756598240467</v>
      </c>
      <c r="AW12" s="134">
        <f t="shared" si="40"/>
        <v>2511.6666666666665</v>
      </c>
      <c r="AX12" s="134">
        <f t="shared" si="40"/>
        <v>2231.0322580645161</v>
      </c>
      <c r="AY12" s="134">
        <f t="shared" si="40"/>
        <v>2526.1479421579534</v>
      </c>
      <c r="AZ12" s="134">
        <f t="shared" si="40"/>
        <v>2622.7853841035612</v>
      </c>
      <c r="BA12" s="134">
        <f t="shared" si="40"/>
        <v>2654.6955023936425</v>
      </c>
      <c r="BB12" s="134">
        <f t="shared" si="40"/>
        <v>2672</v>
      </c>
      <c r="BC12" s="134">
        <f t="shared" ref="BC12:BM12" si="41">BC11*1000/BC3</f>
        <v>2632</v>
      </c>
      <c r="BD12" s="134">
        <f t="shared" si="41"/>
        <v>2056.8387096774195</v>
      </c>
      <c r="BE12" s="134">
        <f t="shared" si="41"/>
        <v>2589.9999999999995</v>
      </c>
      <c r="BF12" s="134">
        <f t="shared" si="41"/>
        <v>2386.333333333333</v>
      </c>
      <c r="BG12" s="134">
        <f t="shared" si="41"/>
        <v>2083.2360422916595</v>
      </c>
      <c r="BH12" s="134">
        <f t="shared" si="41"/>
        <v>2428.1436887801474</v>
      </c>
      <c r="BI12" s="134">
        <f t="shared" si="41"/>
        <v>2411.8778618820666</v>
      </c>
      <c r="BJ12" s="134">
        <f t="shared" si="41"/>
        <v>2377.4334174376227</v>
      </c>
      <c r="BK12" s="134">
        <f t="shared" si="41"/>
        <v>2377.4334174376227</v>
      </c>
      <c r="BL12" s="134">
        <f t="shared" si="41"/>
        <v>2377.6269658247193</v>
      </c>
      <c r="BM12" s="134">
        <f t="shared" si="41"/>
        <v>2377.5334174376226</v>
      </c>
      <c r="BN12" s="134">
        <f t="shared" ref="BN12" si="42">BN11*1000/BN3</f>
        <v>2377.6269658247193</v>
      </c>
      <c r="BO12" s="329"/>
      <c r="BP12" s="133" t="s">
        <v>85</v>
      </c>
      <c r="BQ12" s="133" t="s">
        <v>62</v>
      </c>
      <c r="BR12" s="193">
        <f t="shared" ref="BR12:BZ12" si="43">BR11*1000/BR3</f>
        <v>2909.4737217419352</v>
      </c>
      <c r="BS12" s="134">
        <f t="shared" si="43"/>
        <v>2876.203667642857</v>
      </c>
      <c r="BT12" s="134">
        <f t="shared" si="43"/>
        <v>3038.0240762580647</v>
      </c>
      <c r="BU12" s="134">
        <f t="shared" si="43"/>
        <v>2675.7865145999999</v>
      </c>
      <c r="BV12" s="134">
        <f t="shared" si="43"/>
        <v>2940.1844988387097</v>
      </c>
      <c r="BW12" s="134">
        <f t="shared" si="43"/>
        <v>2672.3060573999996</v>
      </c>
      <c r="BX12" s="134">
        <f t="shared" si="43"/>
        <v>2447.3186874516132</v>
      </c>
      <c r="BY12" s="134">
        <f t="shared" si="43"/>
        <v>2768.5637901935484</v>
      </c>
      <c r="BZ12" s="134">
        <f t="shared" si="43"/>
        <v>2637.9057284999999</v>
      </c>
      <c r="CA12" s="134">
        <f t="shared" ref="CA12:CG12" si="44">CA11*1000/CA3</f>
        <v>3016.8443509032263</v>
      </c>
      <c r="CB12" s="134">
        <f t="shared" si="44"/>
        <v>3118.1470899333335</v>
      </c>
      <c r="CC12" s="134">
        <f t="shared" si="44"/>
        <v>2982.4956036129038</v>
      </c>
      <c r="CD12" s="134">
        <f t="shared" si="44"/>
        <v>2869.3840038387093</v>
      </c>
      <c r="CE12" s="134">
        <f t="shared" si="44"/>
        <v>2712.9742580357138</v>
      </c>
      <c r="CF12" s="134">
        <f t="shared" si="44"/>
        <v>2668.9601992258067</v>
      </c>
      <c r="CG12" s="134">
        <f t="shared" si="44"/>
        <v>2544.563618966667</v>
      </c>
      <c r="CH12" s="134">
        <f>CH11*1000/CH3</f>
        <v>2670.0951483225804</v>
      </c>
      <c r="CI12" s="134">
        <f>CI11*1000/CI3</f>
        <v>2853.1046868333337</v>
      </c>
      <c r="CJ12" s="134">
        <f>CJ11*1000/CJ3</f>
        <v>2671.6246592258067</v>
      </c>
      <c r="CK12" s="134">
        <f>CK11*1000/CK3</f>
        <v>2497.4824217419355</v>
      </c>
      <c r="CL12" s="134">
        <f t="shared" ref="CL12:CX12" si="45">CL11*1000/CL3</f>
        <v>2180.5150770666669</v>
      </c>
      <c r="CM12" s="134">
        <f t="shared" si="45"/>
        <v>2510.1704829354844</v>
      </c>
      <c r="CN12" s="134">
        <f t="shared" si="45"/>
        <v>2705.5480020333334</v>
      </c>
      <c r="CO12" s="134">
        <f t="shared" si="45"/>
        <v>2682.611024225806</v>
      </c>
      <c r="CP12" s="134">
        <f t="shared" si="45"/>
        <v>2321.1842577419352</v>
      </c>
      <c r="CQ12" s="134">
        <f t="shared" si="45"/>
        <v>2474.296105178571</v>
      </c>
      <c r="CR12" s="134">
        <f t="shared" si="45"/>
        <v>3002.9399028387093</v>
      </c>
      <c r="CS12" s="134">
        <f t="shared" si="45"/>
        <v>2779.6575309000004</v>
      </c>
      <c r="CT12" s="134">
        <f>CT11*1000/CT3</f>
        <v>2715.4986212903227</v>
      </c>
      <c r="CU12" s="134">
        <f>CU11*1000/CU3</f>
        <v>2744.636544883464</v>
      </c>
      <c r="CV12" s="134">
        <f>CV11*1000/CV3</f>
        <v>2656.0998821452877</v>
      </c>
      <c r="CW12" s="134">
        <f>CW11*1000/CW3</f>
        <v>2656.0998821452877</v>
      </c>
      <c r="CX12" s="134">
        <f t="shared" si="45"/>
        <v>2744.636544883464</v>
      </c>
      <c r="CY12" s="134">
        <f t="shared" ref="CY12:DN12" si="46">CY11*1000/CY3</f>
        <v>2732.9543126774188</v>
      </c>
      <c r="CZ12" s="134">
        <f t="shared" si="46"/>
        <v>2882.3276637333333</v>
      </c>
      <c r="DA12" s="134">
        <f t="shared" si="46"/>
        <v>2912.3419583548384</v>
      </c>
      <c r="DB12" s="134">
        <f t="shared" si="46"/>
        <v>2641.039248</v>
      </c>
      <c r="DC12" s="134">
        <f t="shared" si="46"/>
        <v>2486.9716582413794</v>
      </c>
      <c r="DD12" s="134">
        <f t="shared" si="46"/>
        <v>2660.1246270645161</v>
      </c>
      <c r="DE12" s="134">
        <f t="shared" si="46"/>
        <v>2218.8217680666667</v>
      </c>
      <c r="DF12" s="134">
        <f t="shared" si="46"/>
        <v>1945.5774500645159</v>
      </c>
      <c r="DG12" s="134">
        <f t="shared" si="46"/>
        <v>2170.8554269666665</v>
      </c>
      <c r="DH12" s="134">
        <f t="shared" si="46"/>
        <v>2234.6765527419352</v>
      </c>
      <c r="DI12" s="134">
        <f t="shared" si="46"/>
        <v>2500.1885997741933</v>
      </c>
      <c r="DJ12" s="134">
        <f t="shared" si="46"/>
        <v>2623.3180246333336</v>
      </c>
      <c r="DK12" s="134">
        <f t="shared" si="46"/>
        <v>2602.3129249032263</v>
      </c>
      <c r="DL12" s="134">
        <f t="shared" si="46"/>
        <v>2513.5990152666664</v>
      </c>
      <c r="DM12" s="134">
        <f t="shared" ref="DM12" si="47">DM11*1000/DM3</f>
        <v>2646.1887677741938</v>
      </c>
      <c r="DN12" s="134">
        <f t="shared" si="46"/>
        <v>2651.936623645161</v>
      </c>
      <c r="DO12" s="134">
        <f t="shared" ref="DO12:DP12" si="48">DO11*1000/DO3</f>
        <v>2687.4032229642858</v>
      </c>
      <c r="DP12" s="134">
        <f t="shared" si="48"/>
        <v>2667.1109717096779</v>
      </c>
      <c r="DQ12" s="276"/>
      <c r="DT12" s="240" t="s">
        <v>40</v>
      </c>
      <c r="DU12" s="799">
        <f>BA8</f>
        <v>14.262379310344828</v>
      </c>
      <c r="DV12" s="799">
        <f>DP8</f>
        <v>14.244626438999999</v>
      </c>
      <c r="DW12" s="656">
        <f t="shared" si="20"/>
        <v>-1.7752871344828947E-2</v>
      </c>
      <c r="DX12" s="344">
        <f t="shared" si="21"/>
        <v>-1.2447342030759471E-3</v>
      </c>
      <c r="DY12" s="243"/>
      <c r="DZ12" s="243"/>
      <c r="EA12" s="243"/>
      <c r="EB12" s="243"/>
      <c r="EC12" s="243"/>
      <c r="ED12" s="243"/>
      <c r="EE12"/>
      <c r="ER12" s="671" t="s">
        <v>42</v>
      </c>
      <c r="ES12" s="670">
        <f t="shared" si="12"/>
        <v>20.083522727272729</v>
      </c>
      <c r="ET12" s="670">
        <f t="shared" si="13"/>
        <v>18.734160929000002</v>
      </c>
      <c r="EU12" s="832">
        <f t="shared" si="14"/>
        <v>-1.349361798272728</v>
      </c>
      <c r="EV12" s="868">
        <f t="shared" si="15"/>
        <v>-6.7187505727784563E-2</v>
      </c>
      <c r="EW12"/>
    </row>
    <row r="13" spans="1:153" s="130" customFormat="1">
      <c r="A13" s="138" t="s">
        <v>47</v>
      </c>
      <c r="B13" s="138"/>
      <c r="C13" s="139">
        <f>C4</f>
        <v>21916</v>
      </c>
      <c r="D13" s="139">
        <f t="shared" ref="D13:AF13" si="49">D4</f>
        <v>21947</v>
      </c>
      <c r="E13" s="139">
        <f t="shared" si="49"/>
        <v>21976</v>
      </c>
      <c r="F13" s="139">
        <f t="shared" si="49"/>
        <v>22007</v>
      </c>
      <c r="G13" s="139">
        <f t="shared" si="49"/>
        <v>22037</v>
      </c>
      <c r="H13" s="139">
        <f t="shared" si="49"/>
        <v>22068</v>
      </c>
      <c r="I13" s="139">
        <f t="shared" si="49"/>
        <v>22098</v>
      </c>
      <c r="J13" s="139">
        <f t="shared" si="49"/>
        <v>22129</v>
      </c>
      <c r="K13" s="139">
        <f t="shared" si="49"/>
        <v>22160</v>
      </c>
      <c r="L13" s="139">
        <f t="shared" si="49"/>
        <v>22190</v>
      </c>
      <c r="M13" s="139">
        <f t="shared" si="49"/>
        <v>22221</v>
      </c>
      <c r="N13" s="139">
        <f t="shared" si="49"/>
        <v>22251</v>
      </c>
      <c r="O13" s="139">
        <f t="shared" si="49"/>
        <v>22282</v>
      </c>
      <c r="P13" s="139">
        <f t="shared" si="49"/>
        <v>22313</v>
      </c>
      <c r="Q13" s="139">
        <f>Q4</f>
        <v>22341</v>
      </c>
      <c r="R13" s="139">
        <f t="shared" ref="R13:AE13" si="50">R4</f>
        <v>22372</v>
      </c>
      <c r="S13" s="139">
        <f t="shared" si="50"/>
        <v>22402</v>
      </c>
      <c r="T13" s="139">
        <f t="shared" si="50"/>
        <v>22433</v>
      </c>
      <c r="U13" s="139">
        <f t="shared" si="50"/>
        <v>22463</v>
      </c>
      <c r="V13" s="139">
        <f t="shared" si="50"/>
        <v>22494</v>
      </c>
      <c r="W13" s="139">
        <f t="shared" si="50"/>
        <v>22525</v>
      </c>
      <c r="X13" s="139">
        <f t="shared" si="50"/>
        <v>22555</v>
      </c>
      <c r="Y13" s="139">
        <f t="shared" si="50"/>
        <v>22586</v>
      </c>
      <c r="Z13" s="139">
        <f t="shared" si="50"/>
        <v>22616</v>
      </c>
      <c r="AA13" s="139">
        <f t="shared" si="50"/>
        <v>22647</v>
      </c>
      <c r="AB13" s="139">
        <f t="shared" si="50"/>
        <v>22678</v>
      </c>
      <c r="AC13" s="139">
        <f t="shared" si="50"/>
        <v>22706</v>
      </c>
      <c r="AD13" s="139">
        <f t="shared" si="50"/>
        <v>22737</v>
      </c>
      <c r="AE13" s="139">
        <f t="shared" si="50"/>
        <v>22767</v>
      </c>
      <c r="AF13" s="139">
        <f t="shared" si="49"/>
        <v>22798</v>
      </c>
      <c r="AG13" s="139">
        <f>AG4</f>
        <v>22828</v>
      </c>
      <c r="AH13" s="139">
        <f>AH4</f>
        <v>22859</v>
      </c>
      <c r="AI13" s="139">
        <f>AI4</f>
        <v>22890</v>
      </c>
      <c r="AJ13" s="139">
        <f t="shared" ref="AJ13:BE13" si="51">AJ4</f>
        <v>22920</v>
      </c>
      <c r="AK13" s="139">
        <f t="shared" si="51"/>
        <v>22951</v>
      </c>
      <c r="AL13" s="139">
        <f t="shared" si="51"/>
        <v>22981</v>
      </c>
      <c r="AM13" s="139">
        <f t="shared" si="51"/>
        <v>23012</v>
      </c>
      <c r="AN13" s="139">
        <f t="shared" si="51"/>
        <v>23043</v>
      </c>
      <c r="AO13" s="139">
        <f t="shared" si="51"/>
        <v>23071</v>
      </c>
      <c r="AP13" s="139">
        <f t="shared" si="51"/>
        <v>23102</v>
      </c>
      <c r="AQ13" s="139">
        <f t="shared" si="51"/>
        <v>23132</v>
      </c>
      <c r="AR13" s="139">
        <f t="shared" si="51"/>
        <v>23163</v>
      </c>
      <c r="AS13" s="139">
        <f t="shared" si="51"/>
        <v>23193</v>
      </c>
      <c r="AT13" s="139">
        <f t="shared" si="51"/>
        <v>23224</v>
      </c>
      <c r="AU13" s="139">
        <f t="shared" si="51"/>
        <v>23255</v>
      </c>
      <c r="AV13" s="139">
        <f t="shared" si="51"/>
        <v>23285</v>
      </c>
      <c r="AW13" s="139">
        <f t="shared" si="51"/>
        <v>23316</v>
      </c>
      <c r="AX13" s="139">
        <f t="shared" si="51"/>
        <v>23346</v>
      </c>
      <c r="AY13" s="139">
        <f t="shared" si="51"/>
        <v>23377</v>
      </c>
      <c r="AZ13" s="139">
        <f t="shared" si="51"/>
        <v>23408</v>
      </c>
      <c r="BA13" s="139">
        <f t="shared" si="51"/>
        <v>23437</v>
      </c>
      <c r="BB13" s="139">
        <f t="shared" si="51"/>
        <v>23498</v>
      </c>
      <c r="BC13" s="139">
        <f t="shared" si="51"/>
        <v>23529</v>
      </c>
      <c r="BD13" s="139">
        <f t="shared" si="51"/>
        <v>23559</v>
      </c>
      <c r="BE13" s="139">
        <f t="shared" si="51"/>
        <v>23590</v>
      </c>
      <c r="BF13" s="139">
        <f t="shared" ref="BF13:BK13" si="52">BF4</f>
        <v>23621</v>
      </c>
      <c r="BG13" s="139">
        <f t="shared" si="52"/>
        <v>23651</v>
      </c>
      <c r="BH13" s="139">
        <f t="shared" si="52"/>
        <v>23682</v>
      </c>
      <c r="BI13" s="139">
        <f t="shared" si="52"/>
        <v>23712</v>
      </c>
      <c r="BJ13" s="139">
        <f t="shared" si="52"/>
        <v>23743</v>
      </c>
      <c r="BK13" s="139">
        <f t="shared" si="52"/>
        <v>23774</v>
      </c>
      <c r="BL13" s="139">
        <f t="shared" ref="BL13:BM13" si="53">BL4</f>
        <v>23802</v>
      </c>
      <c r="BM13" s="139">
        <f t="shared" si="53"/>
        <v>23833</v>
      </c>
      <c r="BN13" s="139">
        <f t="shared" ref="BN13" si="54">BN4</f>
        <v>23863</v>
      </c>
      <c r="BO13" s="168"/>
      <c r="BP13" s="138" t="s">
        <v>47</v>
      </c>
      <c r="BQ13" s="138"/>
      <c r="BR13" s="139">
        <f>BR4</f>
        <v>21916</v>
      </c>
      <c r="BS13" s="139">
        <f>BS4</f>
        <v>21947</v>
      </c>
      <c r="BT13" s="139">
        <f>BT4</f>
        <v>21976</v>
      </c>
      <c r="BU13" s="139">
        <v>22007</v>
      </c>
      <c r="BV13" s="139">
        <v>22037</v>
      </c>
      <c r="BW13" s="139">
        <f t="shared" ref="BW13:CH13" si="55">BW4</f>
        <v>22068</v>
      </c>
      <c r="BX13" s="139">
        <f t="shared" si="55"/>
        <v>22098</v>
      </c>
      <c r="BY13" s="139">
        <f t="shared" si="55"/>
        <v>22129</v>
      </c>
      <c r="BZ13" s="139">
        <f t="shared" si="55"/>
        <v>22160</v>
      </c>
      <c r="CA13" s="139">
        <f t="shared" si="55"/>
        <v>22190</v>
      </c>
      <c r="CB13" s="139">
        <f t="shared" ref="CB13:CG13" si="56">CB4</f>
        <v>22221</v>
      </c>
      <c r="CC13" s="139">
        <f t="shared" si="56"/>
        <v>22251</v>
      </c>
      <c r="CD13" s="139">
        <f t="shared" si="56"/>
        <v>22282</v>
      </c>
      <c r="CE13" s="139">
        <f t="shared" si="56"/>
        <v>22313</v>
      </c>
      <c r="CF13" s="139">
        <f t="shared" si="56"/>
        <v>22341</v>
      </c>
      <c r="CG13" s="139">
        <f t="shared" si="56"/>
        <v>22372</v>
      </c>
      <c r="CH13" s="139">
        <f t="shared" si="55"/>
        <v>22402</v>
      </c>
      <c r="CI13" s="139">
        <f>CI4</f>
        <v>22433</v>
      </c>
      <c r="CJ13" s="139">
        <f>CJ4</f>
        <v>22463</v>
      </c>
      <c r="CK13" s="139">
        <f>CK4</f>
        <v>22494</v>
      </c>
      <c r="CL13" s="139">
        <f t="shared" ref="CL13:CX13" si="57">CL4</f>
        <v>22525</v>
      </c>
      <c r="CM13" s="139">
        <f t="shared" si="57"/>
        <v>22555</v>
      </c>
      <c r="CN13" s="139">
        <f t="shared" si="57"/>
        <v>22586</v>
      </c>
      <c r="CO13" s="139">
        <f t="shared" si="57"/>
        <v>22616</v>
      </c>
      <c r="CP13" s="139">
        <f t="shared" si="57"/>
        <v>22647</v>
      </c>
      <c r="CQ13" s="139">
        <f t="shared" si="57"/>
        <v>22678</v>
      </c>
      <c r="CR13" s="139">
        <f t="shared" si="57"/>
        <v>22706</v>
      </c>
      <c r="CS13" s="139">
        <f t="shared" si="57"/>
        <v>22737</v>
      </c>
      <c r="CT13" s="139">
        <f>CT4</f>
        <v>22767</v>
      </c>
      <c r="CU13" s="139">
        <f>CU4</f>
        <v>22798</v>
      </c>
      <c r="CV13" s="139">
        <f>CV4</f>
        <v>22828</v>
      </c>
      <c r="CW13" s="139">
        <f>CW4</f>
        <v>22859</v>
      </c>
      <c r="CX13" s="139">
        <f t="shared" si="57"/>
        <v>22890</v>
      </c>
      <c r="CY13" s="139">
        <f t="shared" ref="CY13:DN13" si="58">CY4</f>
        <v>22920</v>
      </c>
      <c r="CZ13" s="139">
        <f t="shared" si="58"/>
        <v>22951</v>
      </c>
      <c r="DA13" s="139">
        <f t="shared" si="58"/>
        <v>22981</v>
      </c>
      <c r="DB13" s="139">
        <f t="shared" si="58"/>
        <v>23012</v>
      </c>
      <c r="DC13" s="139">
        <f t="shared" si="58"/>
        <v>23043</v>
      </c>
      <c r="DD13" s="139">
        <f t="shared" si="58"/>
        <v>23071</v>
      </c>
      <c r="DE13" s="139">
        <f t="shared" si="58"/>
        <v>23102</v>
      </c>
      <c r="DF13" s="139">
        <f t="shared" si="58"/>
        <v>23132</v>
      </c>
      <c r="DG13" s="139">
        <f t="shared" si="58"/>
        <v>23163</v>
      </c>
      <c r="DH13" s="139">
        <f t="shared" si="58"/>
        <v>23193</v>
      </c>
      <c r="DI13" s="139">
        <f t="shared" si="58"/>
        <v>23224</v>
      </c>
      <c r="DJ13" s="139">
        <f t="shared" si="58"/>
        <v>23255</v>
      </c>
      <c r="DK13" s="139">
        <f t="shared" si="58"/>
        <v>23285</v>
      </c>
      <c r="DL13" s="139">
        <f t="shared" si="58"/>
        <v>23316</v>
      </c>
      <c r="DM13" s="139">
        <f t="shared" ref="DM13" si="59">DM4</f>
        <v>23346</v>
      </c>
      <c r="DN13" s="139">
        <f t="shared" si="58"/>
        <v>23377</v>
      </c>
      <c r="DO13" s="139">
        <f t="shared" ref="DO13:DP13" si="60">DO4</f>
        <v>23408</v>
      </c>
      <c r="DP13" s="139">
        <f t="shared" si="60"/>
        <v>23437</v>
      </c>
      <c r="DQ13" s="274"/>
      <c r="DT13" s="240" t="s">
        <v>42</v>
      </c>
      <c r="DU13" s="799">
        <f>BA9</f>
        <v>20.083522727272729</v>
      </c>
      <c r="DV13" s="799">
        <f t="shared" ref="DV13:DV14" si="61">DP9</f>
        <v>18.734160929000002</v>
      </c>
      <c r="DW13" s="656">
        <f t="shared" si="20"/>
        <v>-1.349361798272728</v>
      </c>
      <c r="DX13" s="344">
        <f t="shared" si="21"/>
        <v>-6.7187505727784563E-2</v>
      </c>
      <c r="DY13" s="243"/>
      <c r="DZ13" s="243"/>
      <c r="EA13" s="243"/>
      <c r="EB13" s="243"/>
      <c r="EC13" s="243"/>
      <c r="ED13" s="243"/>
      <c r="EE13"/>
      <c r="ER13" s="671" t="s">
        <v>137</v>
      </c>
      <c r="ES13" s="673">
        <f t="shared" si="12"/>
        <v>14.88</v>
      </c>
      <c r="ET13" s="673">
        <f t="shared" si="13"/>
        <v>17.663492460000001</v>
      </c>
      <c r="EU13" s="722">
        <f t="shared" si="14"/>
        <v>2.7834924599999997</v>
      </c>
      <c r="EV13" s="723">
        <f t="shared" si="15"/>
        <v>0.18706266532258062</v>
      </c>
      <c r="EW13"/>
    </row>
    <row r="14" spans="1:153" s="211" customFormat="1" ht="20.5" thickBot="1">
      <c r="A14" s="131" t="s">
        <v>84</v>
      </c>
      <c r="B14" s="210" t="s">
        <v>87</v>
      </c>
      <c r="C14" s="183">
        <v>31</v>
      </c>
      <c r="D14" s="183">
        <v>28.548999999999999</v>
      </c>
      <c r="E14" s="183">
        <v>28.548999999999999</v>
      </c>
      <c r="F14" s="183">
        <v>26.234000000000002</v>
      </c>
      <c r="G14" s="183">
        <v>21.6</v>
      </c>
      <c r="H14" s="183">
        <v>0</v>
      </c>
      <c r="I14" s="183">
        <v>23</v>
      </c>
      <c r="J14" s="183">
        <v>25</v>
      </c>
      <c r="K14" s="183">
        <v>21.5</v>
      </c>
      <c r="L14" s="183">
        <v>27.8</v>
      </c>
      <c r="M14" s="183">
        <v>27.8</v>
      </c>
      <c r="N14" s="183">
        <v>33.179000000000002</v>
      </c>
      <c r="O14" s="183">
        <v>31</v>
      </c>
      <c r="P14" s="183">
        <v>29.4</v>
      </c>
      <c r="Q14" s="183">
        <v>21.6</v>
      </c>
      <c r="R14" s="183">
        <v>27.78</v>
      </c>
      <c r="S14" s="183">
        <v>23</v>
      </c>
      <c r="T14" s="183">
        <v>28.56</v>
      </c>
      <c r="U14" s="183">
        <v>29.32</v>
      </c>
      <c r="V14" s="183">
        <v>24</v>
      </c>
      <c r="W14" s="183">
        <v>18.5</v>
      </c>
      <c r="X14" s="183">
        <v>22.2</v>
      </c>
      <c r="Y14" s="183">
        <v>33.950617283950614</v>
      </c>
      <c r="Z14" s="183">
        <v>30.092592592592592</v>
      </c>
      <c r="AA14" s="183">
        <v>18.518518518518519</v>
      </c>
      <c r="AB14" s="183">
        <v>23.148148148148149</v>
      </c>
      <c r="AC14" s="183">
        <v>32.407407407407405</v>
      </c>
      <c r="AD14" s="183">
        <v>29.320987654320987</v>
      </c>
      <c r="AE14" s="183">
        <v>26.234567901234566</v>
      </c>
      <c r="AF14" s="183">
        <v>29.320987654320987</v>
      </c>
      <c r="AG14" s="183">
        <v>28.549382716049383</v>
      </c>
      <c r="AH14" s="183">
        <v>30.864197530864196</v>
      </c>
      <c r="AI14" s="183">
        <v>29.320987654320987</v>
      </c>
      <c r="AJ14" s="183">
        <v>27.777777777777779</v>
      </c>
      <c r="AK14" s="183">
        <v>27.006172839506171</v>
      </c>
      <c r="AL14" s="183">
        <v>32.407407407407405</v>
      </c>
      <c r="AM14" s="183">
        <v>29.320987654320987</v>
      </c>
      <c r="AN14" s="183">
        <v>19.290123456790123</v>
      </c>
      <c r="AO14" s="183">
        <v>38.888888888888886</v>
      </c>
      <c r="AP14" s="183">
        <v>23.148148148148149</v>
      </c>
      <c r="AQ14" s="183">
        <v>13.888888888888889</v>
      </c>
      <c r="AR14" s="183">
        <v>7.716049382716049</v>
      </c>
      <c r="AS14" s="183">
        <v>7.716049382716049</v>
      </c>
      <c r="AT14" s="183">
        <v>23.148148148148149</v>
      </c>
      <c r="AU14" s="183">
        <v>35.493827160493829</v>
      </c>
      <c r="AV14" s="183">
        <v>39.351851851851848</v>
      </c>
      <c r="AW14" s="183">
        <v>30.864197530864196</v>
      </c>
      <c r="AX14" s="183">
        <v>33.950617283950614</v>
      </c>
      <c r="AY14" s="183">
        <v>37.808641975308639</v>
      </c>
      <c r="AZ14" s="183">
        <v>37.808641975308639</v>
      </c>
      <c r="BA14" s="183">
        <v>40.123456790123456</v>
      </c>
      <c r="BB14" s="183">
        <v>40.123456790123456</v>
      </c>
      <c r="BC14" s="183">
        <v>32.407407407407405</v>
      </c>
      <c r="BD14" s="183">
        <v>29.320987654320987</v>
      </c>
      <c r="BE14" s="183">
        <v>37.037037037037038</v>
      </c>
      <c r="BF14" s="183">
        <v>29.320987654320987</v>
      </c>
      <c r="BG14" s="183">
        <v>25.462962962962962</v>
      </c>
      <c r="BH14" s="183">
        <v>30.864197530864196</v>
      </c>
      <c r="BI14" s="183">
        <v>30.864197530864196</v>
      </c>
      <c r="BJ14" s="183">
        <v>30.092592592592592</v>
      </c>
      <c r="BK14" s="183">
        <v>27.006172839506171</v>
      </c>
      <c r="BL14" s="183">
        <v>30.092592592592592</v>
      </c>
      <c r="BM14" s="183">
        <v>29.320987654320987</v>
      </c>
      <c r="BN14" s="183">
        <v>30.864197530864196</v>
      </c>
      <c r="BP14" s="131" t="s">
        <v>84</v>
      </c>
      <c r="BQ14" s="182" t="s">
        <v>87</v>
      </c>
      <c r="BR14" s="183">
        <f t="shared" ref="BR14:CH14" si="62">BR46/1000</f>
        <v>31.589516</v>
      </c>
      <c r="BS14" s="183">
        <f t="shared" si="62"/>
        <v>28.916031</v>
      </c>
      <c r="BT14" s="183">
        <f t="shared" si="62"/>
        <v>30.054939999999998</v>
      </c>
      <c r="BU14" s="183">
        <f t="shared" si="62"/>
        <v>27.223075000000001</v>
      </c>
      <c r="BV14" s="183">
        <f t="shared" si="62"/>
        <v>21.61619</v>
      </c>
      <c r="BW14" s="183">
        <f t="shared" si="62"/>
        <v>4.8028219999999999</v>
      </c>
      <c r="BX14" s="183">
        <f t="shared" si="62"/>
        <v>23.596057999999999</v>
      </c>
      <c r="BY14" s="183">
        <f t="shared" si="62"/>
        <v>25.178022000000002</v>
      </c>
      <c r="BZ14" s="183">
        <f t="shared" si="62"/>
        <v>21.587198000000001</v>
      </c>
      <c r="CA14" s="183">
        <f t="shared" si="62"/>
        <v>31.623422999999999</v>
      </c>
      <c r="CB14" s="183">
        <f t="shared" si="62"/>
        <v>35.104999999999997</v>
      </c>
      <c r="CC14" s="183">
        <f t="shared" si="62"/>
        <v>35.158379999999994</v>
      </c>
      <c r="CD14" s="183">
        <f t="shared" si="62"/>
        <v>32.245919999999998</v>
      </c>
      <c r="CE14" s="183">
        <f t="shared" si="62"/>
        <v>29.130354000000001</v>
      </c>
      <c r="CF14" s="183">
        <f t="shared" si="62"/>
        <v>23.842719000000002</v>
      </c>
      <c r="CG14" s="183">
        <f t="shared" si="62"/>
        <v>27.498249000000001</v>
      </c>
      <c r="CH14" s="183">
        <f t="shared" si="62"/>
        <v>24.277009999999997</v>
      </c>
      <c r="CI14" s="319">
        <v>29.779015000000001</v>
      </c>
      <c r="CJ14" s="183">
        <f t="shared" ref="CJ14:DN14" si="63">CJ46/1000</f>
        <v>27.604807000000001</v>
      </c>
      <c r="CK14" s="183">
        <f t="shared" si="63"/>
        <v>22.821128999999999</v>
      </c>
      <c r="CL14" s="183">
        <f t="shared" si="63"/>
        <v>15.789811</v>
      </c>
      <c r="CM14" s="183">
        <f t="shared" si="63"/>
        <v>23.850480999999998</v>
      </c>
      <c r="CN14" s="183">
        <f t="shared" si="63"/>
        <v>35.994222000000001</v>
      </c>
      <c r="CO14" s="183">
        <f t="shared" si="63"/>
        <v>30.565369999999998</v>
      </c>
      <c r="CP14" s="183">
        <f t="shared" si="63"/>
        <v>19.506166</v>
      </c>
      <c r="CQ14" s="183">
        <f t="shared" si="63"/>
        <v>24.551852999999998</v>
      </c>
      <c r="CR14" s="183">
        <f t="shared" si="63"/>
        <v>33.055775000000004</v>
      </c>
      <c r="CS14" s="183">
        <f t="shared" si="63"/>
        <v>32.403970000000001</v>
      </c>
      <c r="CT14" s="183">
        <f t="shared" si="63"/>
        <v>26.870262999999998</v>
      </c>
      <c r="CU14" s="183">
        <f t="shared" si="63"/>
        <v>29.499956999999998</v>
      </c>
      <c r="CV14" s="183">
        <f t="shared" si="63"/>
        <v>29.247610000000002</v>
      </c>
      <c r="CW14" s="183">
        <f t="shared" si="63"/>
        <v>31.503990000000002</v>
      </c>
      <c r="CX14" s="183">
        <f t="shared" si="63"/>
        <v>30.265330000000002</v>
      </c>
      <c r="CY14" s="183">
        <f t="shared" si="63"/>
        <v>28.222300000000001</v>
      </c>
      <c r="CZ14" s="183">
        <f t="shared" si="63"/>
        <v>27.669720000000002</v>
      </c>
      <c r="DA14" s="183">
        <f t="shared" si="63"/>
        <v>33.590060000000001</v>
      </c>
      <c r="DB14" s="183">
        <f t="shared" si="63"/>
        <v>29.436259999999997</v>
      </c>
      <c r="DC14" s="183">
        <f t="shared" si="63"/>
        <v>8.7486800000000002</v>
      </c>
      <c r="DD14" s="183">
        <f t="shared" si="63"/>
        <v>38.765879999999996</v>
      </c>
      <c r="DE14" s="183">
        <f t="shared" si="63"/>
        <v>23.233540000000001</v>
      </c>
      <c r="DF14" s="183">
        <f t="shared" si="63"/>
        <v>14.00665</v>
      </c>
      <c r="DG14" s="183">
        <f t="shared" si="63"/>
        <v>8.3686299999999996</v>
      </c>
      <c r="DH14" s="183">
        <f t="shared" si="63"/>
        <v>8.2647600000000008</v>
      </c>
      <c r="DI14" s="183">
        <f t="shared" si="63"/>
        <v>23.34806</v>
      </c>
      <c r="DJ14" s="183">
        <f t="shared" si="63"/>
        <v>36.255429999999997</v>
      </c>
      <c r="DK14" s="183">
        <f t="shared" si="63"/>
        <v>39.682099999999998</v>
      </c>
      <c r="DL14" s="183">
        <f t="shared" si="63"/>
        <v>30.94012</v>
      </c>
      <c r="DM14" s="183">
        <f t="shared" si="63"/>
        <v>34.742570000000001</v>
      </c>
      <c r="DN14" s="183">
        <f t="shared" si="63"/>
        <v>38.002339999999997</v>
      </c>
      <c r="DO14" s="183">
        <f t="shared" ref="DO14:DP14" si="64">DO46/1000</f>
        <v>38.158199999999994</v>
      </c>
      <c r="DP14" s="183">
        <f t="shared" si="64"/>
        <v>40.670569999999998</v>
      </c>
      <c r="DQ14" s="274"/>
      <c r="DR14" s="274"/>
      <c r="DT14" s="240" t="s">
        <v>137</v>
      </c>
      <c r="DU14" s="799">
        <f>BA10</f>
        <v>14.88</v>
      </c>
      <c r="DV14" s="799">
        <f t="shared" si="61"/>
        <v>17.663492460000001</v>
      </c>
      <c r="DW14" s="656">
        <f t="shared" si="20"/>
        <v>2.7834924599999997</v>
      </c>
      <c r="DX14" s="344">
        <f t="shared" si="21"/>
        <v>0.18706266532258062</v>
      </c>
      <c r="DY14" s="243"/>
      <c r="DZ14" s="243"/>
      <c r="EA14" s="243"/>
      <c r="EB14" s="243"/>
      <c r="EC14" s="243"/>
      <c r="ED14" s="243"/>
      <c r="EE14"/>
      <c r="ER14" s="674" t="s">
        <v>44</v>
      </c>
      <c r="ES14" s="675">
        <f t="shared" si="12"/>
        <v>87.140560574202908</v>
      </c>
      <c r="ET14" s="675">
        <f t="shared" si="13"/>
        <v>86.592234015643001</v>
      </c>
      <c r="EU14" s="676">
        <f t="shared" si="14"/>
        <v>-0.54832655855990708</v>
      </c>
      <c r="EV14" s="677">
        <f t="shared" si="15"/>
        <v>-6.2924378147991133E-3</v>
      </c>
      <c r="EW14"/>
    </row>
    <row r="15" spans="1:153" ht="21.5" thickTop="1" thickBot="1">
      <c r="B15" s="157" t="s">
        <v>88</v>
      </c>
      <c r="C15" s="129">
        <v>50</v>
      </c>
      <c r="D15" s="129">
        <v>53</v>
      </c>
      <c r="E15" s="129">
        <v>53</v>
      </c>
      <c r="F15" s="129">
        <v>53</v>
      </c>
      <c r="G15" s="129">
        <v>58</v>
      </c>
      <c r="H15" s="129">
        <v>56</v>
      </c>
      <c r="I15" s="129">
        <v>56</v>
      </c>
      <c r="J15" s="129">
        <v>56</v>
      </c>
      <c r="K15" s="129">
        <v>53</v>
      </c>
      <c r="L15" s="129">
        <v>58</v>
      </c>
      <c r="M15" s="129">
        <v>56</v>
      </c>
      <c r="N15" s="129">
        <v>55</v>
      </c>
      <c r="O15" s="129">
        <v>55.111111111111114</v>
      </c>
      <c r="P15" s="129">
        <v>49.777777777777771</v>
      </c>
      <c r="Q15" s="129">
        <v>55.111111111111114</v>
      </c>
      <c r="R15" s="129">
        <v>53.333333333333329</v>
      </c>
      <c r="S15" s="129">
        <v>55.111111111111114</v>
      </c>
      <c r="T15" s="129">
        <v>53.333333333333329</v>
      </c>
      <c r="U15" s="129">
        <v>55.111111111111114</v>
      </c>
      <c r="V15" s="129">
        <v>55.111111111111114</v>
      </c>
      <c r="W15" s="129">
        <v>53.333333333333329</v>
      </c>
      <c r="X15" s="129">
        <v>43.5</v>
      </c>
      <c r="Y15" s="129">
        <v>40</v>
      </c>
      <c r="Z15" s="129">
        <v>55.111111111111114</v>
      </c>
      <c r="AA15" s="129">
        <v>45</v>
      </c>
      <c r="AB15" s="129">
        <v>48</v>
      </c>
      <c r="AC15" s="129">
        <v>55</v>
      </c>
      <c r="AD15" s="129">
        <v>53</v>
      </c>
      <c r="AE15" s="129">
        <v>55</v>
      </c>
      <c r="AF15" s="129">
        <v>53</v>
      </c>
      <c r="AG15" s="129">
        <v>55</v>
      </c>
      <c r="AH15" s="129">
        <v>55</v>
      </c>
      <c r="AI15" s="129">
        <v>51.5</v>
      </c>
      <c r="AJ15" s="129">
        <v>55.111111111111114</v>
      </c>
      <c r="AK15" s="129">
        <v>53.333333333333336</v>
      </c>
      <c r="AL15" s="129">
        <v>55</v>
      </c>
      <c r="AM15" s="129">
        <v>55</v>
      </c>
      <c r="AN15" s="129">
        <v>51.555555555555564</v>
      </c>
      <c r="AO15" s="129">
        <v>43.6</v>
      </c>
      <c r="AP15" s="129">
        <v>42.2</v>
      </c>
      <c r="AQ15" s="129">
        <v>42.2</v>
      </c>
      <c r="AR15" s="129">
        <v>53.333333333333329</v>
      </c>
      <c r="AS15" s="129">
        <v>58.857999999999997</v>
      </c>
      <c r="AT15" s="129">
        <v>55.111111111111114</v>
      </c>
      <c r="AU15" s="129">
        <v>42.222222222222221</v>
      </c>
      <c r="AV15" s="129">
        <v>43.629629629629626</v>
      </c>
      <c r="AW15" s="129">
        <v>40.002222222222223</v>
      </c>
      <c r="AX15" s="129">
        <v>40.599629629629625</v>
      </c>
      <c r="AY15" s="129">
        <v>45</v>
      </c>
      <c r="AZ15" s="129">
        <v>39</v>
      </c>
      <c r="BA15" s="129">
        <v>43.629629629629626</v>
      </c>
      <c r="BB15" s="129">
        <v>43.629629629629626</v>
      </c>
      <c r="BC15" s="129">
        <v>42.222222222222221</v>
      </c>
      <c r="BD15" s="129">
        <v>33</v>
      </c>
      <c r="BE15" s="129">
        <v>43.629629629629626</v>
      </c>
      <c r="BF15" s="129">
        <v>42.222222222222221</v>
      </c>
      <c r="BG15" s="129">
        <v>39.037037037037038</v>
      </c>
      <c r="BH15" s="129">
        <v>42.222222222222221</v>
      </c>
      <c r="BI15" s="129">
        <v>43.629629629629626</v>
      </c>
      <c r="BJ15" s="129">
        <v>43.629629629629626</v>
      </c>
      <c r="BK15" s="129">
        <v>39.407407407407412</v>
      </c>
      <c r="BL15" s="129">
        <v>43.629629629629626</v>
      </c>
      <c r="BM15" s="129">
        <v>42.222222222222221</v>
      </c>
      <c r="BN15" s="129">
        <v>42.222222222222221</v>
      </c>
      <c r="BO15" s="153"/>
      <c r="BP15" s="126"/>
      <c r="BQ15" s="126" t="s">
        <v>88</v>
      </c>
      <c r="BR15" s="129">
        <f t="shared" ref="BR15:CH15" si="65">BR48/1000</f>
        <v>50.426232000000006</v>
      </c>
      <c r="BS15" s="129">
        <f t="shared" si="65"/>
        <v>53.006739000000003</v>
      </c>
      <c r="BT15" s="129">
        <f t="shared" si="65"/>
        <v>53.912261000000001</v>
      </c>
      <c r="BU15" s="129">
        <f t="shared" si="65"/>
        <v>53.085363000000001</v>
      </c>
      <c r="BV15" s="129">
        <f t="shared" si="65"/>
        <v>57.611470000000004</v>
      </c>
      <c r="BW15" s="129">
        <f t="shared" si="65"/>
        <v>55.809443000000002</v>
      </c>
      <c r="BX15" s="129">
        <f t="shared" si="65"/>
        <v>55.474345999999997</v>
      </c>
      <c r="BY15" s="129">
        <f t="shared" si="65"/>
        <v>55.185893999999998</v>
      </c>
      <c r="BZ15" s="129">
        <f t="shared" si="65"/>
        <v>52.213440000000006</v>
      </c>
      <c r="CA15" s="129">
        <f t="shared" si="65"/>
        <v>59.090048000000003</v>
      </c>
      <c r="CB15" s="129">
        <f t="shared" si="65"/>
        <v>56.113946000000006</v>
      </c>
      <c r="CC15" s="129">
        <f t="shared" si="65"/>
        <v>54.996061999999995</v>
      </c>
      <c r="CD15" s="129">
        <f t="shared" si="65"/>
        <v>55.005667000000003</v>
      </c>
      <c r="CE15" s="129">
        <f t="shared" si="65"/>
        <v>48.736807999999996</v>
      </c>
      <c r="CF15" s="129">
        <f t="shared" si="65"/>
        <v>54.732159000000003</v>
      </c>
      <c r="CG15" s="129">
        <f t="shared" si="65"/>
        <v>50.347743999999999</v>
      </c>
      <c r="CH15" s="129">
        <f t="shared" si="65"/>
        <v>54.723713000000004</v>
      </c>
      <c r="CI15" s="320">
        <v>53.097554000000002</v>
      </c>
      <c r="CJ15" s="129">
        <f t="shared" ref="CJ15:CO15" si="66">CJ48/1000</f>
        <v>54.752727</v>
      </c>
      <c r="CK15" s="129">
        <f t="shared" si="66"/>
        <v>54.698089999999993</v>
      </c>
      <c r="CL15" s="129">
        <f t="shared" si="66"/>
        <v>47.253822999999997</v>
      </c>
      <c r="CM15" s="129">
        <f t="shared" si="66"/>
        <v>43.333559999999999</v>
      </c>
      <c r="CN15" s="129">
        <f t="shared" si="66"/>
        <v>40.639215999999998</v>
      </c>
      <c r="CO15" s="129">
        <f t="shared" si="66"/>
        <v>55.147432999999999</v>
      </c>
      <c r="CP15" s="129">
        <f t="shared" ref="CP15:DG15" si="67">(CP48+CP49+CP50)/1000</f>
        <v>45.452097000000002</v>
      </c>
      <c r="CQ15" s="129">
        <f t="shared" si="67"/>
        <v>47.737633000000002</v>
      </c>
      <c r="CR15" s="129">
        <f t="shared" si="67"/>
        <v>54.996205000000003</v>
      </c>
      <c r="CS15" s="129">
        <f t="shared" si="67"/>
        <v>53.307282000000001</v>
      </c>
      <c r="CT15" s="129">
        <f t="shared" si="67"/>
        <v>55.476768999999997</v>
      </c>
      <c r="CU15" s="129">
        <f t="shared" si="67"/>
        <v>51.642650000000003</v>
      </c>
      <c r="CV15" s="129">
        <f t="shared" si="67"/>
        <v>54.885263000000002</v>
      </c>
      <c r="CW15" s="129">
        <f t="shared" si="67"/>
        <v>55.140300999999994</v>
      </c>
      <c r="CX15" s="129">
        <f t="shared" si="67"/>
        <v>51.221640000000001</v>
      </c>
      <c r="CY15" s="129">
        <f t="shared" si="67"/>
        <v>54.984242000000002</v>
      </c>
      <c r="CZ15" s="129">
        <f t="shared" si="67"/>
        <v>53.252565000000004</v>
      </c>
      <c r="DA15" s="129">
        <f t="shared" si="67"/>
        <v>54.947013999999996</v>
      </c>
      <c r="DB15" s="129">
        <f t="shared" si="67"/>
        <v>55.090894999999996</v>
      </c>
      <c r="DC15" s="129">
        <f t="shared" si="67"/>
        <v>51.577088000000003</v>
      </c>
      <c r="DD15" s="129">
        <f t="shared" si="67"/>
        <v>43.957801999999994</v>
      </c>
      <c r="DE15" s="129">
        <f t="shared" si="67"/>
        <v>41.762485999999996</v>
      </c>
      <c r="DF15" s="129">
        <f t="shared" si="67"/>
        <v>41.648755999999999</v>
      </c>
      <c r="DG15" s="129">
        <f t="shared" si="67"/>
        <v>52.467993</v>
      </c>
      <c r="DH15" s="129">
        <f t="shared" ref="DH15:DM15" si="68">(DH48+DH49+DH50+DH51)/1000</f>
        <v>59.427618000000002</v>
      </c>
      <c r="DI15" s="129">
        <f t="shared" si="68"/>
        <v>54.710695000000001</v>
      </c>
      <c r="DJ15" s="129">
        <f t="shared" si="68"/>
        <v>41.984422000000002</v>
      </c>
      <c r="DK15" s="129">
        <f t="shared" si="68"/>
        <v>43.990217999999992</v>
      </c>
      <c r="DL15" s="129">
        <f t="shared" si="68"/>
        <v>40.445591999999998</v>
      </c>
      <c r="DM15" s="129">
        <f t="shared" si="68"/>
        <v>44.316335999999993</v>
      </c>
      <c r="DN15" s="129">
        <f>(DN48+DN49+DN50)/1000</f>
        <v>45.899934999999999</v>
      </c>
      <c r="DO15" s="129">
        <f>(DO48+DO49+DO50)/1000</f>
        <v>40.114453000000005</v>
      </c>
      <c r="DP15" s="129">
        <f>(DP48+DP49+DP50)/1000</f>
        <v>43.492561000000002</v>
      </c>
      <c r="DQ15" s="274"/>
      <c r="DR15" s="274"/>
      <c r="DT15" s="244" t="s">
        <v>44</v>
      </c>
      <c r="DU15" s="655">
        <f>SUM(DU8:DU14)</f>
        <v>87.140560574202908</v>
      </c>
      <c r="DV15" s="655">
        <f>SUM(DV8:DV14)</f>
        <v>86.592234015643001</v>
      </c>
      <c r="DW15" s="657">
        <f>DV15-DU15</f>
        <v>-0.54832655855990708</v>
      </c>
      <c r="DX15" s="658">
        <f>DW15/DU15</f>
        <v>-6.2924378147991133E-3</v>
      </c>
      <c r="DY15" s="246"/>
      <c r="DZ15" s="246"/>
      <c r="EA15" s="246"/>
      <c r="EB15" s="246"/>
      <c r="EC15" s="246"/>
      <c r="ED15" s="246"/>
    </row>
    <row r="16" spans="1:153" ht="21" thickTop="1">
      <c r="A16" s="157"/>
      <c r="B16" s="157" t="s">
        <v>89</v>
      </c>
      <c r="C16" s="146">
        <v>0.8</v>
      </c>
      <c r="D16" s="146">
        <v>0.8</v>
      </c>
      <c r="E16" s="146">
        <v>0.8</v>
      </c>
      <c r="F16" s="146">
        <v>0</v>
      </c>
      <c r="G16" s="146">
        <v>0</v>
      </c>
      <c r="H16" s="146">
        <v>0</v>
      </c>
      <c r="I16" s="146">
        <v>0</v>
      </c>
      <c r="J16" s="146">
        <v>0</v>
      </c>
      <c r="K16" s="146">
        <v>0</v>
      </c>
      <c r="L16" s="146">
        <v>0</v>
      </c>
      <c r="M16" s="146">
        <v>0</v>
      </c>
      <c r="N16" s="146">
        <v>0</v>
      </c>
      <c r="O16" s="146">
        <v>0</v>
      </c>
      <c r="P16" s="146">
        <v>0</v>
      </c>
      <c r="Q16" s="146">
        <v>0</v>
      </c>
      <c r="R16" s="146">
        <v>0</v>
      </c>
      <c r="S16" s="146">
        <v>0</v>
      </c>
      <c r="T16" s="146">
        <v>0</v>
      </c>
      <c r="U16" s="146">
        <v>0</v>
      </c>
      <c r="V16" s="146">
        <v>0</v>
      </c>
      <c r="W16" s="146">
        <v>0</v>
      </c>
      <c r="X16" s="146">
        <v>0</v>
      </c>
      <c r="Y16" s="146">
        <v>0</v>
      </c>
      <c r="Z16" s="146">
        <v>0</v>
      </c>
      <c r="AA16" s="146">
        <v>0</v>
      </c>
      <c r="AB16" s="146">
        <v>0</v>
      </c>
      <c r="AC16" s="146">
        <v>0</v>
      </c>
      <c r="AD16" s="146">
        <v>0</v>
      </c>
      <c r="AE16" s="146">
        <v>0</v>
      </c>
      <c r="AF16" s="146">
        <v>0</v>
      </c>
      <c r="AG16" s="146">
        <v>0</v>
      </c>
      <c r="AH16" s="146">
        <v>0</v>
      </c>
      <c r="AI16" s="146">
        <v>0</v>
      </c>
      <c r="AJ16" s="146">
        <v>0</v>
      </c>
      <c r="AK16" s="146">
        <v>0</v>
      </c>
      <c r="AL16" s="146">
        <v>0</v>
      </c>
      <c r="AM16" s="146">
        <v>0</v>
      </c>
      <c r="AN16" s="146">
        <v>0</v>
      </c>
      <c r="AO16" s="146">
        <v>0</v>
      </c>
      <c r="AP16" s="146">
        <v>0</v>
      </c>
      <c r="AQ16" s="146">
        <v>0</v>
      </c>
      <c r="AR16" s="146">
        <v>0</v>
      </c>
      <c r="AS16" s="146">
        <v>0</v>
      </c>
      <c r="AT16" s="146">
        <v>0</v>
      </c>
      <c r="AU16" s="146">
        <v>0</v>
      </c>
      <c r="AV16" s="146">
        <v>0</v>
      </c>
      <c r="AW16" s="146">
        <v>0</v>
      </c>
      <c r="AX16" s="146">
        <v>0</v>
      </c>
      <c r="AY16" s="146">
        <v>0</v>
      </c>
      <c r="AZ16" s="146">
        <v>0</v>
      </c>
      <c r="BA16" s="146">
        <v>0</v>
      </c>
      <c r="BB16" s="146">
        <v>0</v>
      </c>
      <c r="BC16" s="146">
        <v>0</v>
      </c>
      <c r="BD16" s="146">
        <v>0</v>
      </c>
      <c r="BE16" s="146">
        <v>0</v>
      </c>
      <c r="BF16" s="146">
        <v>0</v>
      </c>
      <c r="BG16" s="146">
        <v>0</v>
      </c>
      <c r="BH16" s="146">
        <v>0</v>
      </c>
      <c r="BI16" s="146">
        <v>0</v>
      </c>
      <c r="BJ16" s="146">
        <v>0</v>
      </c>
      <c r="BK16" s="146">
        <v>0</v>
      </c>
      <c r="BL16" s="146">
        <v>0</v>
      </c>
      <c r="BM16" s="146">
        <v>0</v>
      </c>
      <c r="BN16" s="146">
        <v>0</v>
      </c>
      <c r="BO16" s="153"/>
      <c r="BP16" s="126"/>
      <c r="BQ16" s="126" t="s">
        <v>89</v>
      </c>
      <c r="BR16" s="129" t="e">
        <f>#REF!/1000</f>
        <v>#REF!</v>
      </c>
      <c r="BS16" s="129" t="e">
        <f>#REF!/1000</f>
        <v>#REF!</v>
      </c>
      <c r="BT16" s="129" t="e">
        <f>#REF!/1000</f>
        <v>#REF!</v>
      </c>
      <c r="BU16" s="129" t="e">
        <f>#REF!/1000</f>
        <v>#REF!</v>
      </c>
      <c r="BV16" s="129" t="e">
        <f>#REF!/1000</f>
        <v>#REF!</v>
      </c>
      <c r="BW16" s="129" t="e">
        <f>#REF!/1000</f>
        <v>#REF!</v>
      </c>
      <c r="BX16" s="129" t="e">
        <f>#REF!/1000</f>
        <v>#REF!</v>
      </c>
      <c r="BY16" s="129" t="e">
        <f>#REF!/1000</f>
        <v>#REF!</v>
      </c>
      <c r="BZ16" s="129" t="e">
        <f>#REF!/1000</f>
        <v>#REF!</v>
      </c>
      <c r="CA16" s="129" t="e">
        <f>#REF!/1000</f>
        <v>#REF!</v>
      </c>
      <c r="CB16" s="129" t="e">
        <f>#REF!/1000</f>
        <v>#REF!</v>
      </c>
      <c r="CC16" s="129" t="e">
        <f>#REF!/1000</f>
        <v>#REF!</v>
      </c>
      <c r="CD16" s="129" t="e">
        <f>#REF!/1000</f>
        <v>#REF!</v>
      </c>
      <c r="CE16" s="129" t="e">
        <f>#REF!/1000</f>
        <v>#REF!</v>
      </c>
      <c r="CF16" s="129" t="e">
        <f>#REF!/1000</f>
        <v>#REF!</v>
      </c>
      <c r="CG16" s="129" t="e">
        <f>#REF!/1000</f>
        <v>#REF!</v>
      </c>
      <c r="CH16" s="129" t="e">
        <f>#REF!/1000</f>
        <v>#REF!</v>
      </c>
      <c r="CI16" s="129" t="e">
        <f>#REF!/1000</f>
        <v>#REF!</v>
      </c>
      <c r="CJ16" s="129" t="e">
        <f>#REF!/1000</f>
        <v>#REF!</v>
      </c>
      <c r="CK16" s="129" t="e">
        <f>#REF!/1000</f>
        <v>#REF!</v>
      </c>
      <c r="CL16" s="129" t="e">
        <f>#REF!/1000</f>
        <v>#REF!</v>
      </c>
      <c r="CM16" s="129" t="e">
        <f>#REF!/1000</f>
        <v>#REF!</v>
      </c>
      <c r="CN16" s="129" t="e">
        <f>#REF!/1000</f>
        <v>#REF!</v>
      </c>
      <c r="CO16" s="129" t="e">
        <f>#REF!/1000</f>
        <v>#REF!</v>
      </c>
      <c r="CP16" s="129"/>
      <c r="CQ16" s="129"/>
      <c r="CR16" s="129"/>
      <c r="CS16" s="129"/>
      <c r="CT16" s="129"/>
      <c r="CU16" s="129"/>
      <c r="CV16" s="129"/>
      <c r="CW16" s="129"/>
      <c r="CX16" s="129"/>
      <c r="CY16" s="129"/>
      <c r="CZ16" s="129"/>
      <c r="DA16" s="129"/>
      <c r="DB16" s="129"/>
      <c r="DC16" s="129"/>
      <c r="DD16" s="129"/>
      <c r="DE16" s="129"/>
      <c r="DF16" s="129"/>
      <c r="DG16" s="129"/>
      <c r="DH16" s="129"/>
      <c r="DI16" s="129"/>
      <c r="DJ16" s="129"/>
      <c r="DK16" s="129"/>
      <c r="DL16" s="129"/>
      <c r="DM16" s="129"/>
      <c r="DN16" s="129"/>
      <c r="DO16" s="129"/>
      <c r="DP16" s="129"/>
      <c r="DQ16" s="274"/>
      <c r="DR16" s="274"/>
      <c r="DT16" s="247" t="s">
        <v>138</v>
      </c>
      <c r="DU16" s="248">
        <f>DU15-DU12</f>
        <v>72.878181263858082</v>
      </c>
      <c r="DV16" s="248">
        <f>DV15-DV12</f>
        <v>72.347607576643</v>
      </c>
      <c r="DW16" s="249"/>
      <c r="DX16" s="247"/>
      <c r="DY16" s="250"/>
      <c r="DZ16" s="250"/>
      <c r="EA16" s="250"/>
      <c r="EB16" s="250"/>
      <c r="EC16" s="250"/>
      <c r="ED16" s="250"/>
    </row>
    <row r="17" spans="1:140">
      <c r="A17" s="157"/>
      <c r="B17" s="157" t="s">
        <v>127</v>
      </c>
      <c r="C17" s="167">
        <v>0</v>
      </c>
      <c r="D17" s="167"/>
      <c r="E17" s="167"/>
      <c r="F17" s="167">
        <v>5</v>
      </c>
      <c r="G17" s="167">
        <v>5</v>
      </c>
      <c r="H17" s="167">
        <v>10</v>
      </c>
      <c r="I17" s="167">
        <v>0</v>
      </c>
      <c r="J17" s="167">
        <v>0</v>
      </c>
      <c r="K17" s="167">
        <v>0</v>
      </c>
      <c r="L17" s="167"/>
      <c r="M17" s="167">
        <v>5</v>
      </c>
      <c r="N17" s="167">
        <v>5</v>
      </c>
      <c r="O17" s="167">
        <v>0</v>
      </c>
      <c r="P17" s="167">
        <v>4.2</v>
      </c>
      <c r="Q17" s="167">
        <v>0</v>
      </c>
      <c r="R17" s="167">
        <v>0</v>
      </c>
      <c r="S17" s="167"/>
      <c r="T17" s="167">
        <v>0</v>
      </c>
      <c r="U17" s="167">
        <v>1.9</v>
      </c>
      <c r="V17" s="167"/>
      <c r="W17" s="167"/>
      <c r="X17" s="167">
        <v>1.9</v>
      </c>
      <c r="Y17" s="167">
        <v>1.9</v>
      </c>
      <c r="Z17" s="167">
        <v>0</v>
      </c>
      <c r="AA17" s="167">
        <v>0</v>
      </c>
      <c r="AB17" s="167">
        <v>0</v>
      </c>
      <c r="AC17" s="167">
        <v>0</v>
      </c>
      <c r="AD17" s="167">
        <v>0</v>
      </c>
      <c r="AE17" s="167">
        <v>0</v>
      </c>
      <c r="AF17" s="167">
        <v>0</v>
      </c>
      <c r="AG17" s="167">
        <v>0</v>
      </c>
      <c r="AH17" s="167">
        <v>0</v>
      </c>
      <c r="AI17" s="167">
        <v>0</v>
      </c>
      <c r="AJ17" s="167">
        <v>0</v>
      </c>
      <c r="AK17" s="167">
        <v>0</v>
      </c>
      <c r="AL17" s="167">
        <v>0</v>
      </c>
      <c r="AM17" s="167">
        <v>0</v>
      </c>
      <c r="AN17" s="167">
        <v>0</v>
      </c>
      <c r="AO17" s="167">
        <v>1.9</v>
      </c>
      <c r="AP17" s="167">
        <v>0</v>
      </c>
      <c r="AQ17" s="167">
        <v>0</v>
      </c>
      <c r="AR17" s="167">
        <v>0</v>
      </c>
      <c r="AS17" s="167">
        <v>0</v>
      </c>
      <c r="AT17" s="167">
        <v>0</v>
      </c>
      <c r="AU17" s="167">
        <v>0</v>
      </c>
      <c r="AV17" s="167">
        <v>0</v>
      </c>
      <c r="AW17" s="167">
        <v>0</v>
      </c>
      <c r="AX17" s="167">
        <v>0</v>
      </c>
      <c r="AY17" s="167">
        <v>0</v>
      </c>
      <c r="AZ17" s="167">
        <v>0</v>
      </c>
      <c r="BA17" s="167">
        <v>0</v>
      </c>
      <c r="BB17" s="167">
        <v>0</v>
      </c>
      <c r="BC17" s="167">
        <v>0</v>
      </c>
      <c r="BD17" s="167">
        <v>0</v>
      </c>
      <c r="BE17" s="167">
        <v>0</v>
      </c>
      <c r="BF17" s="167">
        <v>0</v>
      </c>
      <c r="BG17" s="167">
        <v>0</v>
      </c>
      <c r="BH17" s="167">
        <v>0</v>
      </c>
      <c r="BI17" s="167">
        <v>0</v>
      </c>
      <c r="BJ17" s="167">
        <v>0</v>
      </c>
      <c r="BK17" s="167">
        <v>0</v>
      </c>
      <c r="BL17" s="167">
        <v>0</v>
      </c>
      <c r="BM17" s="167">
        <v>0</v>
      </c>
      <c r="BN17" s="167">
        <v>0</v>
      </c>
      <c r="BO17" s="153"/>
      <c r="BP17" s="126"/>
      <c r="BQ17" s="157" t="s">
        <v>127</v>
      </c>
      <c r="BR17" s="167">
        <f t="shared" ref="BR17:CO17" si="69">BR53/1000</f>
        <v>0</v>
      </c>
      <c r="BS17" s="167">
        <f t="shared" si="69"/>
        <v>0</v>
      </c>
      <c r="BT17" s="167">
        <f t="shared" si="69"/>
        <v>0</v>
      </c>
      <c r="BU17" s="167">
        <f t="shared" si="69"/>
        <v>5.0188569999999997</v>
      </c>
      <c r="BV17" s="167">
        <f t="shared" si="69"/>
        <v>9.7928960000000007</v>
      </c>
      <c r="BW17" s="167">
        <f t="shared" si="69"/>
        <v>4.8306979999999999</v>
      </c>
      <c r="BX17" s="167">
        <f t="shared" si="69"/>
        <v>0</v>
      </c>
      <c r="BY17" s="167">
        <f t="shared" si="69"/>
        <v>0</v>
      </c>
      <c r="BZ17" s="167">
        <f t="shared" si="69"/>
        <v>0</v>
      </c>
      <c r="CA17" s="167">
        <f t="shared" si="69"/>
        <v>0</v>
      </c>
      <c r="CB17" s="167">
        <f t="shared" si="69"/>
        <v>0</v>
      </c>
      <c r="CC17" s="167">
        <f t="shared" si="69"/>
        <v>5.0131379999999996</v>
      </c>
      <c r="CD17" s="167">
        <f t="shared" si="69"/>
        <v>0</v>
      </c>
      <c r="CE17" s="167">
        <f t="shared" si="69"/>
        <v>4.2280889999999998</v>
      </c>
      <c r="CF17" s="167">
        <f t="shared" si="69"/>
        <v>0</v>
      </c>
      <c r="CG17" s="167">
        <f t="shared" si="69"/>
        <v>0</v>
      </c>
      <c r="CH17" s="167">
        <f t="shared" si="69"/>
        <v>0</v>
      </c>
      <c r="CI17" s="167">
        <f t="shared" si="69"/>
        <v>0</v>
      </c>
      <c r="CJ17" s="167">
        <f t="shared" si="69"/>
        <v>1.9</v>
      </c>
      <c r="CK17" s="167">
        <f t="shared" si="69"/>
        <v>0</v>
      </c>
      <c r="CL17" s="167">
        <f t="shared" si="69"/>
        <v>2.0830059999999997</v>
      </c>
      <c r="CM17" s="167">
        <f t="shared" si="69"/>
        <v>1.901699</v>
      </c>
      <c r="CN17" s="167">
        <f t="shared" si="69"/>
        <v>1.8992819999999999</v>
      </c>
      <c r="CO17" s="167">
        <f t="shared" si="69"/>
        <v>0</v>
      </c>
      <c r="CP17" s="167"/>
      <c r="CQ17" s="167"/>
      <c r="CR17" s="167"/>
      <c r="CS17" s="167"/>
      <c r="CT17" s="167"/>
      <c r="CU17" s="167"/>
      <c r="CV17" s="167"/>
      <c r="CW17" s="167"/>
      <c r="CX17" s="167"/>
      <c r="CY17" s="167"/>
      <c r="CZ17" s="167"/>
      <c r="DA17" s="167"/>
      <c r="DB17" s="167"/>
      <c r="DC17" s="167"/>
      <c r="DD17" s="167">
        <f t="shared" ref="DD17:DK17" si="70">DD53/1000</f>
        <v>1.9017639999999998</v>
      </c>
      <c r="DE17" s="167">
        <f t="shared" si="70"/>
        <v>0</v>
      </c>
      <c r="DF17" s="167">
        <f t="shared" si="70"/>
        <v>0</v>
      </c>
      <c r="DG17" s="167">
        <f t="shared" si="70"/>
        <v>0</v>
      </c>
      <c r="DH17" s="167">
        <f t="shared" si="70"/>
        <v>0</v>
      </c>
      <c r="DI17" s="167">
        <f>DI53/1000</f>
        <v>0</v>
      </c>
      <c r="DJ17" s="167">
        <f>DJ53/1000</f>
        <v>0</v>
      </c>
      <c r="DK17" s="167">
        <f t="shared" si="70"/>
        <v>0</v>
      </c>
      <c r="DL17" s="167">
        <f>DL53/1000</f>
        <v>0</v>
      </c>
      <c r="DM17" s="167">
        <f>DM53/1000</f>
        <v>0</v>
      </c>
      <c r="DN17" s="167">
        <f>DN53/1000</f>
        <v>0</v>
      </c>
      <c r="DO17" s="167">
        <f>DO53/1000</f>
        <v>0</v>
      </c>
      <c r="DP17" s="167">
        <f>DP53/1000</f>
        <v>0</v>
      </c>
      <c r="DQ17" s="277"/>
      <c r="DT17" s="251"/>
      <c r="DU17" s="251"/>
      <c r="DV17" s="251"/>
      <c r="DW17" s="251"/>
      <c r="DX17" s="251"/>
      <c r="DY17" s="233"/>
      <c r="DZ17" s="233"/>
      <c r="EA17" s="233"/>
      <c r="EB17" s="233"/>
      <c r="EC17" s="233"/>
      <c r="ED17" s="233"/>
      <c r="EE17" s="130"/>
    </row>
    <row r="18" spans="1:140">
      <c r="A18" s="157"/>
      <c r="B18" s="157" t="s">
        <v>128</v>
      </c>
      <c r="C18" s="167">
        <v>0</v>
      </c>
      <c r="D18" s="167">
        <v>0</v>
      </c>
      <c r="E18" s="167">
        <v>0</v>
      </c>
      <c r="F18" s="167">
        <v>0</v>
      </c>
      <c r="G18" s="167">
        <v>0</v>
      </c>
      <c r="H18" s="167">
        <v>10</v>
      </c>
      <c r="I18" s="167">
        <v>2</v>
      </c>
      <c r="J18" s="167">
        <v>0</v>
      </c>
      <c r="K18" s="167">
        <v>0</v>
      </c>
      <c r="L18" s="167">
        <v>0</v>
      </c>
      <c r="M18" s="167">
        <v>0</v>
      </c>
      <c r="N18" s="167">
        <v>0</v>
      </c>
      <c r="O18" s="167">
        <v>0</v>
      </c>
      <c r="P18" s="167">
        <v>0</v>
      </c>
      <c r="Q18" s="167">
        <v>0</v>
      </c>
      <c r="R18" s="167">
        <v>0</v>
      </c>
      <c r="S18" s="167">
        <v>0</v>
      </c>
      <c r="T18" s="167">
        <v>0</v>
      </c>
      <c r="U18" s="167">
        <v>0</v>
      </c>
      <c r="V18" s="167">
        <v>0</v>
      </c>
      <c r="W18" s="167">
        <v>0</v>
      </c>
      <c r="X18" s="167">
        <v>0</v>
      </c>
      <c r="Y18" s="167">
        <v>0</v>
      </c>
      <c r="Z18" s="167">
        <v>0</v>
      </c>
      <c r="AA18" s="167">
        <v>0</v>
      </c>
      <c r="AB18" s="167">
        <v>0</v>
      </c>
      <c r="AC18" s="167">
        <v>0</v>
      </c>
      <c r="AD18" s="167">
        <v>0</v>
      </c>
      <c r="AE18" s="167">
        <v>0</v>
      </c>
      <c r="AF18" s="167">
        <v>0</v>
      </c>
      <c r="AG18" s="167">
        <v>0</v>
      </c>
      <c r="AH18" s="167">
        <v>0</v>
      </c>
      <c r="AI18" s="167">
        <v>0</v>
      </c>
      <c r="AJ18" s="167">
        <v>0</v>
      </c>
      <c r="AK18" s="167">
        <v>0</v>
      </c>
      <c r="AL18" s="167">
        <v>0</v>
      </c>
      <c r="AM18" s="167">
        <v>0</v>
      </c>
      <c r="AN18" s="167">
        <v>1.9</v>
      </c>
      <c r="AO18" s="167">
        <v>0.6</v>
      </c>
      <c r="AP18" s="167">
        <v>0</v>
      </c>
      <c r="AQ18" s="167">
        <v>0</v>
      </c>
      <c r="AR18" s="167">
        <v>0</v>
      </c>
      <c r="AS18" s="167">
        <v>0</v>
      </c>
      <c r="AT18" s="167">
        <v>0</v>
      </c>
      <c r="AU18" s="167">
        <v>0</v>
      </c>
      <c r="AV18" s="167">
        <v>0</v>
      </c>
      <c r="AW18" s="167">
        <v>0</v>
      </c>
      <c r="AX18" s="167">
        <v>1.9</v>
      </c>
      <c r="AY18" s="167">
        <v>0.6</v>
      </c>
      <c r="AZ18" s="167">
        <v>0</v>
      </c>
      <c r="BA18" s="167">
        <v>0</v>
      </c>
      <c r="BB18" s="167">
        <v>0</v>
      </c>
      <c r="BC18" s="167">
        <v>0</v>
      </c>
      <c r="BD18" s="167">
        <v>1.8</v>
      </c>
      <c r="BE18" s="167">
        <v>0</v>
      </c>
      <c r="BF18" s="167">
        <v>0</v>
      </c>
      <c r="BG18" s="167">
        <v>0</v>
      </c>
      <c r="BH18" s="167">
        <v>0</v>
      </c>
      <c r="BI18" s="167">
        <v>0</v>
      </c>
      <c r="BJ18" s="167">
        <v>0</v>
      </c>
      <c r="BK18" s="167">
        <v>0</v>
      </c>
      <c r="BL18" s="167">
        <v>0</v>
      </c>
      <c r="BM18" s="167">
        <v>0</v>
      </c>
      <c r="BN18" s="167">
        <v>0</v>
      </c>
      <c r="BO18" s="153"/>
      <c r="BP18" s="126"/>
      <c r="BQ18" s="157" t="s">
        <v>128</v>
      </c>
      <c r="BR18" s="167">
        <v>0</v>
      </c>
      <c r="BS18" s="167">
        <v>0</v>
      </c>
      <c r="BT18" s="167">
        <v>0</v>
      </c>
      <c r="BU18" s="167">
        <v>0</v>
      </c>
      <c r="BV18" s="167">
        <v>0</v>
      </c>
      <c r="BW18" s="167">
        <v>0</v>
      </c>
      <c r="BX18" s="167">
        <v>0</v>
      </c>
      <c r="BY18" s="167">
        <v>0</v>
      </c>
      <c r="BZ18" s="167">
        <v>0</v>
      </c>
      <c r="CA18" s="167">
        <v>0</v>
      </c>
      <c r="CB18" s="167">
        <v>0</v>
      </c>
      <c r="CC18" s="167">
        <v>0</v>
      </c>
      <c r="CD18" s="167">
        <v>0</v>
      </c>
      <c r="CE18" s="167">
        <v>0</v>
      </c>
      <c r="CF18" s="167">
        <v>0</v>
      </c>
      <c r="CG18" s="167">
        <v>0</v>
      </c>
      <c r="CH18" s="167">
        <v>0</v>
      </c>
      <c r="CI18" s="167">
        <v>0</v>
      </c>
      <c r="CJ18" s="167">
        <v>0</v>
      </c>
      <c r="CK18" s="167">
        <v>0</v>
      </c>
      <c r="CL18" s="167">
        <v>0</v>
      </c>
      <c r="CM18" s="167">
        <v>0</v>
      </c>
      <c r="CN18" s="167">
        <v>0</v>
      </c>
      <c r="CO18" s="167">
        <v>0</v>
      </c>
      <c r="CP18" s="167"/>
      <c r="CQ18" s="167"/>
      <c r="CR18" s="167"/>
      <c r="CS18" s="167"/>
      <c r="CT18" s="167"/>
      <c r="CU18" s="167"/>
      <c r="CV18" s="167"/>
      <c r="CW18" s="167"/>
      <c r="CX18" s="167"/>
      <c r="CY18" s="167"/>
      <c r="CZ18" s="167"/>
      <c r="DA18" s="167"/>
      <c r="DB18" s="167"/>
      <c r="DC18" s="167"/>
      <c r="DD18" s="167"/>
      <c r="DE18" s="167"/>
      <c r="DF18" s="167"/>
      <c r="DG18" s="167"/>
      <c r="DH18" s="167"/>
      <c r="DI18" s="167"/>
      <c r="DJ18" s="167"/>
      <c r="DK18" s="167"/>
      <c r="DL18" s="167"/>
      <c r="DM18" s="167">
        <f>DM51/1000</f>
        <v>1.8389329999999999</v>
      </c>
      <c r="DN18" s="167">
        <f>DN52</f>
        <v>0</v>
      </c>
      <c r="DO18" s="167">
        <f>DO52/1000</f>
        <v>1.8970909999999999</v>
      </c>
      <c r="DP18" s="167">
        <f>DP52/1000</f>
        <v>0</v>
      </c>
      <c r="DQ18" s="277"/>
      <c r="DT18" s="252"/>
      <c r="DU18" s="252"/>
      <c r="DV18" s="252"/>
      <c r="DW18" s="251"/>
      <c r="DX18" s="252"/>
      <c r="DY18" s="243"/>
      <c r="DZ18" s="243"/>
      <c r="EA18" s="243"/>
      <c r="EB18" s="243"/>
      <c r="EC18" s="243"/>
      <c r="ED18" s="243"/>
      <c r="EF18" s="130"/>
      <c r="EG18" s="130"/>
      <c r="EH18" s="130"/>
      <c r="EI18" s="130"/>
      <c r="EJ18" s="130"/>
    </row>
    <row r="19" spans="1:140" ht="20.5">
      <c r="A19" s="157"/>
      <c r="B19" s="157" t="s">
        <v>123</v>
      </c>
      <c r="C19" s="167">
        <v>0</v>
      </c>
      <c r="D19" s="167">
        <v>0</v>
      </c>
      <c r="E19" s="167">
        <v>0</v>
      </c>
      <c r="F19" s="167">
        <v>0</v>
      </c>
      <c r="G19" s="167">
        <v>0</v>
      </c>
      <c r="H19" s="167">
        <v>0</v>
      </c>
      <c r="I19" s="167">
        <v>0</v>
      </c>
      <c r="J19" s="167">
        <v>0</v>
      </c>
      <c r="K19" s="167">
        <v>0</v>
      </c>
      <c r="L19" s="167">
        <v>0</v>
      </c>
      <c r="M19" s="167">
        <v>0</v>
      </c>
      <c r="N19" s="167">
        <v>0</v>
      </c>
      <c r="O19" s="167">
        <v>0</v>
      </c>
      <c r="P19" s="167">
        <v>0</v>
      </c>
      <c r="Q19" s="167">
        <v>0</v>
      </c>
      <c r="R19" s="167">
        <v>0</v>
      </c>
      <c r="S19" s="167">
        <v>0</v>
      </c>
      <c r="T19" s="167">
        <v>0</v>
      </c>
      <c r="U19" s="167">
        <v>0</v>
      </c>
      <c r="V19" s="167">
        <v>0</v>
      </c>
      <c r="W19" s="167">
        <v>0</v>
      </c>
      <c r="X19" s="167">
        <v>0</v>
      </c>
      <c r="Y19" s="167">
        <v>0</v>
      </c>
      <c r="Z19" s="167">
        <v>0</v>
      </c>
      <c r="AA19" s="167">
        <v>0</v>
      </c>
      <c r="AB19" s="167">
        <v>0</v>
      </c>
      <c r="AC19" s="167">
        <v>0</v>
      </c>
      <c r="AD19" s="167">
        <v>0</v>
      </c>
      <c r="AE19" s="167">
        <v>0</v>
      </c>
      <c r="AF19" s="167">
        <v>0</v>
      </c>
      <c r="AG19" s="167">
        <v>0</v>
      </c>
      <c r="AH19" s="167">
        <v>0</v>
      </c>
      <c r="AI19" s="167">
        <v>0</v>
      </c>
      <c r="AJ19" s="167">
        <v>0</v>
      </c>
      <c r="AK19" s="167">
        <v>0</v>
      </c>
      <c r="AL19" s="167">
        <v>0</v>
      </c>
      <c r="AM19" s="167">
        <v>0</v>
      </c>
      <c r="AN19" s="167">
        <v>0</v>
      </c>
      <c r="AO19" s="167">
        <v>0</v>
      </c>
      <c r="AP19" s="167">
        <v>0</v>
      </c>
      <c r="AQ19" s="167">
        <v>0</v>
      </c>
      <c r="AR19" s="167">
        <v>0</v>
      </c>
      <c r="AS19" s="167">
        <v>0</v>
      </c>
      <c r="AT19" s="167">
        <v>0</v>
      </c>
      <c r="AU19" s="167">
        <v>0</v>
      </c>
      <c r="AV19" s="167">
        <v>0</v>
      </c>
      <c r="AW19" s="167">
        <v>0</v>
      </c>
      <c r="AX19" s="167">
        <v>0</v>
      </c>
      <c r="AY19" s="167">
        <v>0</v>
      </c>
      <c r="AZ19" s="167">
        <v>0</v>
      </c>
      <c r="BA19" s="167">
        <v>0</v>
      </c>
      <c r="BB19" s="167">
        <v>0</v>
      </c>
      <c r="BC19" s="167">
        <v>0</v>
      </c>
      <c r="BD19" s="167">
        <v>0</v>
      </c>
      <c r="BE19" s="167">
        <v>0</v>
      </c>
      <c r="BF19" s="167">
        <v>0</v>
      </c>
      <c r="BG19" s="167">
        <v>0</v>
      </c>
      <c r="BH19" s="167">
        <v>0</v>
      </c>
      <c r="BI19" s="167">
        <v>0</v>
      </c>
      <c r="BJ19" s="167">
        <v>0</v>
      </c>
      <c r="BK19" s="167">
        <v>0</v>
      </c>
      <c r="BL19" s="167">
        <v>0</v>
      </c>
      <c r="BM19" s="167">
        <v>0</v>
      </c>
      <c r="BN19" s="167">
        <v>0</v>
      </c>
      <c r="BO19" s="153"/>
      <c r="BP19" s="126"/>
      <c r="BQ19" s="157" t="s">
        <v>123</v>
      </c>
      <c r="BR19" s="167">
        <v>0</v>
      </c>
      <c r="BS19" s="167">
        <v>0</v>
      </c>
      <c r="BT19" s="167">
        <v>0</v>
      </c>
      <c r="BU19" s="167">
        <v>0</v>
      </c>
      <c r="BV19" s="167">
        <v>0</v>
      </c>
      <c r="BW19" s="167">
        <v>0</v>
      </c>
      <c r="BX19" s="167">
        <v>0</v>
      </c>
      <c r="BY19" s="167">
        <v>0</v>
      </c>
      <c r="BZ19" s="167">
        <v>0</v>
      </c>
      <c r="CA19" s="167">
        <v>0</v>
      </c>
      <c r="CB19" s="167">
        <v>0</v>
      </c>
      <c r="CC19" s="167">
        <v>0</v>
      </c>
      <c r="CD19" s="167">
        <v>0</v>
      </c>
      <c r="CE19" s="167">
        <v>0</v>
      </c>
      <c r="CF19" s="167">
        <v>0</v>
      </c>
      <c r="CG19" s="167">
        <v>0</v>
      </c>
      <c r="CH19" s="167">
        <v>0</v>
      </c>
      <c r="CI19" s="167">
        <v>0</v>
      </c>
      <c r="CJ19" s="167">
        <v>0</v>
      </c>
      <c r="CK19" s="167">
        <v>0</v>
      </c>
      <c r="CL19" s="167">
        <v>0</v>
      </c>
      <c r="CM19" s="167">
        <v>0</v>
      </c>
      <c r="CN19" s="167">
        <v>0</v>
      </c>
      <c r="CO19" s="167">
        <v>0</v>
      </c>
      <c r="CP19" s="167"/>
      <c r="CQ19" s="167"/>
      <c r="CR19" s="167"/>
      <c r="CS19" s="167"/>
      <c r="CT19" s="167"/>
      <c r="CU19" s="167"/>
      <c r="CV19" s="167"/>
      <c r="CW19" s="167"/>
      <c r="CX19" s="167"/>
      <c r="CY19" s="167"/>
      <c r="CZ19" s="167"/>
      <c r="DA19" s="167"/>
      <c r="DB19" s="167"/>
      <c r="DC19" s="167"/>
      <c r="DD19" s="167"/>
      <c r="DE19" s="167"/>
      <c r="DF19" s="167"/>
      <c r="DG19" s="167"/>
      <c r="DH19" s="167"/>
      <c r="DI19" s="167"/>
      <c r="DJ19" s="167"/>
      <c r="DK19" s="167"/>
      <c r="DL19" s="167"/>
      <c r="DM19" s="167"/>
      <c r="DN19" s="167"/>
      <c r="DO19" s="167"/>
      <c r="DP19" s="167"/>
      <c r="DQ19" s="277"/>
      <c r="DT19" s="235" t="s">
        <v>139</v>
      </c>
      <c r="DU19" s="253" t="s">
        <v>57</v>
      </c>
      <c r="DV19" s="805">
        <f>DV5</f>
        <v>44256</v>
      </c>
      <c r="DW19" s="238"/>
      <c r="DX19" s="238"/>
      <c r="DY19" s="254"/>
      <c r="DZ19" s="254"/>
      <c r="EA19" s="254"/>
      <c r="EB19" s="254"/>
      <c r="EC19" s="254"/>
      <c r="ED19" s="254"/>
    </row>
    <row r="20" spans="1:140" s="130" customFormat="1">
      <c r="A20" s="159"/>
      <c r="B20" s="159" t="s">
        <v>44</v>
      </c>
      <c r="C20" s="156">
        <f t="shared" ref="C20:AH20" si="71">SUM(C14:C17)</f>
        <v>81.8</v>
      </c>
      <c r="D20" s="156">
        <f t="shared" si="71"/>
        <v>82.349000000000004</v>
      </c>
      <c r="E20" s="156">
        <f t="shared" si="71"/>
        <v>82.349000000000004</v>
      </c>
      <c r="F20" s="156">
        <f t="shared" si="71"/>
        <v>84.234000000000009</v>
      </c>
      <c r="G20" s="156">
        <f t="shared" si="71"/>
        <v>84.6</v>
      </c>
      <c r="H20" s="156">
        <f t="shared" si="71"/>
        <v>66</v>
      </c>
      <c r="I20" s="156">
        <f t="shared" si="71"/>
        <v>79</v>
      </c>
      <c r="J20" s="156">
        <f t="shared" si="71"/>
        <v>81</v>
      </c>
      <c r="K20" s="156">
        <f t="shared" si="71"/>
        <v>74.5</v>
      </c>
      <c r="L20" s="156">
        <f t="shared" si="71"/>
        <v>85.8</v>
      </c>
      <c r="M20" s="156">
        <f t="shared" si="71"/>
        <v>88.8</v>
      </c>
      <c r="N20" s="156">
        <f t="shared" si="71"/>
        <v>93.179000000000002</v>
      </c>
      <c r="O20" s="156">
        <f t="shared" si="71"/>
        <v>86.111111111111114</v>
      </c>
      <c r="P20" s="156">
        <f t="shared" si="71"/>
        <v>83.37777777777778</v>
      </c>
      <c r="Q20" s="156">
        <f t="shared" si="71"/>
        <v>76.711111111111109</v>
      </c>
      <c r="R20" s="156">
        <f t="shared" si="71"/>
        <v>81.11333333333333</v>
      </c>
      <c r="S20" s="156">
        <f t="shared" si="71"/>
        <v>78.111111111111114</v>
      </c>
      <c r="T20" s="156">
        <f t="shared" si="71"/>
        <v>81.893333333333331</v>
      </c>
      <c r="U20" s="156">
        <f t="shared" si="71"/>
        <v>86.331111111111113</v>
      </c>
      <c r="V20" s="156">
        <f t="shared" si="71"/>
        <v>79.111111111111114</v>
      </c>
      <c r="W20" s="156">
        <f t="shared" si="71"/>
        <v>71.833333333333329</v>
      </c>
      <c r="X20" s="156">
        <f t="shared" si="71"/>
        <v>67.600000000000009</v>
      </c>
      <c r="Y20" s="156">
        <f t="shared" si="71"/>
        <v>75.850617283950612</v>
      </c>
      <c r="Z20" s="156">
        <f t="shared" si="71"/>
        <v>85.203703703703709</v>
      </c>
      <c r="AA20" s="156">
        <f t="shared" si="71"/>
        <v>63.518518518518519</v>
      </c>
      <c r="AB20" s="156">
        <f t="shared" si="71"/>
        <v>71.148148148148152</v>
      </c>
      <c r="AC20" s="156">
        <f t="shared" si="71"/>
        <v>87.407407407407405</v>
      </c>
      <c r="AD20" s="156">
        <f t="shared" si="71"/>
        <v>82.320987654320987</v>
      </c>
      <c r="AE20" s="156">
        <f t="shared" si="71"/>
        <v>81.23456790123457</v>
      </c>
      <c r="AF20" s="156">
        <f t="shared" si="71"/>
        <v>82.320987654320987</v>
      </c>
      <c r="AG20" s="156">
        <f t="shared" si="71"/>
        <v>83.549382716049379</v>
      </c>
      <c r="AH20" s="156">
        <f t="shared" si="71"/>
        <v>85.864197530864203</v>
      </c>
      <c r="AI20" s="156">
        <f t="shared" ref="AI20:BK20" si="72">SUM(AI14:AI17)</f>
        <v>80.820987654320987</v>
      </c>
      <c r="AJ20" s="156">
        <f t="shared" si="72"/>
        <v>82.888888888888886</v>
      </c>
      <c r="AK20" s="156">
        <f t="shared" si="72"/>
        <v>80.339506172839506</v>
      </c>
      <c r="AL20" s="156">
        <f t="shared" si="72"/>
        <v>87.407407407407405</v>
      </c>
      <c r="AM20" s="156">
        <f t="shared" si="72"/>
        <v>84.320987654320987</v>
      </c>
      <c r="AN20" s="156">
        <f t="shared" si="72"/>
        <v>70.845679012345684</v>
      </c>
      <c r="AO20" s="156">
        <f t="shared" si="72"/>
        <v>84.388888888888886</v>
      </c>
      <c r="AP20" s="156">
        <f t="shared" si="72"/>
        <v>65.348148148148155</v>
      </c>
      <c r="AQ20" s="156">
        <f t="shared" si="72"/>
        <v>56.088888888888889</v>
      </c>
      <c r="AR20" s="156">
        <f t="shared" si="72"/>
        <v>61.049382716049379</v>
      </c>
      <c r="AS20" s="156">
        <f t="shared" si="72"/>
        <v>66.574049382716041</v>
      </c>
      <c r="AT20" s="156">
        <f t="shared" si="72"/>
        <v>78.259259259259267</v>
      </c>
      <c r="AU20" s="156">
        <f t="shared" si="72"/>
        <v>77.716049382716051</v>
      </c>
      <c r="AV20" s="156">
        <f t="shared" si="72"/>
        <v>82.981481481481467</v>
      </c>
      <c r="AW20" s="156">
        <f t="shared" si="72"/>
        <v>70.866419753086419</v>
      </c>
      <c r="AX20" s="156">
        <f t="shared" si="72"/>
        <v>74.550246913580239</v>
      </c>
      <c r="AY20" s="156">
        <f t="shared" si="72"/>
        <v>82.808641975308632</v>
      </c>
      <c r="AZ20" s="156">
        <f t="shared" si="72"/>
        <v>76.808641975308632</v>
      </c>
      <c r="BA20" s="156">
        <f t="shared" si="72"/>
        <v>83.753086419753089</v>
      </c>
      <c r="BB20" s="156">
        <f t="shared" si="72"/>
        <v>83.753086419753089</v>
      </c>
      <c r="BC20" s="156">
        <f t="shared" si="72"/>
        <v>74.629629629629619</v>
      </c>
      <c r="BD20" s="156">
        <f t="shared" si="72"/>
        <v>62.320987654320987</v>
      </c>
      <c r="BE20" s="156">
        <f t="shared" si="72"/>
        <v>80.666666666666657</v>
      </c>
      <c r="BF20" s="156">
        <f t="shared" si="72"/>
        <v>71.543209876543216</v>
      </c>
      <c r="BG20" s="156">
        <f t="shared" si="72"/>
        <v>64.5</v>
      </c>
      <c r="BH20" s="156">
        <f t="shared" si="72"/>
        <v>73.086419753086417</v>
      </c>
      <c r="BI20" s="156">
        <f t="shared" si="72"/>
        <v>74.493827160493822</v>
      </c>
      <c r="BJ20" s="156">
        <f t="shared" si="72"/>
        <v>73.722222222222214</v>
      </c>
      <c r="BK20" s="156">
        <f t="shared" si="72"/>
        <v>66.413580246913583</v>
      </c>
      <c r="BL20" s="156">
        <f t="shared" ref="BL20:BM20" si="73">SUM(BL14:BL17)</f>
        <v>73.722222222222214</v>
      </c>
      <c r="BM20" s="156">
        <f t="shared" si="73"/>
        <v>71.543209876543216</v>
      </c>
      <c r="BN20" s="156">
        <f t="shared" ref="BN20" si="74">SUM(BN14:BN17)</f>
        <v>73.086419753086417</v>
      </c>
      <c r="BO20" s="168"/>
      <c r="BP20" s="126"/>
      <c r="BQ20" s="232" t="s">
        <v>96</v>
      </c>
      <c r="BR20" s="167" t="e">
        <f>#REF!/1000</f>
        <v>#REF!</v>
      </c>
      <c r="BS20" s="167" t="e">
        <f>#REF!/1000</f>
        <v>#REF!</v>
      </c>
      <c r="BT20" s="167" t="e">
        <f>#REF!/1000</f>
        <v>#REF!</v>
      </c>
      <c r="BU20" s="167" t="e">
        <f>#REF!/1000</f>
        <v>#REF!</v>
      </c>
      <c r="BV20" s="167" t="e">
        <f>#REF!/1000</f>
        <v>#REF!</v>
      </c>
      <c r="BW20" s="167" t="e">
        <f>#REF!/1000</f>
        <v>#REF!</v>
      </c>
      <c r="BX20" s="167" t="e">
        <f>#REF!/1000</f>
        <v>#REF!</v>
      </c>
      <c r="BY20" s="167" t="e">
        <f>#REF!/1000</f>
        <v>#REF!</v>
      </c>
      <c r="BZ20" s="167" t="e">
        <f>#REF!/1000</f>
        <v>#REF!</v>
      </c>
      <c r="CA20" s="167" t="e">
        <f>#REF!/1000</f>
        <v>#REF!</v>
      </c>
      <c r="CB20" s="167" t="e">
        <f>#REF!/1000</f>
        <v>#REF!</v>
      </c>
      <c r="CC20" s="167" t="e">
        <f>#REF!/1000</f>
        <v>#REF!</v>
      </c>
      <c r="CD20" s="167" t="e">
        <f>#REF!/1000</f>
        <v>#REF!</v>
      </c>
      <c r="CE20" s="167" t="e">
        <f>#REF!/1000</f>
        <v>#REF!</v>
      </c>
      <c r="CF20" s="167" t="e">
        <f>#REF!/1000</f>
        <v>#REF!</v>
      </c>
      <c r="CG20" s="167" t="e">
        <f>#REF!/1000</f>
        <v>#REF!</v>
      </c>
      <c r="CH20" s="167" t="e">
        <f>#REF!/1000</f>
        <v>#REF!</v>
      </c>
      <c r="CI20" s="167" t="e">
        <f>#REF!/1000</f>
        <v>#REF!</v>
      </c>
      <c r="CJ20" s="167" t="e">
        <f>#REF!/1000</f>
        <v>#REF!</v>
      </c>
      <c r="CK20" s="167" t="e">
        <f>#REF!/1000</f>
        <v>#REF!</v>
      </c>
      <c r="CL20" s="167" t="e">
        <f>#REF!/1000</f>
        <v>#REF!</v>
      </c>
      <c r="CM20" s="167" t="e">
        <f>#REF!/1000</f>
        <v>#REF!</v>
      </c>
      <c r="CN20" s="167" t="e">
        <f>#REF!/1000</f>
        <v>#REF!</v>
      </c>
      <c r="CO20" s="167" t="e">
        <f>#REF!/1000</f>
        <v>#REF!</v>
      </c>
      <c r="CP20" s="167"/>
      <c r="CQ20" s="167"/>
      <c r="CR20" s="167"/>
      <c r="CS20" s="167"/>
      <c r="CT20" s="167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167"/>
      <c r="DQ20" s="277"/>
      <c r="DT20" s="238"/>
      <c r="DU20" s="238"/>
      <c r="DV20" s="238"/>
      <c r="DW20" s="268" t="s">
        <v>135</v>
      </c>
      <c r="DX20" s="268"/>
      <c r="DY20" s="255"/>
      <c r="DZ20" s="255"/>
      <c r="EA20" s="255"/>
      <c r="EB20" s="255"/>
      <c r="EC20" s="255"/>
      <c r="ED20" s="255"/>
      <c r="EE20"/>
      <c r="EF20"/>
      <c r="EG20"/>
      <c r="EH20"/>
      <c r="EI20"/>
      <c r="EJ20"/>
    </row>
    <row r="21" spans="1:140">
      <c r="A21" s="133" t="s">
        <v>85</v>
      </c>
      <c r="B21" s="133" t="s">
        <v>44</v>
      </c>
      <c r="C21" s="141">
        <f t="shared" ref="C21:AH21" si="75">C20*1000/C3</f>
        <v>2638.7096774193546</v>
      </c>
      <c r="D21" s="141">
        <f t="shared" si="75"/>
        <v>2941.0357142857142</v>
      </c>
      <c r="E21" s="141">
        <f t="shared" si="75"/>
        <v>2656.4193548387098</v>
      </c>
      <c r="F21" s="141">
        <f t="shared" si="75"/>
        <v>2807.8000000000006</v>
      </c>
      <c r="G21" s="141">
        <f t="shared" si="75"/>
        <v>2729.0322580645161</v>
      </c>
      <c r="H21" s="141">
        <f t="shared" si="75"/>
        <v>2200</v>
      </c>
      <c r="I21" s="141">
        <f t="shared" si="75"/>
        <v>2548.3870967741937</v>
      </c>
      <c r="J21" s="141">
        <f t="shared" si="75"/>
        <v>2612.9032258064517</v>
      </c>
      <c r="K21" s="141">
        <f t="shared" si="75"/>
        <v>2483.3333333333335</v>
      </c>
      <c r="L21" s="141">
        <f t="shared" si="75"/>
        <v>2767.7419354838707</v>
      </c>
      <c r="M21" s="141">
        <f t="shared" si="75"/>
        <v>2960</v>
      </c>
      <c r="N21" s="141">
        <f t="shared" si="75"/>
        <v>3005.7741935483873</v>
      </c>
      <c r="O21" s="141">
        <f t="shared" si="75"/>
        <v>2777.7777777777778</v>
      </c>
      <c r="P21" s="141">
        <f t="shared" si="75"/>
        <v>2977.7777777777778</v>
      </c>
      <c r="Q21" s="141">
        <f t="shared" si="75"/>
        <v>2474.5519713261647</v>
      </c>
      <c r="R21" s="141">
        <f t="shared" si="75"/>
        <v>2703.7777777777778</v>
      </c>
      <c r="S21" s="141">
        <f t="shared" si="75"/>
        <v>2519.7132616487456</v>
      </c>
      <c r="T21" s="141">
        <f t="shared" si="75"/>
        <v>2729.7777777777778</v>
      </c>
      <c r="U21" s="141">
        <f t="shared" si="75"/>
        <v>2784.8745519713261</v>
      </c>
      <c r="V21" s="141">
        <f t="shared" si="75"/>
        <v>2551.9713261648744</v>
      </c>
      <c r="W21" s="141">
        <f t="shared" si="75"/>
        <v>2394.4444444444443</v>
      </c>
      <c r="X21" s="141">
        <f t="shared" si="75"/>
        <v>2180.6451612903229</v>
      </c>
      <c r="Y21" s="141">
        <f t="shared" si="75"/>
        <v>2528.3539094650205</v>
      </c>
      <c r="Z21" s="141">
        <f t="shared" si="75"/>
        <v>2748.5065710872163</v>
      </c>
      <c r="AA21" s="141">
        <f t="shared" si="75"/>
        <v>2048.9844683393071</v>
      </c>
      <c r="AB21" s="141">
        <f t="shared" si="75"/>
        <v>2541.0052910052909</v>
      </c>
      <c r="AC21" s="141">
        <f t="shared" si="75"/>
        <v>2819.5937873357225</v>
      </c>
      <c r="AD21" s="141">
        <f t="shared" si="75"/>
        <v>2744.0329218106995</v>
      </c>
      <c r="AE21" s="141">
        <f t="shared" si="75"/>
        <v>2620.469932297889</v>
      </c>
      <c r="AF21" s="141">
        <f t="shared" si="75"/>
        <v>2744.0329218106995</v>
      </c>
      <c r="AG21" s="141">
        <f t="shared" si="75"/>
        <v>2695.1413779370769</v>
      </c>
      <c r="AH21" s="141">
        <f t="shared" si="75"/>
        <v>2769.8128235762647</v>
      </c>
      <c r="AI21" s="141">
        <f t="shared" ref="AI21:BK21" si="76">AI20*1000/AI3</f>
        <v>2694.0329218106995</v>
      </c>
      <c r="AJ21" s="141">
        <f t="shared" si="76"/>
        <v>2673.8351254480285</v>
      </c>
      <c r="AK21" s="141">
        <f t="shared" si="76"/>
        <v>2677.9835390946505</v>
      </c>
      <c r="AL21" s="141">
        <f t="shared" si="76"/>
        <v>2819.5937873357225</v>
      </c>
      <c r="AM21" s="141">
        <f t="shared" si="76"/>
        <v>2720.031859816806</v>
      </c>
      <c r="AN21" s="141">
        <f t="shared" si="76"/>
        <v>2530.2028218694891</v>
      </c>
      <c r="AO21" s="141">
        <f t="shared" si="76"/>
        <v>2722.2222222222222</v>
      </c>
      <c r="AP21" s="141">
        <f t="shared" si="76"/>
        <v>2178.2716049382716</v>
      </c>
      <c r="AQ21" s="141">
        <f t="shared" si="76"/>
        <v>1809.3189964157707</v>
      </c>
      <c r="AR21" s="141">
        <f t="shared" si="76"/>
        <v>2034.9794238683128</v>
      </c>
      <c r="AS21" s="141">
        <f t="shared" si="76"/>
        <v>2147.5499800876141</v>
      </c>
      <c r="AT21" s="141">
        <f t="shared" si="76"/>
        <v>2524.4922341696538</v>
      </c>
      <c r="AU21" s="141">
        <f t="shared" si="76"/>
        <v>2590.5349794238687</v>
      </c>
      <c r="AV21" s="141">
        <f t="shared" si="76"/>
        <v>2676.8219832735954</v>
      </c>
      <c r="AW21" s="141">
        <f t="shared" si="76"/>
        <v>2362.2139917695472</v>
      </c>
      <c r="AX21" s="141">
        <f t="shared" si="76"/>
        <v>2404.8466746316208</v>
      </c>
      <c r="AY21" s="141">
        <f t="shared" si="76"/>
        <v>2671.2465153325365</v>
      </c>
      <c r="AZ21" s="141">
        <f t="shared" si="76"/>
        <v>2743.1657848324512</v>
      </c>
      <c r="BA21" s="141">
        <f t="shared" si="76"/>
        <v>2701.7124651533254</v>
      </c>
      <c r="BB21" s="141">
        <f t="shared" si="76"/>
        <v>2701.7124651533254</v>
      </c>
      <c r="BC21" s="141">
        <f t="shared" si="76"/>
        <v>2487.654320987654</v>
      </c>
      <c r="BD21" s="141">
        <f t="shared" si="76"/>
        <v>2010.3544404619674</v>
      </c>
      <c r="BE21" s="141">
        <f t="shared" si="76"/>
        <v>2602.1505376344085</v>
      </c>
      <c r="BF21" s="141">
        <f t="shared" si="76"/>
        <v>2384.7736625514403</v>
      </c>
      <c r="BG21" s="141">
        <f t="shared" si="76"/>
        <v>2080.6451612903224</v>
      </c>
      <c r="BH21" s="141">
        <f t="shared" si="76"/>
        <v>2436.2139917695472</v>
      </c>
      <c r="BI21" s="141">
        <f t="shared" si="76"/>
        <v>2403.026682596575</v>
      </c>
      <c r="BJ21" s="141">
        <f t="shared" si="76"/>
        <v>2378.1362007168459</v>
      </c>
      <c r="BK21" s="141">
        <f t="shared" si="76"/>
        <v>2371.9135802469136</v>
      </c>
      <c r="BL21" s="141">
        <f t="shared" ref="BL21:BM21" si="77">BL20*1000/BL3</f>
        <v>2378.1362007168459</v>
      </c>
      <c r="BM21" s="141">
        <f t="shared" si="77"/>
        <v>2384.7736625514403</v>
      </c>
      <c r="BN21" s="141">
        <f t="shared" ref="BN21" si="78">BN20*1000/BN3</f>
        <v>2357.6264436479491</v>
      </c>
      <c r="BO21" s="153"/>
      <c r="BP21" s="147"/>
      <c r="BQ21" s="147" t="s">
        <v>44</v>
      </c>
      <c r="BR21" s="156" t="e">
        <f t="shared" ref="BR21:CW21" si="79">SUM(BR14:BR20)</f>
        <v>#REF!</v>
      </c>
      <c r="BS21" s="156" t="e">
        <f t="shared" si="79"/>
        <v>#REF!</v>
      </c>
      <c r="BT21" s="156" t="e">
        <f t="shared" si="79"/>
        <v>#REF!</v>
      </c>
      <c r="BU21" s="156" t="e">
        <f t="shared" si="79"/>
        <v>#REF!</v>
      </c>
      <c r="BV21" s="156" t="e">
        <f t="shared" si="79"/>
        <v>#REF!</v>
      </c>
      <c r="BW21" s="156" t="e">
        <f t="shared" si="79"/>
        <v>#REF!</v>
      </c>
      <c r="BX21" s="156" t="e">
        <f t="shared" si="79"/>
        <v>#REF!</v>
      </c>
      <c r="BY21" s="156" t="e">
        <f t="shared" si="79"/>
        <v>#REF!</v>
      </c>
      <c r="BZ21" s="156" t="e">
        <f t="shared" si="79"/>
        <v>#REF!</v>
      </c>
      <c r="CA21" s="156" t="e">
        <f t="shared" si="79"/>
        <v>#REF!</v>
      </c>
      <c r="CB21" s="156" t="e">
        <f t="shared" si="79"/>
        <v>#REF!</v>
      </c>
      <c r="CC21" s="156" t="e">
        <f t="shared" si="79"/>
        <v>#REF!</v>
      </c>
      <c r="CD21" s="156" t="e">
        <f t="shared" si="79"/>
        <v>#REF!</v>
      </c>
      <c r="CE21" s="156" t="e">
        <f t="shared" si="79"/>
        <v>#REF!</v>
      </c>
      <c r="CF21" s="156" t="e">
        <f t="shared" si="79"/>
        <v>#REF!</v>
      </c>
      <c r="CG21" s="156" t="e">
        <f t="shared" si="79"/>
        <v>#REF!</v>
      </c>
      <c r="CH21" s="156" t="e">
        <f t="shared" si="79"/>
        <v>#REF!</v>
      </c>
      <c r="CI21" s="156" t="e">
        <f t="shared" si="79"/>
        <v>#REF!</v>
      </c>
      <c r="CJ21" s="156" t="e">
        <f t="shared" si="79"/>
        <v>#REF!</v>
      </c>
      <c r="CK21" s="156" t="e">
        <f t="shared" si="79"/>
        <v>#REF!</v>
      </c>
      <c r="CL21" s="156" t="e">
        <f t="shared" si="79"/>
        <v>#REF!</v>
      </c>
      <c r="CM21" s="156" t="e">
        <f t="shared" si="79"/>
        <v>#REF!</v>
      </c>
      <c r="CN21" s="156" t="e">
        <f t="shared" si="79"/>
        <v>#REF!</v>
      </c>
      <c r="CO21" s="156" t="e">
        <f t="shared" si="79"/>
        <v>#REF!</v>
      </c>
      <c r="CP21" s="156">
        <f t="shared" si="79"/>
        <v>64.958263000000002</v>
      </c>
      <c r="CQ21" s="156">
        <f t="shared" si="79"/>
        <v>72.289485999999997</v>
      </c>
      <c r="CR21" s="156">
        <f t="shared" si="79"/>
        <v>88.051980000000015</v>
      </c>
      <c r="CS21" s="156">
        <f t="shared" si="79"/>
        <v>85.711252000000002</v>
      </c>
      <c r="CT21" s="156">
        <f t="shared" si="79"/>
        <v>82.347031999999999</v>
      </c>
      <c r="CU21" s="156">
        <f t="shared" si="79"/>
        <v>81.142606999999998</v>
      </c>
      <c r="CV21" s="156">
        <f t="shared" si="79"/>
        <v>84.132873000000004</v>
      </c>
      <c r="CW21" s="156">
        <f t="shared" si="79"/>
        <v>86.644290999999996</v>
      </c>
      <c r="CX21" s="156">
        <f t="shared" ref="CX21:DN21" si="80">SUM(CX14:CX20)</f>
        <v>81.486969999999999</v>
      </c>
      <c r="CY21" s="156">
        <f t="shared" si="80"/>
        <v>83.206541999999999</v>
      </c>
      <c r="CZ21" s="156">
        <f t="shared" si="80"/>
        <v>80.922285000000002</v>
      </c>
      <c r="DA21" s="156">
        <f t="shared" si="80"/>
        <v>88.53707399999999</v>
      </c>
      <c r="DB21" s="156">
        <f t="shared" si="80"/>
        <v>84.527154999999993</v>
      </c>
      <c r="DC21" s="156">
        <f t="shared" si="80"/>
        <v>60.325768000000004</v>
      </c>
      <c r="DD21" s="156">
        <f t="shared" si="80"/>
        <v>84.625445999999997</v>
      </c>
      <c r="DE21" s="156">
        <f t="shared" si="80"/>
        <v>64.996026000000001</v>
      </c>
      <c r="DF21" s="156">
        <f t="shared" si="80"/>
        <v>55.655405999999999</v>
      </c>
      <c r="DG21" s="156">
        <f t="shared" si="80"/>
        <v>60.836623000000003</v>
      </c>
      <c r="DH21" s="156">
        <f t="shared" si="80"/>
        <v>67.692378000000005</v>
      </c>
      <c r="DI21" s="156">
        <f t="shared" si="80"/>
        <v>78.058755000000005</v>
      </c>
      <c r="DJ21" s="156">
        <f t="shared" si="80"/>
        <v>78.239851999999999</v>
      </c>
      <c r="DK21" s="156">
        <f t="shared" si="80"/>
        <v>83.67231799999999</v>
      </c>
      <c r="DL21" s="156">
        <f t="shared" si="80"/>
        <v>71.385711999999998</v>
      </c>
      <c r="DM21" s="156">
        <f t="shared" si="80"/>
        <v>80.897838999999991</v>
      </c>
      <c r="DN21" s="156">
        <f t="shared" si="80"/>
        <v>83.902275000000003</v>
      </c>
      <c r="DO21" s="156">
        <f t="shared" ref="DO21:DP21" si="81">SUM(DO14:DO20)</f>
        <v>80.169743999999994</v>
      </c>
      <c r="DP21" s="156">
        <f t="shared" si="81"/>
        <v>84.163130999999993</v>
      </c>
      <c r="DQ21" s="275"/>
      <c r="DT21" s="256" t="s">
        <v>363</v>
      </c>
      <c r="DU21" s="256" t="s">
        <v>357</v>
      </c>
      <c r="DV21" s="256" t="s">
        <v>358</v>
      </c>
      <c r="DW21" s="256" t="s">
        <v>359</v>
      </c>
      <c r="DX21" s="256" t="s">
        <v>356</v>
      </c>
      <c r="DY21" s="233"/>
      <c r="DZ21" s="233"/>
      <c r="EA21" s="233"/>
      <c r="EB21" s="233"/>
      <c r="EC21" s="233"/>
      <c r="ED21" s="233"/>
    </row>
    <row r="22" spans="1:140">
      <c r="C22" s="171"/>
      <c r="BO22" s="153"/>
      <c r="BP22" s="133" t="s">
        <v>85</v>
      </c>
      <c r="BQ22" s="133" t="s">
        <v>44</v>
      </c>
      <c r="BR22" s="141" t="e">
        <f t="shared" ref="BR22:CW22" si="82">BR21*1000/BR3</f>
        <v>#REF!</v>
      </c>
      <c r="BS22" s="141" t="e">
        <f t="shared" si="82"/>
        <v>#REF!</v>
      </c>
      <c r="BT22" s="141" t="e">
        <f t="shared" si="82"/>
        <v>#REF!</v>
      </c>
      <c r="BU22" s="141" t="e">
        <f t="shared" si="82"/>
        <v>#REF!</v>
      </c>
      <c r="BV22" s="141" t="e">
        <f t="shared" si="82"/>
        <v>#REF!</v>
      </c>
      <c r="BW22" s="141" t="e">
        <f t="shared" si="82"/>
        <v>#REF!</v>
      </c>
      <c r="BX22" s="141" t="e">
        <f t="shared" si="82"/>
        <v>#REF!</v>
      </c>
      <c r="BY22" s="141" t="e">
        <f t="shared" si="82"/>
        <v>#REF!</v>
      </c>
      <c r="BZ22" s="141" t="e">
        <f t="shared" si="82"/>
        <v>#REF!</v>
      </c>
      <c r="CA22" s="141" t="e">
        <f t="shared" si="82"/>
        <v>#REF!</v>
      </c>
      <c r="CB22" s="141" t="e">
        <f t="shared" si="82"/>
        <v>#REF!</v>
      </c>
      <c r="CC22" s="141" t="e">
        <f t="shared" si="82"/>
        <v>#REF!</v>
      </c>
      <c r="CD22" s="141" t="e">
        <f t="shared" si="82"/>
        <v>#REF!</v>
      </c>
      <c r="CE22" s="141" t="e">
        <f t="shared" si="82"/>
        <v>#REF!</v>
      </c>
      <c r="CF22" s="141" t="e">
        <f t="shared" si="82"/>
        <v>#REF!</v>
      </c>
      <c r="CG22" s="141" t="e">
        <f t="shared" si="82"/>
        <v>#REF!</v>
      </c>
      <c r="CH22" s="141" t="e">
        <f t="shared" si="82"/>
        <v>#REF!</v>
      </c>
      <c r="CI22" s="141" t="e">
        <f t="shared" si="82"/>
        <v>#REF!</v>
      </c>
      <c r="CJ22" s="141" t="e">
        <f t="shared" si="82"/>
        <v>#REF!</v>
      </c>
      <c r="CK22" s="141" t="e">
        <f t="shared" si="82"/>
        <v>#REF!</v>
      </c>
      <c r="CL22" s="141" t="e">
        <f t="shared" si="82"/>
        <v>#REF!</v>
      </c>
      <c r="CM22" s="141" t="e">
        <f t="shared" si="82"/>
        <v>#REF!</v>
      </c>
      <c r="CN22" s="141" t="e">
        <f t="shared" si="82"/>
        <v>#REF!</v>
      </c>
      <c r="CO22" s="141" t="e">
        <f t="shared" si="82"/>
        <v>#REF!</v>
      </c>
      <c r="CP22" s="141">
        <f t="shared" si="82"/>
        <v>2095.4278387096774</v>
      </c>
      <c r="CQ22" s="141">
        <f t="shared" si="82"/>
        <v>2581.7673571428568</v>
      </c>
      <c r="CR22" s="141">
        <f t="shared" si="82"/>
        <v>2840.3864516129038</v>
      </c>
      <c r="CS22" s="141">
        <f t="shared" si="82"/>
        <v>2857.0417333333335</v>
      </c>
      <c r="CT22" s="141">
        <f t="shared" si="82"/>
        <v>2656.3558709677418</v>
      </c>
      <c r="CU22" s="141">
        <f t="shared" si="82"/>
        <v>2704.7535666666668</v>
      </c>
      <c r="CV22" s="141">
        <f t="shared" si="82"/>
        <v>2713.9636451612905</v>
      </c>
      <c r="CW22" s="141">
        <f t="shared" si="82"/>
        <v>2794.9771290322578</v>
      </c>
      <c r="CX22" s="141">
        <f t="shared" ref="CX22:DN22" si="83">CX21*1000/CX3</f>
        <v>2716.2323333333334</v>
      </c>
      <c r="CY22" s="141">
        <f t="shared" si="83"/>
        <v>2684.0819999999999</v>
      </c>
      <c r="CZ22" s="141">
        <f t="shared" si="83"/>
        <v>2697.4095000000002</v>
      </c>
      <c r="DA22" s="141">
        <f t="shared" si="83"/>
        <v>2856.03464516129</v>
      </c>
      <c r="DB22" s="141">
        <f t="shared" si="83"/>
        <v>2726.6824193548387</v>
      </c>
      <c r="DC22" s="141">
        <f t="shared" si="83"/>
        <v>2080.1988965517244</v>
      </c>
      <c r="DD22" s="141">
        <f t="shared" si="83"/>
        <v>2729.8530967741935</v>
      </c>
      <c r="DE22" s="141">
        <f t="shared" si="83"/>
        <v>2166.5342000000001</v>
      </c>
      <c r="DF22" s="141">
        <f t="shared" si="83"/>
        <v>1795.3356774193549</v>
      </c>
      <c r="DG22" s="141">
        <f t="shared" si="83"/>
        <v>2027.8874333333333</v>
      </c>
      <c r="DH22" s="141">
        <f t="shared" si="83"/>
        <v>2183.6250967741939</v>
      </c>
      <c r="DI22" s="141">
        <f t="shared" si="83"/>
        <v>2518.0243548387098</v>
      </c>
      <c r="DJ22" s="141">
        <f t="shared" si="83"/>
        <v>2607.9950666666668</v>
      </c>
      <c r="DK22" s="141">
        <f t="shared" si="83"/>
        <v>2699.107032258064</v>
      </c>
      <c r="DL22" s="141">
        <f t="shared" si="83"/>
        <v>2379.5237333333334</v>
      </c>
      <c r="DM22" s="141">
        <f t="shared" si="83"/>
        <v>2609.6077096774193</v>
      </c>
      <c r="DN22" s="141">
        <f t="shared" si="83"/>
        <v>2706.5250000000001</v>
      </c>
      <c r="DO22" s="141">
        <f t="shared" ref="DO22:DP22" si="84">DO21*1000/DO3</f>
        <v>2863.2051428571426</v>
      </c>
      <c r="DP22" s="141">
        <f t="shared" si="84"/>
        <v>2714.9397096774192</v>
      </c>
      <c r="DQ22" s="278"/>
      <c r="DT22" s="257" t="s">
        <v>302</v>
      </c>
      <c r="DU22" s="802">
        <f t="shared" ref="DU22:DU27" si="85">BA14</f>
        <v>40.123456790123456</v>
      </c>
      <c r="DV22" s="802">
        <f>DP14</f>
        <v>40.670569999999998</v>
      </c>
      <c r="DW22" s="242">
        <f t="shared" ref="DW22:DW30" si="86">DV22-DU22</f>
        <v>0.54711320987654233</v>
      </c>
      <c r="DX22" s="258">
        <f t="shared" ref="DX22:DX30" si="87">DW22/DU22</f>
        <v>1.3635744615384594E-2</v>
      </c>
      <c r="DY22" s="243"/>
      <c r="DZ22" s="243"/>
      <c r="EA22" s="243"/>
      <c r="EB22" s="243"/>
      <c r="EC22" s="243"/>
      <c r="ED22" s="243"/>
    </row>
    <row r="23" spans="1:140">
      <c r="BO23" s="153"/>
      <c r="BR23" s="171"/>
      <c r="DT23" s="257" t="s">
        <v>88</v>
      </c>
      <c r="DU23" s="802">
        <f t="shared" si="85"/>
        <v>43.629629629629626</v>
      </c>
      <c r="DV23" s="802">
        <f t="shared" ref="DV23:DV27" si="88">DP15</f>
        <v>43.492561000000002</v>
      </c>
      <c r="DW23" s="242">
        <f t="shared" si="86"/>
        <v>-0.13706862962962418</v>
      </c>
      <c r="DX23" s="258">
        <f t="shared" si="87"/>
        <v>-3.1416409168080247E-3</v>
      </c>
      <c r="DY23" s="233"/>
      <c r="DZ23" s="233"/>
      <c r="EA23" s="233"/>
      <c r="EB23" s="233"/>
      <c r="EC23" s="233"/>
      <c r="ED23" s="233"/>
    </row>
    <row r="24" spans="1:140">
      <c r="A24" s="175" t="s">
        <v>75</v>
      </c>
      <c r="B24" s="175"/>
      <c r="C24" s="176">
        <f t="shared" ref="C24:AH24" si="89">C4</f>
        <v>21916</v>
      </c>
      <c r="D24" s="176">
        <f t="shared" si="89"/>
        <v>21947</v>
      </c>
      <c r="E24" s="176">
        <f t="shared" si="89"/>
        <v>21976</v>
      </c>
      <c r="F24" s="176">
        <f t="shared" si="89"/>
        <v>22007</v>
      </c>
      <c r="G24" s="176">
        <f t="shared" si="89"/>
        <v>22037</v>
      </c>
      <c r="H24" s="176">
        <f t="shared" si="89"/>
        <v>22068</v>
      </c>
      <c r="I24" s="176">
        <f t="shared" si="89"/>
        <v>22098</v>
      </c>
      <c r="J24" s="176">
        <f t="shared" si="89"/>
        <v>22129</v>
      </c>
      <c r="K24" s="176">
        <f t="shared" si="89"/>
        <v>22160</v>
      </c>
      <c r="L24" s="176">
        <f t="shared" si="89"/>
        <v>22190</v>
      </c>
      <c r="M24" s="176">
        <f t="shared" si="89"/>
        <v>22221</v>
      </c>
      <c r="N24" s="176">
        <f t="shared" si="89"/>
        <v>22251</v>
      </c>
      <c r="O24" s="176">
        <f t="shared" si="89"/>
        <v>22282</v>
      </c>
      <c r="P24" s="176">
        <f t="shared" si="89"/>
        <v>22313</v>
      </c>
      <c r="Q24" s="176">
        <f t="shared" si="89"/>
        <v>22341</v>
      </c>
      <c r="R24" s="176">
        <f t="shared" si="89"/>
        <v>22372</v>
      </c>
      <c r="S24" s="176">
        <f t="shared" si="89"/>
        <v>22402</v>
      </c>
      <c r="T24" s="176">
        <f t="shared" si="89"/>
        <v>22433</v>
      </c>
      <c r="U24" s="176">
        <f t="shared" si="89"/>
        <v>22463</v>
      </c>
      <c r="V24" s="176">
        <f t="shared" si="89"/>
        <v>22494</v>
      </c>
      <c r="W24" s="176">
        <f t="shared" si="89"/>
        <v>22525</v>
      </c>
      <c r="X24" s="176">
        <f t="shared" si="89"/>
        <v>22555</v>
      </c>
      <c r="Y24" s="176">
        <f t="shared" si="89"/>
        <v>22586</v>
      </c>
      <c r="Z24" s="176">
        <f t="shared" si="89"/>
        <v>22616</v>
      </c>
      <c r="AA24" s="176">
        <f t="shared" si="89"/>
        <v>22647</v>
      </c>
      <c r="AB24" s="176">
        <f t="shared" si="89"/>
        <v>22678</v>
      </c>
      <c r="AC24" s="176">
        <f t="shared" si="89"/>
        <v>22706</v>
      </c>
      <c r="AD24" s="176">
        <f t="shared" si="89"/>
        <v>22737</v>
      </c>
      <c r="AE24" s="176">
        <f t="shared" si="89"/>
        <v>22767</v>
      </c>
      <c r="AF24" s="176">
        <f t="shared" si="89"/>
        <v>22798</v>
      </c>
      <c r="AG24" s="176">
        <f t="shared" si="89"/>
        <v>22828</v>
      </c>
      <c r="AH24" s="176">
        <f t="shared" si="89"/>
        <v>22859</v>
      </c>
      <c r="AI24" s="176">
        <f t="shared" ref="AI24:BK24" si="90">AI4</f>
        <v>22890</v>
      </c>
      <c r="AJ24" s="176">
        <f t="shared" si="90"/>
        <v>22920</v>
      </c>
      <c r="AK24" s="176">
        <f t="shared" si="90"/>
        <v>22951</v>
      </c>
      <c r="AL24" s="176">
        <f t="shared" si="90"/>
        <v>22981</v>
      </c>
      <c r="AM24" s="176">
        <f t="shared" si="90"/>
        <v>23012</v>
      </c>
      <c r="AN24" s="176">
        <f t="shared" si="90"/>
        <v>23043</v>
      </c>
      <c r="AO24" s="176">
        <f t="shared" si="90"/>
        <v>23071</v>
      </c>
      <c r="AP24" s="176">
        <f t="shared" si="90"/>
        <v>23102</v>
      </c>
      <c r="AQ24" s="176">
        <f t="shared" si="90"/>
        <v>23132</v>
      </c>
      <c r="AR24" s="176">
        <f t="shared" si="90"/>
        <v>23163</v>
      </c>
      <c r="AS24" s="176">
        <f t="shared" si="90"/>
        <v>23193</v>
      </c>
      <c r="AT24" s="176">
        <f t="shared" si="90"/>
        <v>23224</v>
      </c>
      <c r="AU24" s="176">
        <f t="shared" si="90"/>
        <v>23255</v>
      </c>
      <c r="AV24" s="176">
        <f t="shared" si="90"/>
        <v>23285</v>
      </c>
      <c r="AW24" s="176">
        <f t="shared" si="90"/>
        <v>23316</v>
      </c>
      <c r="AX24" s="176">
        <f t="shared" si="90"/>
        <v>23346</v>
      </c>
      <c r="AY24" s="176">
        <f t="shared" si="90"/>
        <v>23377</v>
      </c>
      <c r="AZ24" s="176">
        <f t="shared" si="90"/>
        <v>23408</v>
      </c>
      <c r="BA24" s="176">
        <f t="shared" si="90"/>
        <v>23437</v>
      </c>
      <c r="BB24" s="176">
        <f t="shared" si="90"/>
        <v>23498</v>
      </c>
      <c r="BC24" s="176">
        <f t="shared" si="90"/>
        <v>23529</v>
      </c>
      <c r="BD24" s="176">
        <f t="shared" si="90"/>
        <v>23559</v>
      </c>
      <c r="BE24" s="176">
        <f t="shared" si="90"/>
        <v>23590</v>
      </c>
      <c r="BF24" s="176">
        <f t="shared" si="90"/>
        <v>23621</v>
      </c>
      <c r="BG24" s="176">
        <f t="shared" si="90"/>
        <v>23651</v>
      </c>
      <c r="BH24" s="176">
        <f t="shared" si="90"/>
        <v>23682</v>
      </c>
      <c r="BI24" s="176">
        <f t="shared" si="90"/>
        <v>23712</v>
      </c>
      <c r="BJ24" s="176">
        <f t="shared" si="90"/>
        <v>23743</v>
      </c>
      <c r="BK24" s="176">
        <f t="shared" si="90"/>
        <v>23774</v>
      </c>
      <c r="BL24" s="176">
        <f t="shared" ref="BL24:BM24" si="91">BL4</f>
        <v>23802</v>
      </c>
      <c r="BM24" s="176">
        <f t="shared" si="91"/>
        <v>23833</v>
      </c>
      <c r="BN24" s="176">
        <f t="shared" ref="BN24" si="92">BN4</f>
        <v>23863</v>
      </c>
      <c r="BO24" s="153"/>
      <c r="BP24" s="175" t="s">
        <v>75</v>
      </c>
      <c r="BQ24" s="175"/>
      <c r="BR24" s="176">
        <f t="shared" ref="BR24:CW24" si="93">BR4</f>
        <v>21916</v>
      </c>
      <c r="BS24" s="176">
        <f t="shared" si="93"/>
        <v>21947</v>
      </c>
      <c r="BT24" s="176">
        <f t="shared" si="93"/>
        <v>21976</v>
      </c>
      <c r="BU24" s="176">
        <f t="shared" si="93"/>
        <v>22007</v>
      </c>
      <c r="BV24" s="176">
        <f t="shared" si="93"/>
        <v>22037</v>
      </c>
      <c r="BW24" s="176">
        <f t="shared" si="93"/>
        <v>22068</v>
      </c>
      <c r="BX24" s="176">
        <f t="shared" si="93"/>
        <v>22098</v>
      </c>
      <c r="BY24" s="176">
        <f t="shared" si="93"/>
        <v>22129</v>
      </c>
      <c r="BZ24" s="176">
        <f t="shared" si="93"/>
        <v>22160</v>
      </c>
      <c r="CA24" s="176">
        <f t="shared" si="93"/>
        <v>22190</v>
      </c>
      <c r="CB24" s="176">
        <f t="shared" si="93"/>
        <v>22221</v>
      </c>
      <c r="CC24" s="176">
        <f t="shared" si="93"/>
        <v>22251</v>
      </c>
      <c r="CD24" s="176">
        <f t="shared" si="93"/>
        <v>22282</v>
      </c>
      <c r="CE24" s="176">
        <f t="shared" si="93"/>
        <v>22313</v>
      </c>
      <c r="CF24" s="176">
        <f t="shared" si="93"/>
        <v>22341</v>
      </c>
      <c r="CG24" s="176">
        <f t="shared" si="93"/>
        <v>22372</v>
      </c>
      <c r="CH24" s="176">
        <f t="shared" si="93"/>
        <v>22402</v>
      </c>
      <c r="CI24" s="176">
        <f t="shared" si="93"/>
        <v>22433</v>
      </c>
      <c r="CJ24" s="176">
        <f t="shared" si="93"/>
        <v>22463</v>
      </c>
      <c r="CK24" s="176">
        <f t="shared" si="93"/>
        <v>22494</v>
      </c>
      <c r="CL24" s="176">
        <f t="shared" si="93"/>
        <v>22525</v>
      </c>
      <c r="CM24" s="176">
        <f t="shared" si="93"/>
        <v>22555</v>
      </c>
      <c r="CN24" s="176">
        <f t="shared" si="93"/>
        <v>22586</v>
      </c>
      <c r="CO24" s="176">
        <f t="shared" si="93"/>
        <v>22616</v>
      </c>
      <c r="CP24" s="176">
        <f t="shared" si="93"/>
        <v>22647</v>
      </c>
      <c r="CQ24" s="176">
        <f t="shared" si="93"/>
        <v>22678</v>
      </c>
      <c r="CR24" s="176">
        <f t="shared" si="93"/>
        <v>22706</v>
      </c>
      <c r="CS24" s="176">
        <f t="shared" si="93"/>
        <v>22737</v>
      </c>
      <c r="CT24" s="176">
        <f t="shared" si="93"/>
        <v>22767</v>
      </c>
      <c r="CU24" s="176">
        <f t="shared" si="93"/>
        <v>22798</v>
      </c>
      <c r="CV24" s="176">
        <f t="shared" si="93"/>
        <v>22828</v>
      </c>
      <c r="CW24" s="176">
        <f t="shared" si="93"/>
        <v>22859</v>
      </c>
      <c r="CX24" s="176">
        <f t="shared" ref="CX24:DN24" si="94">CX4</f>
        <v>22890</v>
      </c>
      <c r="CY24" s="176">
        <f t="shared" si="94"/>
        <v>22920</v>
      </c>
      <c r="CZ24" s="176">
        <f t="shared" si="94"/>
        <v>22951</v>
      </c>
      <c r="DA24" s="176">
        <f t="shared" si="94"/>
        <v>22981</v>
      </c>
      <c r="DB24" s="176">
        <f t="shared" si="94"/>
        <v>23012</v>
      </c>
      <c r="DC24" s="176">
        <f t="shared" si="94"/>
        <v>23043</v>
      </c>
      <c r="DD24" s="176">
        <f t="shared" si="94"/>
        <v>23071</v>
      </c>
      <c r="DE24" s="176">
        <f t="shared" si="94"/>
        <v>23102</v>
      </c>
      <c r="DF24" s="176">
        <f t="shared" si="94"/>
        <v>23132</v>
      </c>
      <c r="DG24" s="176">
        <f t="shared" si="94"/>
        <v>23163</v>
      </c>
      <c r="DH24" s="176">
        <f t="shared" si="94"/>
        <v>23193</v>
      </c>
      <c r="DI24" s="176">
        <f t="shared" si="94"/>
        <v>23224</v>
      </c>
      <c r="DJ24" s="176">
        <f t="shared" si="94"/>
        <v>23255</v>
      </c>
      <c r="DK24" s="176">
        <f t="shared" si="94"/>
        <v>23285</v>
      </c>
      <c r="DL24" s="176">
        <f t="shared" si="94"/>
        <v>23316</v>
      </c>
      <c r="DM24" s="176">
        <f t="shared" si="94"/>
        <v>23346</v>
      </c>
      <c r="DN24" s="176">
        <f t="shared" si="94"/>
        <v>23377</v>
      </c>
      <c r="DO24" s="176">
        <f t="shared" ref="DO24:DP24" si="95">DO4</f>
        <v>23408</v>
      </c>
      <c r="DP24" s="176">
        <f t="shared" si="95"/>
        <v>23437</v>
      </c>
      <c r="DQ24" s="274"/>
      <c r="DT24" s="257" t="s">
        <v>89</v>
      </c>
      <c r="DU24" s="802">
        <f t="shared" si="85"/>
        <v>0</v>
      </c>
      <c r="DV24" s="802">
        <f t="shared" si="88"/>
        <v>0</v>
      </c>
      <c r="DW24" s="242">
        <f t="shared" si="86"/>
        <v>0</v>
      </c>
      <c r="DX24" s="258" t="e">
        <f t="shared" si="87"/>
        <v>#DIV/0!</v>
      </c>
      <c r="DY24" s="243"/>
      <c r="DZ24" s="243"/>
      <c r="EA24" s="243"/>
      <c r="EB24" s="243"/>
      <c r="EC24" s="243"/>
      <c r="ED24" s="243"/>
    </row>
    <row r="25" spans="1:140">
      <c r="A25" s="131" t="s">
        <v>84</v>
      </c>
      <c r="B25" s="125" t="s">
        <v>61</v>
      </c>
      <c r="C25" s="128">
        <f>Ability!C56</f>
        <v>3.53</v>
      </c>
      <c r="D25" s="128">
        <f>Ability!D56</f>
        <v>4.62</v>
      </c>
      <c r="E25" s="128">
        <f>Ability!E56</f>
        <v>5.4249999999999998</v>
      </c>
      <c r="F25" s="128">
        <f>Ability!F56</f>
        <v>5.16</v>
      </c>
      <c r="G25" s="128">
        <f>Ability!G56</f>
        <v>5.3319999999999999</v>
      </c>
      <c r="H25" s="128">
        <f>Ability!H56</f>
        <v>5.0999999999999996</v>
      </c>
      <c r="I25" s="128">
        <f>Ability!I56</f>
        <v>4.34</v>
      </c>
      <c r="J25" s="128">
        <f>Ability!J56</f>
        <v>4.34</v>
      </c>
      <c r="K25" s="128">
        <f>Ability!K56</f>
        <v>4.2</v>
      </c>
      <c r="L25" s="128">
        <f>Ability!L56</f>
        <v>1.4</v>
      </c>
      <c r="M25" s="128">
        <f>Ability!M56</f>
        <v>4.2</v>
      </c>
      <c r="N25" s="128">
        <f>Ability!N56</f>
        <v>4.34</v>
      </c>
      <c r="O25" s="128">
        <f>Ability!O56</f>
        <v>4.96</v>
      </c>
      <c r="P25" s="128">
        <f>Ability!P56</f>
        <v>4.4800000000000004</v>
      </c>
      <c r="Q25" s="128">
        <f>Ability!Q56</f>
        <v>6.5720000000000001</v>
      </c>
      <c r="R25" s="128">
        <f>Ability!R56</f>
        <v>6.36</v>
      </c>
      <c r="S25" s="128">
        <f>Ability!S56</f>
        <v>2.48</v>
      </c>
      <c r="T25" s="128">
        <f>Ability!T56</f>
        <v>2.4</v>
      </c>
      <c r="U25" s="128">
        <f>Ability!U56</f>
        <v>6.0449999999999999</v>
      </c>
      <c r="V25" s="128">
        <f>Ability!V56</f>
        <v>6.0140000000000002</v>
      </c>
      <c r="W25" s="128">
        <f>Ability!W56</f>
        <v>5.76</v>
      </c>
      <c r="X25" s="128">
        <f>Ability!X56</f>
        <v>5.89</v>
      </c>
      <c r="Y25" s="128">
        <f>Ability!Y56</f>
        <v>4.2</v>
      </c>
      <c r="Z25" s="128">
        <f>Ability!Z56</f>
        <v>4.34</v>
      </c>
      <c r="AA25" s="128">
        <f>Ability!AA56</f>
        <v>4.6500000000000004</v>
      </c>
      <c r="AB25" s="128">
        <f>Ability!AB56</f>
        <v>4.3120000000000003</v>
      </c>
      <c r="AC25" s="128">
        <f>Ability!AC56</f>
        <v>4.867</v>
      </c>
      <c r="AD25" s="128">
        <f>Ability!AD56</f>
        <v>5.0999999999999996</v>
      </c>
      <c r="AE25" s="128">
        <f>Ability!AE56</f>
        <v>4.8979999999999997</v>
      </c>
      <c r="AF25" s="128">
        <f>Ability!AF56</f>
        <v>5.0999999999999996</v>
      </c>
      <c r="AG25" s="128">
        <f>Ability!AG56</f>
        <v>4.867</v>
      </c>
      <c r="AH25" s="128">
        <f>Ability!AH56</f>
        <v>4.8360000000000003</v>
      </c>
      <c r="AI25" s="128">
        <f>Ability!AI56</f>
        <v>5.0999999999999996</v>
      </c>
      <c r="AJ25" s="128">
        <f>Ability!AJ56</f>
        <v>3.41</v>
      </c>
      <c r="AK25" s="128">
        <f>Ability!AK56</f>
        <v>3.3</v>
      </c>
      <c r="AL25" s="128">
        <f>Ability!AL56</f>
        <v>4.4000000000000004</v>
      </c>
      <c r="AM25" s="128">
        <f>Ability!AM56</f>
        <v>5.1639999999999997</v>
      </c>
      <c r="AN25" s="128">
        <f>Ability!AN56</f>
        <v>4.93</v>
      </c>
      <c r="AO25" s="128">
        <f>Ability!AO56</f>
        <v>5.27</v>
      </c>
      <c r="AP25" s="128">
        <f>Ability!AP56</f>
        <v>5.0999999999999996</v>
      </c>
      <c r="AQ25" s="128">
        <f>Ability!AQ56</f>
        <v>5.58</v>
      </c>
      <c r="AR25" s="128">
        <f>Ability!AR56</f>
        <v>5.0999999999999996</v>
      </c>
      <c r="AS25" s="128">
        <f>Ability!AS56</f>
        <v>5.2839999999999998</v>
      </c>
      <c r="AT25" s="128">
        <f>Ability!AT56</f>
        <v>5.13</v>
      </c>
      <c r="AU25" s="128">
        <f>Ability!AU56</f>
        <v>5.0999999999999996</v>
      </c>
      <c r="AV25" s="128">
        <f>Ability!AV56</f>
        <v>5.58</v>
      </c>
      <c r="AW25" s="128">
        <f>Ability!AW56</f>
        <v>5.4</v>
      </c>
      <c r="AX25" s="128">
        <f>Ability!AX56</f>
        <v>4.34</v>
      </c>
      <c r="AY25" s="128">
        <f>Ability!AY56</f>
        <v>4.1449999999999996</v>
      </c>
      <c r="AZ25" s="128">
        <f>Ability!AZ56</f>
        <v>2.1</v>
      </c>
      <c r="BA25" s="128">
        <f>Ability!BA56</f>
        <v>4.8449999999999998</v>
      </c>
      <c r="BB25" s="128">
        <f>Ability!BC56</f>
        <v>4.8049999999999997</v>
      </c>
      <c r="BC25" s="128">
        <f>Ability!BD56</f>
        <v>4.3</v>
      </c>
      <c r="BD25" s="128">
        <f>Ability!BE56</f>
        <v>2.6349999999999998</v>
      </c>
      <c r="BE25" s="128">
        <f>Ability!BF56</f>
        <v>4.5250000000000004</v>
      </c>
      <c r="BF25" s="128">
        <f>Ability!BG56</f>
        <v>4.6500000000000004</v>
      </c>
      <c r="BG25" s="128">
        <f>Ability!BH56</f>
        <v>4.8049999999999997</v>
      </c>
      <c r="BH25" s="128">
        <f>Ability!BI56</f>
        <v>4.6500000000000004</v>
      </c>
      <c r="BI25" s="128">
        <f>Ability!BJ56</f>
        <v>4.665</v>
      </c>
      <c r="BJ25" s="128">
        <f>Ability!BK56</f>
        <v>4.5949999999999998</v>
      </c>
      <c r="BK25" s="128">
        <f>Ability!BL56</f>
        <v>4.34</v>
      </c>
      <c r="BL25" s="128">
        <f>Ability!BM56</f>
        <v>4.8049999999999997</v>
      </c>
      <c r="BM25" s="128">
        <f>Ability!BN56</f>
        <v>4.6500000000000004</v>
      </c>
      <c r="BN25" s="128">
        <f>Ability!BO56</f>
        <v>4.8049999999999997</v>
      </c>
      <c r="BO25" s="153"/>
      <c r="BP25" s="131" t="s">
        <v>84</v>
      </c>
      <c r="BQ25" s="125" t="s">
        <v>61</v>
      </c>
      <c r="BR25" s="128">
        <f t="shared" ref="BR25:BZ25" si="96">BR43/1000</f>
        <v>3.499498</v>
      </c>
      <c r="BS25" s="128">
        <f t="shared" si="96"/>
        <v>3.917986</v>
      </c>
      <c r="BT25" s="128">
        <f t="shared" si="96"/>
        <v>5.0498989999999999</v>
      </c>
      <c r="BU25" s="128">
        <f t="shared" si="96"/>
        <v>4.5456509999999994</v>
      </c>
      <c r="BV25" s="128">
        <f t="shared" si="96"/>
        <v>4.5067149999999998</v>
      </c>
      <c r="BW25" s="128">
        <f t="shared" si="96"/>
        <v>4.0206874276700004</v>
      </c>
      <c r="BX25" s="128">
        <f t="shared" si="96"/>
        <v>4.1563538965360003</v>
      </c>
      <c r="BY25" s="128">
        <f t="shared" si="96"/>
        <v>5.8672581558439996</v>
      </c>
      <c r="BZ25" s="128">
        <f t="shared" si="96"/>
        <v>3.7744969999999998</v>
      </c>
      <c r="CA25" s="128">
        <f t="shared" ref="CA25:CG25" si="97">CA43/1000</f>
        <v>2.3626320000000001</v>
      </c>
      <c r="CB25" s="128">
        <f t="shared" si="97"/>
        <v>4.6138970192909996</v>
      </c>
      <c r="CC25" s="128">
        <f t="shared" si="97"/>
        <v>3.7938851587680005</v>
      </c>
      <c r="CD25" s="128">
        <f t="shared" si="97"/>
        <v>4.5162960000000005</v>
      </c>
      <c r="CE25" s="128">
        <f t="shared" si="97"/>
        <v>4.3129694464439998</v>
      </c>
      <c r="CF25" s="128">
        <f t="shared" si="97"/>
        <v>4.4549284776816993</v>
      </c>
      <c r="CG25" s="128">
        <f t="shared" si="97"/>
        <v>4.3218909999999999</v>
      </c>
      <c r="CH25" s="128">
        <f>CH43/1000</f>
        <v>2.8162461140559993</v>
      </c>
      <c r="CI25" s="128">
        <f>CI43/1000</f>
        <v>3.3891680105549997</v>
      </c>
      <c r="CJ25" s="128">
        <f>CJ43/1000</f>
        <v>4.633955614146001</v>
      </c>
      <c r="CK25" s="128">
        <f>CK43/1000</f>
        <v>3.6828440000000002</v>
      </c>
      <c r="CL25" s="128">
        <f t="shared" ref="CL25:CX25" si="98">CL43/1000</f>
        <v>4.022569992737</v>
      </c>
      <c r="CM25" s="128">
        <f t="shared" si="98"/>
        <v>4.0657451384050001</v>
      </c>
      <c r="CN25" s="128">
        <f t="shared" si="98"/>
        <v>4.706200260868</v>
      </c>
      <c r="CO25" s="128">
        <f t="shared" si="98"/>
        <v>4.706200260868</v>
      </c>
      <c r="CP25" s="128">
        <f t="shared" si="98"/>
        <v>4.9954284573459988</v>
      </c>
      <c r="CQ25" s="128">
        <f t="shared" si="98"/>
        <v>4.8643459999999994</v>
      </c>
      <c r="CR25" s="128">
        <f t="shared" si="98"/>
        <v>5.6562650000000003</v>
      </c>
      <c r="CS25" s="128">
        <f t="shared" si="98"/>
        <v>4.8924520000000005</v>
      </c>
      <c r="CT25" s="128">
        <f>CT43/1000</f>
        <v>5.5936159999999999</v>
      </c>
      <c r="CU25" s="128">
        <f>CU43/1000</f>
        <v>5.5718970358410003</v>
      </c>
      <c r="CV25" s="128">
        <f>CV43/1000</f>
        <v>5.5041270000000004</v>
      </c>
      <c r="CW25" s="128">
        <f>CW43/1000</f>
        <v>5.0471219999999999</v>
      </c>
      <c r="CX25" s="128">
        <f t="shared" si="98"/>
        <v>4.8991369999999996</v>
      </c>
      <c r="CY25" s="128">
        <f t="shared" ref="CY25:DN25" si="99">CY43/1000</f>
        <v>4.4063153247670002</v>
      </c>
      <c r="CZ25" s="128">
        <f t="shared" si="99"/>
        <v>4.8377110000000005</v>
      </c>
      <c r="DA25" s="128">
        <f t="shared" si="99"/>
        <v>4.8623180000000001</v>
      </c>
      <c r="DB25" s="128">
        <f t="shared" si="99"/>
        <v>6.0867060000000004</v>
      </c>
      <c r="DC25" s="128">
        <f t="shared" si="99"/>
        <v>5.2976670000000006</v>
      </c>
      <c r="DD25" s="128">
        <f t="shared" si="99"/>
        <v>5.6023379999999996</v>
      </c>
      <c r="DE25" s="128">
        <f t="shared" si="99"/>
        <v>5.6023379999999996</v>
      </c>
      <c r="DF25" s="128">
        <f t="shared" si="99"/>
        <v>5.2147120000000005</v>
      </c>
      <c r="DG25" s="128">
        <f t="shared" si="99"/>
        <v>4.8762600694699998</v>
      </c>
      <c r="DH25" s="128">
        <f t="shared" si="99"/>
        <v>5.591965646877</v>
      </c>
      <c r="DI25" s="128">
        <f t="shared" si="99"/>
        <v>5.1726644939643984</v>
      </c>
      <c r="DJ25" s="128">
        <f t="shared" si="99"/>
        <v>4.9495506916649994</v>
      </c>
      <c r="DK25" s="128">
        <f t="shared" si="99"/>
        <v>4.6917306950110005</v>
      </c>
      <c r="DL25" s="128">
        <f t="shared" si="99"/>
        <v>4.8428092046699982</v>
      </c>
      <c r="DM25" s="128">
        <f t="shared" ref="DM25" si="100">DM43/1000</f>
        <v>4.6798464167610003</v>
      </c>
      <c r="DN25" s="128">
        <f t="shared" si="99"/>
        <v>3.7090240986610006</v>
      </c>
      <c r="DO25" s="128">
        <f t="shared" ref="DO25:DP25" si="101">DO43/1000</f>
        <v>2.2346767556399993</v>
      </c>
      <c r="DP25" s="128">
        <f t="shared" si="101"/>
        <v>3.9117938926429994</v>
      </c>
      <c r="DQ25" s="273"/>
      <c r="DT25" s="257" t="s">
        <v>320</v>
      </c>
      <c r="DU25" s="802">
        <f t="shared" si="85"/>
        <v>0</v>
      </c>
      <c r="DV25" s="802">
        <f t="shared" si="88"/>
        <v>0</v>
      </c>
      <c r="DW25" s="242">
        <f t="shared" si="86"/>
        <v>0</v>
      </c>
      <c r="DX25" s="258" t="e">
        <f t="shared" si="87"/>
        <v>#DIV/0!</v>
      </c>
      <c r="DY25" s="243"/>
      <c r="DZ25" s="243"/>
      <c r="EA25" s="243"/>
      <c r="EB25" s="243"/>
      <c r="EC25" s="243"/>
      <c r="ED25" s="243"/>
    </row>
    <row r="26" spans="1:140">
      <c r="A26" s="180" t="s">
        <v>47</v>
      </c>
      <c r="B26" s="180"/>
      <c r="C26" s="181">
        <f t="shared" ref="C26:AH26" si="102">C4</f>
        <v>21916</v>
      </c>
      <c r="D26" s="181">
        <f t="shared" si="102"/>
        <v>21947</v>
      </c>
      <c r="E26" s="181">
        <f t="shared" si="102"/>
        <v>21976</v>
      </c>
      <c r="F26" s="181">
        <f t="shared" si="102"/>
        <v>22007</v>
      </c>
      <c r="G26" s="181">
        <f t="shared" si="102"/>
        <v>22037</v>
      </c>
      <c r="H26" s="181">
        <f t="shared" si="102"/>
        <v>22068</v>
      </c>
      <c r="I26" s="181">
        <f t="shared" si="102"/>
        <v>22098</v>
      </c>
      <c r="J26" s="181">
        <f t="shared" si="102"/>
        <v>22129</v>
      </c>
      <c r="K26" s="181">
        <f t="shared" si="102"/>
        <v>22160</v>
      </c>
      <c r="L26" s="181">
        <f t="shared" si="102"/>
        <v>22190</v>
      </c>
      <c r="M26" s="181">
        <f t="shared" si="102"/>
        <v>22221</v>
      </c>
      <c r="N26" s="181">
        <f t="shared" si="102"/>
        <v>22251</v>
      </c>
      <c r="O26" s="181">
        <f t="shared" si="102"/>
        <v>22282</v>
      </c>
      <c r="P26" s="181">
        <f t="shared" si="102"/>
        <v>22313</v>
      </c>
      <c r="Q26" s="181">
        <f t="shared" si="102"/>
        <v>22341</v>
      </c>
      <c r="R26" s="181">
        <f t="shared" si="102"/>
        <v>22372</v>
      </c>
      <c r="S26" s="181">
        <f t="shared" si="102"/>
        <v>22402</v>
      </c>
      <c r="T26" s="181">
        <f t="shared" si="102"/>
        <v>22433</v>
      </c>
      <c r="U26" s="181">
        <f t="shared" si="102"/>
        <v>22463</v>
      </c>
      <c r="V26" s="181">
        <f t="shared" si="102"/>
        <v>22494</v>
      </c>
      <c r="W26" s="181">
        <f t="shared" si="102"/>
        <v>22525</v>
      </c>
      <c r="X26" s="181">
        <f t="shared" si="102"/>
        <v>22555</v>
      </c>
      <c r="Y26" s="181">
        <f t="shared" si="102"/>
        <v>22586</v>
      </c>
      <c r="Z26" s="181">
        <f t="shared" si="102"/>
        <v>22616</v>
      </c>
      <c r="AA26" s="181">
        <f t="shared" si="102"/>
        <v>22647</v>
      </c>
      <c r="AB26" s="181">
        <f t="shared" si="102"/>
        <v>22678</v>
      </c>
      <c r="AC26" s="181">
        <f t="shared" si="102"/>
        <v>22706</v>
      </c>
      <c r="AD26" s="181">
        <f t="shared" si="102"/>
        <v>22737</v>
      </c>
      <c r="AE26" s="181">
        <f t="shared" si="102"/>
        <v>22767</v>
      </c>
      <c r="AF26" s="181">
        <f t="shared" si="102"/>
        <v>22798</v>
      </c>
      <c r="AG26" s="181">
        <f t="shared" si="102"/>
        <v>22828</v>
      </c>
      <c r="AH26" s="181">
        <f t="shared" si="102"/>
        <v>22859</v>
      </c>
      <c r="AI26" s="181">
        <f t="shared" ref="AI26:BK26" si="103">AI4</f>
        <v>22890</v>
      </c>
      <c r="AJ26" s="181">
        <f t="shared" si="103"/>
        <v>22920</v>
      </c>
      <c r="AK26" s="181">
        <f t="shared" si="103"/>
        <v>22951</v>
      </c>
      <c r="AL26" s="181">
        <f t="shared" si="103"/>
        <v>22981</v>
      </c>
      <c r="AM26" s="181">
        <f t="shared" si="103"/>
        <v>23012</v>
      </c>
      <c r="AN26" s="181">
        <f t="shared" si="103"/>
        <v>23043</v>
      </c>
      <c r="AO26" s="181">
        <f t="shared" si="103"/>
        <v>23071</v>
      </c>
      <c r="AP26" s="181">
        <f t="shared" si="103"/>
        <v>23102</v>
      </c>
      <c r="AQ26" s="181">
        <f t="shared" si="103"/>
        <v>23132</v>
      </c>
      <c r="AR26" s="181">
        <f t="shared" si="103"/>
        <v>23163</v>
      </c>
      <c r="AS26" s="181">
        <f t="shared" si="103"/>
        <v>23193</v>
      </c>
      <c r="AT26" s="181">
        <f t="shared" si="103"/>
        <v>23224</v>
      </c>
      <c r="AU26" s="181">
        <f t="shared" si="103"/>
        <v>23255</v>
      </c>
      <c r="AV26" s="181">
        <f t="shared" si="103"/>
        <v>23285</v>
      </c>
      <c r="AW26" s="181">
        <f t="shared" si="103"/>
        <v>23316</v>
      </c>
      <c r="AX26" s="181">
        <f t="shared" si="103"/>
        <v>23346</v>
      </c>
      <c r="AY26" s="181">
        <f t="shared" si="103"/>
        <v>23377</v>
      </c>
      <c r="AZ26" s="181">
        <f t="shared" si="103"/>
        <v>23408</v>
      </c>
      <c r="BA26" s="181">
        <f t="shared" si="103"/>
        <v>23437</v>
      </c>
      <c r="BB26" s="181">
        <f t="shared" si="103"/>
        <v>23498</v>
      </c>
      <c r="BC26" s="181">
        <f t="shared" si="103"/>
        <v>23529</v>
      </c>
      <c r="BD26" s="181">
        <f t="shared" si="103"/>
        <v>23559</v>
      </c>
      <c r="BE26" s="181">
        <f t="shared" si="103"/>
        <v>23590</v>
      </c>
      <c r="BF26" s="181">
        <f t="shared" si="103"/>
        <v>23621</v>
      </c>
      <c r="BG26" s="181">
        <f t="shared" si="103"/>
        <v>23651</v>
      </c>
      <c r="BH26" s="181">
        <f t="shared" si="103"/>
        <v>23682</v>
      </c>
      <c r="BI26" s="181">
        <f t="shared" si="103"/>
        <v>23712</v>
      </c>
      <c r="BJ26" s="181">
        <f t="shared" si="103"/>
        <v>23743</v>
      </c>
      <c r="BK26" s="181">
        <f t="shared" si="103"/>
        <v>23774</v>
      </c>
      <c r="BL26" s="181">
        <f t="shared" ref="BL26:BM26" si="104">BL4</f>
        <v>23802</v>
      </c>
      <c r="BM26" s="181">
        <f t="shared" si="104"/>
        <v>23833</v>
      </c>
      <c r="BN26" s="181">
        <f t="shared" ref="BN26" si="105">BN4</f>
        <v>23863</v>
      </c>
      <c r="BO26" s="153"/>
      <c r="BP26" s="180" t="s">
        <v>47</v>
      </c>
      <c r="BQ26" s="180"/>
      <c r="BR26" s="181">
        <f t="shared" ref="BR26:CW26" si="106">BR4</f>
        <v>21916</v>
      </c>
      <c r="BS26" s="181">
        <f t="shared" si="106"/>
        <v>21947</v>
      </c>
      <c r="BT26" s="181">
        <f t="shared" si="106"/>
        <v>21976</v>
      </c>
      <c r="BU26" s="181">
        <f t="shared" si="106"/>
        <v>22007</v>
      </c>
      <c r="BV26" s="181">
        <f t="shared" si="106"/>
        <v>22037</v>
      </c>
      <c r="BW26" s="181">
        <f t="shared" si="106"/>
        <v>22068</v>
      </c>
      <c r="BX26" s="181">
        <f t="shared" si="106"/>
        <v>22098</v>
      </c>
      <c r="BY26" s="181">
        <f t="shared" si="106"/>
        <v>22129</v>
      </c>
      <c r="BZ26" s="181">
        <f t="shared" si="106"/>
        <v>22160</v>
      </c>
      <c r="CA26" s="181">
        <f t="shared" si="106"/>
        <v>22190</v>
      </c>
      <c r="CB26" s="181">
        <f t="shared" si="106"/>
        <v>22221</v>
      </c>
      <c r="CC26" s="181">
        <f t="shared" si="106"/>
        <v>22251</v>
      </c>
      <c r="CD26" s="181">
        <f t="shared" si="106"/>
        <v>22282</v>
      </c>
      <c r="CE26" s="181">
        <f t="shared" si="106"/>
        <v>22313</v>
      </c>
      <c r="CF26" s="181">
        <f t="shared" si="106"/>
        <v>22341</v>
      </c>
      <c r="CG26" s="181">
        <f t="shared" si="106"/>
        <v>22372</v>
      </c>
      <c r="CH26" s="181">
        <f t="shared" si="106"/>
        <v>22402</v>
      </c>
      <c r="CI26" s="181">
        <f t="shared" si="106"/>
        <v>22433</v>
      </c>
      <c r="CJ26" s="181">
        <f t="shared" si="106"/>
        <v>22463</v>
      </c>
      <c r="CK26" s="181">
        <f t="shared" si="106"/>
        <v>22494</v>
      </c>
      <c r="CL26" s="181">
        <f t="shared" si="106"/>
        <v>22525</v>
      </c>
      <c r="CM26" s="181">
        <f t="shared" si="106"/>
        <v>22555</v>
      </c>
      <c r="CN26" s="181">
        <f t="shared" si="106"/>
        <v>22586</v>
      </c>
      <c r="CO26" s="181">
        <f t="shared" si="106"/>
        <v>22616</v>
      </c>
      <c r="CP26" s="181">
        <f t="shared" si="106"/>
        <v>22647</v>
      </c>
      <c r="CQ26" s="181">
        <f t="shared" si="106"/>
        <v>22678</v>
      </c>
      <c r="CR26" s="181">
        <f t="shared" si="106"/>
        <v>22706</v>
      </c>
      <c r="CS26" s="181">
        <f t="shared" si="106"/>
        <v>22737</v>
      </c>
      <c r="CT26" s="181">
        <f t="shared" si="106"/>
        <v>22767</v>
      </c>
      <c r="CU26" s="181">
        <f t="shared" si="106"/>
        <v>22798</v>
      </c>
      <c r="CV26" s="181">
        <f t="shared" si="106"/>
        <v>22828</v>
      </c>
      <c r="CW26" s="181">
        <f t="shared" si="106"/>
        <v>22859</v>
      </c>
      <c r="CX26" s="181">
        <f t="shared" ref="CX26:DN26" si="107">CX4</f>
        <v>22890</v>
      </c>
      <c r="CY26" s="181">
        <f t="shared" si="107"/>
        <v>22920</v>
      </c>
      <c r="CZ26" s="181">
        <f t="shared" si="107"/>
        <v>22951</v>
      </c>
      <c r="DA26" s="181">
        <f t="shared" si="107"/>
        <v>22981</v>
      </c>
      <c r="DB26" s="181">
        <f t="shared" si="107"/>
        <v>23012</v>
      </c>
      <c r="DC26" s="181">
        <f t="shared" si="107"/>
        <v>23043</v>
      </c>
      <c r="DD26" s="181">
        <f t="shared" si="107"/>
        <v>23071</v>
      </c>
      <c r="DE26" s="181">
        <f t="shared" si="107"/>
        <v>23102</v>
      </c>
      <c r="DF26" s="181">
        <f t="shared" si="107"/>
        <v>23132</v>
      </c>
      <c r="DG26" s="181">
        <f t="shared" si="107"/>
        <v>23163</v>
      </c>
      <c r="DH26" s="181">
        <f t="shared" si="107"/>
        <v>23193</v>
      </c>
      <c r="DI26" s="181">
        <f t="shared" si="107"/>
        <v>23224</v>
      </c>
      <c r="DJ26" s="181">
        <f t="shared" si="107"/>
        <v>23255</v>
      </c>
      <c r="DK26" s="181">
        <f t="shared" si="107"/>
        <v>23285</v>
      </c>
      <c r="DL26" s="181">
        <f t="shared" si="107"/>
        <v>23316</v>
      </c>
      <c r="DM26" s="181">
        <f t="shared" si="107"/>
        <v>23346</v>
      </c>
      <c r="DN26" s="181">
        <f t="shared" si="107"/>
        <v>23377</v>
      </c>
      <c r="DO26" s="181">
        <f t="shared" ref="DO26:DP26" si="108">DO4</f>
        <v>23408</v>
      </c>
      <c r="DP26" s="181">
        <f t="shared" si="108"/>
        <v>23437</v>
      </c>
      <c r="DQ26" s="274"/>
      <c r="DT26" s="257" t="s">
        <v>192</v>
      </c>
      <c r="DU26" s="802">
        <f t="shared" si="85"/>
        <v>0</v>
      </c>
      <c r="DV26" s="802">
        <f t="shared" si="88"/>
        <v>0</v>
      </c>
      <c r="DW26" s="242">
        <f t="shared" si="86"/>
        <v>0</v>
      </c>
      <c r="DX26" s="258" t="e">
        <f t="shared" si="87"/>
        <v>#DIV/0!</v>
      </c>
      <c r="DY26" s="243"/>
      <c r="DZ26" s="243"/>
      <c r="EA26" s="243"/>
      <c r="EB26" s="243"/>
      <c r="EC26" s="243"/>
      <c r="ED26" s="243"/>
    </row>
    <row r="27" spans="1:140">
      <c r="A27" s="131" t="s">
        <v>84</v>
      </c>
      <c r="B27" s="186" t="s">
        <v>90</v>
      </c>
      <c r="C27" s="183">
        <v>2.1</v>
      </c>
      <c r="D27" s="183">
        <v>2.1</v>
      </c>
      <c r="E27" s="183">
        <v>2.1</v>
      </c>
      <c r="F27" s="183">
        <v>2.1</v>
      </c>
      <c r="G27" s="183">
        <v>3.7</v>
      </c>
      <c r="H27" s="183">
        <v>3.6</v>
      </c>
      <c r="I27" s="183">
        <v>0</v>
      </c>
      <c r="J27" s="183">
        <v>1.8</v>
      </c>
      <c r="K27" s="183">
        <v>1.8</v>
      </c>
      <c r="L27" s="183">
        <v>0</v>
      </c>
      <c r="M27" s="183">
        <v>3.6</v>
      </c>
      <c r="N27" s="183">
        <f>N25-N28</f>
        <v>2.54</v>
      </c>
      <c r="O27" s="183">
        <v>1.8</v>
      </c>
      <c r="P27" s="183">
        <v>1.8</v>
      </c>
      <c r="Q27" s="183">
        <v>1.9</v>
      </c>
      <c r="R27" s="183">
        <v>1.9</v>
      </c>
      <c r="S27" s="183">
        <v>0</v>
      </c>
      <c r="T27" s="183">
        <v>3.8</v>
      </c>
      <c r="U27" s="183">
        <v>1.9</v>
      </c>
      <c r="V27" s="183">
        <f>1.9*2</f>
        <v>3.8</v>
      </c>
      <c r="W27" s="183">
        <v>1.9</v>
      </c>
      <c r="X27" s="183">
        <v>1.9</v>
      </c>
      <c r="Y27" s="183">
        <v>1.9</v>
      </c>
      <c r="Z27" s="183">
        <f>1.9*2</f>
        <v>3.8</v>
      </c>
      <c r="AA27" s="183">
        <f>1.9*2</f>
        <v>3.8</v>
      </c>
      <c r="AB27" s="183">
        <f>1.9*3</f>
        <v>5.6999999999999993</v>
      </c>
      <c r="AC27" s="183">
        <f>1.9*4</f>
        <v>7.6</v>
      </c>
      <c r="AD27" s="183">
        <f t="shared" ref="AD27:AI27" si="109">1.9*3</f>
        <v>5.6999999999999993</v>
      </c>
      <c r="AE27" s="183">
        <f t="shared" si="109"/>
        <v>5.6999999999999993</v>
      </c>
      <c r="AF27" s="183">
        <f t="shared" si="109"/>
        <v>5.6999999999999993</v>
      </c>
      <c r="AG27" s="183">
        <f t="shared" si="109"/>
        <v>5.6999999999999993</v>
      </c>
      <c r="AH27" s="183">
        <f t="shared" si="109"/>
        <v>5.6999999999999993</v>
      </c>
      <c r="AI27" s="183">
        <f t="shared" si="109"/>
        <v>5.6999999999999993</v>
      </c>
      <c r="AJ27" s="183">
        <f>1.9*2</f>
        <v>3.8</v>
      </c>
      <c r="AK27" s="183">
        <f>1.9*2</f>
        <v>3.8</v>
      </c>
      <c r="AL27" s="183">
        <f t="shared" ref="AL27:AW27" si="110">1.9*3</f>
        <v>5.6999999999999993</v>
      </c>
      <c r="AM27" s="183">
        <f t="shared" si="110"/>
        <v>5.6999999999999993</v>
      </c>
      <c r="AN27" s="183">
        <f t="shared" si="110"/>
        <v>5.6999999999999993</v>
      </c>
      <c r="AO27" s="183">
        <f t="shared" si="110"/>
        <v>5.6999999999999993</v>
      </c>
      <c r="AP27" s="183">
        <f t="shared" si="110"/>
        <v>5.6999999999999993</v>
      </c>
      <c r="AQ27" s="183">
        <f t="shared" si="110"/>
        <v>5.6999999999999993</v>
      </c>
      <c r="AR27" s="183">
        <f>1.9*2</f>
        <v>3.8</v>
      </c>
      <c r="AS27" s="183">
        <f t="shared" si="110"/>
        <v>5.6999999999999993</v>
      </c>
      <c r="AT27" s="183">
        <f t="shared" si="110"/>
        <v>5.6999999999999993</v>
      </c>
      <c r="AU27" s="183">
        <f t="shared" si="110"/>
        <v>5.6999999999999993</v>
      </c>
      <c r="AV27" s="183">
        <f t="shared" si="110"/>
        <v>5.6999999999999993</v>
      </c>
      <c r="AW27" s="183">
        <f t="shared" si="110"/>
        <v>5.6999999999999993</v>
      </c>
      <c r="AX27" s="183">
        <f>1.9*2</f>
        <v>3.8</v>
      </c>
      <c r="AY27" s="183">
        <v>1.9</v>
      </c>
      <c r="AZ27" s="183"/>
      <c r="BA27" s="183">
        <v>1.9</v>
      </c>
      <c r="BB27" s="183">
        <v>1.9</v>
      </c>
      <c r="BC27" s="183">
        <v>1.9</v>
      </c>
      <c r="BD27" s="183"/>
      <c r="BE27" s="183">
        <v>1.9</v>
      </c>
      <c r="BF27" s="183">
        <v>1.9</v>
      </c>
      <c r="BG27" s="183">
        <v>1.9</v>
      </c>
      <c r="BH27" s="183">
        <v>1.9</v>
      </c>
      <c r="BI27" s="183">
        <v>1.9</v>
      </c>
      <c r="BJ27" s="183">
        <v>1.9</v>
      </c>
      <c r="BK27" s="183">
        <v>1.9</v>
      </c>
      <c r="BL27" s="183">
        <v>1.9</v>
      </c>
      <c r="BM27" s="183">
        <v>1.9</v>
      </c>
      <c r="BN27" s="183">
        <v>1.9</v>
      </c>
      <c r="BO27" s="153"/>
      <c r="BP27" s="131" t="s">
        <v>84</v>
      </c>
      <c r="BQ27" s="186" t="s">
        <v>90</v>
      </c>
      <c r="BR27" s="183">
        <f t="shared" ref="BR27:CZ27" si="111">BR54/1000</f>
        <v>1.8401400000000001</v>
      </c>
      <c r="BS27" s="183">
        <f t="shared" si="111"/>
        <v>1.8353730000000001</v>
      </c>
      <c r="BT27" s="183">
        <f t="shared" si="111"/>
        <v>1.8377779999999999</v>
      </c>
      <c r="BU27" s="183">
        <f t="shared" si="111"/>
        <v>1.8398369999999999</v>
      </c>
      <c r="BV27" s="183">
        <f t="shared" si="111"/>
        <v>1.8389190000000002</v>
      </c>
      <c r="BW27" s="183">
        <f t="shared" si="111"/>
        <v>1.839615</v>
      </c>
      <c r="BX27" s="183">
        <f t="shared" si="111"/>
        <v>1.837394</v>
      </c>
      <c r="BY27" s="183">
        <f t="shared" si="111"/>
        <v>1.840373</v>
      </c>
      <c r="BZ27" s="183">
        <f t="shared" si="111"/>
        <v>0</v>
      </c>
      <c r="CA27" s="183">
        <f t="shared" si="111"/>
        <v>1.8229329999999999</v>
      </c>
      <c r="CB27" s="183">
        <f t="shared" si="111"/>
        <v>3.778959</v>
      </c>
      <c r="CC27" s="183">
        <f t="shared" si="111"/>
        <v>3.5446970000000002</v>
      </c>
      <c r="CD27" s="183">
        <f t="shared" si="111"/>
        <v>0</v>
      </c>
      <c r="CE27" s="183">
        <f t="shared" si="111"/>
        <v>1.84013</v>
      </c>
      <c r="CF27" s="183">
        <f t="shared" si="111"/>
        <v>1.838114</v>
      </c>
      <c r="CG27" s="183">
        <f t="shared" si="111"/>
        <v>1.939727</v>
      </c>
      <c r="CH27" s="183">
        <f t="shared" si="111"/>
        <v>0</v>
      </c>
      <c r="CI27" s="183">
        <f t="shared" si="111"/>
        <v>3.6828440000000002</v>
      </c>
      <c r="CJ27" s="183">
        <f t="shared" si="111"/>
        <v>1.8379510000000001</v>
      </c>
      <c r="CK27" s="183">
        <f t="shared" si="111"/>
        <v>3.6759599999999999</v>
      </c>
      <c r="CL27" s="183">
        <f t="shared" si="111"/>
        <v>3.6759599999999999</v>
      </c>
      <c r="CM27" s="183">
        <f t="shared" si="111"/>
        <v>1.8400889999999999</v>
      </c>
      <c r="CN27" s="183">
        <f t="shared" si="111"/>
        <v>1.9423060000000001</v>
      </c>
      <c r="CO27" s="183">
        <f t="shared" si="111"/>
        <v>3.8856990000000002</v>
      </c>
      <c r="CP27" s="183">
        <f t="shared" si="111"/>
        <v>3.6784430000000001</v>
      </c>
      <c r="CQ27" s="183">
        <f t="shared" si="111"/>
        <v>5.5135289999999992</v>
      </c>
      <c r="CR27" s="183">
        <f t="shared" si="111"/>
        <v>3.6759770000000001</v>
      </c>
      <c r="CS27" s="183">
        <f t="shared" si="111"/>
        <v>7.3479500000000009</v>
      </c>
      <c r="CT27" s="183">
        <f t="shared" si="111"/>
        <v>5.5126930000000005</v>
      </c>
      <c r="CU27" s="183">
        <f t="shared" si="111"/>
        <v>5.529967000000001</v>
      </c>
      <c r="CV27" s="183">
        <f t="shared" si="111"/>
        <v>5.5086939999999993</v>
      </c>
      <c r="CW27" s="183">
        <f t="shared" si="111"/>
        <v>5.4165480000000006</v>
      </c>
      <c r="CX27" s="183">
        <f t="shared" si="111"/>
        <v>5.5253440000000005</v>
      </c>
      <c r="CY27" s="183">
        <f>CY54/1000</f>
        <v>3.6779409999999997</v>
      </c>
      <c r="CZ27" s="183">
        <f t="shared" si="111"/>
        <v>3.6743689999999996</v>
      </c>
      <c r="DA27" s="183">
        <f t="shared" ref="DA27:DG27" si="112">DA54/1000</f>
        <v>3.6745860000000001</v>
      </c>
      <c r="DB27" s="183">
        <f t="shared" si="112"/>
        <v>5.514869</v>
      </c>
      <c r="DC27" s="183">
        <f t="shared" si="112"/>
        <v>5.5157970000000001</v>
      </c>
      <c r="DD27" s="183">
        <f t="shared" si="112"/>
        <v>5.5213289999999997</v>
      </c>
      <c r="DE27" s="183">
        <f t="shared" si="112"/>
        <v>5.5213289999999997</v>
      </c>
      <c r="DF27" s="183">
        <f t="shared" si="112"/>
        <v>5.5198369999999999</v>
      </c>
      <c r="DG27" s="183">
        <f t="shared" si="112"/>
        <v>3.6760709999999999</v>
      </c>
      <c r="DH27" s="183">
        <f t="shared" ref="DH27:DN27" si="113">DH54/1000</f>
        <v>5.5183670000000005</v>
      </c>
      <c r="DI27" s="183">
        <f t="shared" si="113"/>
        <v>5.5131439999999996</v>
      </c>
      <c r="DJ27" s="183">
        <f t="shared" si="113"/>
        <v>5.5289910000000013</v>
      </c>
      <c r="DK27" s="183">
        <f t="shared" si="113"/>
        <v>5.5157090000000002</v>
      </c>
      <c r="DL27" s="183">
        <f t="shared" si="113"/>
        <v>3.6494870000000001</v>
      </c>
      <c r="DM27" s="183">
        <f t="shared" ref="DM27" si="114">DM54/1000</f>
        <v>3.6783940000000004</v>
      </c>
      <c r="DN27" s="183">
        <f t="shared" si="113"/>
        <v>1.838352</v>
      </c>
      <c r="DO27" s="183">
        <f t="shared" ref="DO27:DP27" si="115">DO54/1000</f>
        <v>0</v>
      </c>
      <c r="DP27" s="183">
        <f t="shared" si="115"/>
        <v>1.836519</v>
      </c>
      <c r="DQ27" s="272"/>
      <c r="DT27" s="257" t="s">
        <v>123</v>
      </c>
      <c r="DU27" s="802">
        <f t="shared" si="85"/>
        <v>0</v>
      </c>
      <c r="DV27" s="802">
        <f t="shared" si="88"/>
        <v>0</v>
      </c>
      <c r="DW27" s="242">
        <f t="shared" si="86"/>
        <v>0</v>
      </c>
      <c r="DX27" s="258" t="e">
        <f t="shared" si="87"/>
        <v>#DIV/0!</v>
      </c>
      <c r="DY27" s="243"/>
      <c r="DZ27" s="243"/>
      <c r="EA27" s="243"/>
      <c r="EB27" s="243"/>
      <c r="EC27" s="243"/>
      <c r="ED27" s="243"/>
    </row>
    <row r="28" spans="1:140">
      <c r="A28" s="127"/>
      <c r="B28" s="330" t="s">
        <v>267</v>
      </c>
      <c r="C28" s="189">
        <f>C25-C27</f>
        <v>1.4299999999999997</v>
      </c>
      <c r="D28" s="189">
        <f t="shared" ref="D28:P28" si="116">D25-D27</f>
        <v>2.52</v>
      </c>
      <c r="E28" s="189">
        <f t="shared" si="116"/>
        <v>3.3249999999999997</v>
      </c>
      <c r="F28" s="189">
        <f t="shared" si="116"/>
        <v>3.06</v>
      </c>
      <c r="G28" s="189">
        <f t="shared" si="116"/>
        <v>1.6319999999999997</v>
      </c>
      <c r="H28" s="189">
        <f t="shared" si="116"/>
        <v>1.4999999999999996</v>
      </c>
      <c r="I28" s="189">
        <f t="shared" si="116"/>
        <v>4.34</v>
      </c>
      <c r="J28" s="189">
        <f t="shared" si="116"/>
        <v>2.54</v>
      </c>
      <c r="K28" s="189">
        <f t="shared" si="116"/>
        <v>2.4000000000000004</v>
      </c>
      <c r="L28" s="189">
        <v>0</v>
      </c>
      <c r="M28" s="189">
        <v>0</v>
      </c>
      <c r="N28" s="189">
        <v>1.8</v>
      </c>
      <c r="O28" s="189">
        <f t="shared" si="116"/>
        <v>3.16</v>
      </c>
      <c r="P28" s="189">
        <f t="shared" si="116"/>
        <v>2.6800000000000006</v>
      </c>
      <c r="Q28" s="189">
        <v>1.8</v>
      </c>
      <c r="R28" s="189">
        <v>3.6</v>
      </c>
      <c r="S28" s="189">
        <v>1.8</v>
      </c>
      <c r="T28" s="189">
        <v>0</v>
      </c>
      <c r="U28" s="189">
        <v>1.8</v>
      </c>
      <c r="V28" s="189">
        <v>1.8</v>
      </c>
      <c r="W28" s="189">
        <v>3.6</v>
      </c>
      <c r="X28" s="189">
        <v>1.8</v>
      </c>
      <c r="Y28" s="189">
        <v>1.8</v>
      </c>
      <c r="Z28" s="189">
        <v>1.8</v>
      </c>
      <c r="AA28" s="189">
        <v>0</v>
      </c>
      <c r="AB28" s="189">
        <v>0</v>
      </c>
      <c r="AC28" s="189">
        <v>0</v>
      </c>
      <c r="AD28" s="189">
        <v>0</v>
      </c>
      <c r="AE28" s="189">
        <v>0</v>
      </c>
      <c r="AF28" s="189">
        <v>0</v>
      </c>
      <c r="AG28" s="189">
        <v>0</v>
      </c>
      <c r="AH28" s="189">
        <v>0</v>
      </c>
      <c r="AI28" s="189">
        <v>0</v>
      </c>
      <c r="AJ28" s="189">
        <v>0</v>
      </c>
      <c r="AK28" s="189">
        <v>0</v>
      </c>
      <c r="AL28" s="189">
        <v>0</v>
      </c>
      <c r="AM28" s="189">
        <v>0</v>
      </c>
      <c r="AN28" s="189">
        <v>0</v>
      </c>
      <c r="AO28" s="189">
        <v>0</v>
      </c>
      <c r="AP28" s="189">
        <v>0</v>
      </c>
      <c r="AQ28" s="189">
        <v>0</v>
      </c>
      <c r="AR28" s="189">
        <v>0</v>
      </c>
      <c r="AS28" s="189">
        <v>0</v>
      </c>
      <c r="AT28" s="189">
        <v>0</v>
      </c>
      <c r="AU28" s="189">
        <v>0</v>
      </c>
      <c r="AV28" s="189">
        <v>0</v>
      </c>
      <c r="AW28" s="189">
        <v>0</v>
      </c>
      <c r="AX28" s="189">
        <v>1.9</v>
      </c>
      <c r="AY28" s="189">
        <v>1.9</v>
      </c>
      <c r="AZ28" s="189">
        <v>1.9</v>
      </c>
      <c r="BA28" s="189">
        <f>1.9*2</f>
        <v>3.8</v>
      </c>
      <c r="BB28" s="189">
        <f>1.9*2</f>
        <v>3.8</v>
      </c>
      <c r="BC28" s="189">
        <v>1.9</v>
      </c>
      <c r="BD28" s="189">
        <v>1.9</v>
      </c>
      <c r="BE28" s="189">
        <v>1.9</v>
      </c>
      <c r="BF28" s="189">
        <f t="shared" ref="BF28:BN28" si="117">1.9*2</f>
        <v>3.8</v>
      </c>
      <c r="BG28" s="189">
        <v>1.9</v>
      </c>
      <c r="BH28" s="189">
        <f t="shared" si="117"/>
        <v>3.8</v>
      </c>
      <c r="BI28" s="189">
        <v>1.9</v>
      </c>
      <c r="BJ28" s="189">
        <f t="shared" si="117"/>
        <v>3.8</v>
      </c>
      <c r="BK28" s="189">
        <v>1.9</v>
      </c>
      <c r="BL28" s="189">
        <f t="shared" si="117"/>
        <v>3.8</v>
      </c>
      <c r="BM28" s="189">
        <v>1.9</v>
      </c>
      <c r="BN28" s="189">
        <f t="shared" si="117"/>
        <v>3.8</v>
      </c>
      <c r="BO28" s="153"/>
      <c r="BP28" s="127"/>
      <c r="BQ28" s="179" t="s">
        <v>267</v>
      </c>
      <c r="BR28" s="189">
        <f t="shared" ref="BR28:CZ28" si="118">BR51/1000</f>
        <v>1.5019200000000001</v>
      </c>
      <c r="BS28" s="189">
        <f t="shared" si="118"/>
        <v>1.5011030000000001</v>
      </c>
      <c r="BT28" s="189">
        <f t="shared" si="118"/>
        <v>3.0229219999999994</v>
      </c>
      <c r="BU28" s="189">
        <f t="shared" si="118"/>
        <v>3.0423149999999999</v>
      </c>
      <c r="BV28" s="189">
        <f t="shared" si="118"/>
        <v>3.0474520000000003</v>
      </c>
      <c r="BW28" s="189">
        <f t="shared" si="118"/>
        <v>1.3791959999999999</v>
      </c>
      <c r="BX28" s="189">
        <f t="shared" si="118"/>
        <v>3.0420180000000001</v>
      </c>
      <c r="BY28" s="189">
        <f t="shared" si="118"/>
        <v>3.0424210000000005</v>
      </c>
      <c r="BZ28" s="189">
        <f t="shared" si="118"/>
        <v>3.0345230000000001</v>
      </c>
      <c r="CA28" s="189">
        <f t="shared" si="118"/>
        <v>0</v>
      </c>
      <c r="CB28" s="189">
        <f t="shared" si="118"/>
        <v>0</v>
      </c>
      <c r="CC28" s="189">
        <f t="shared" si="118"/>
        <v>1.8412650000000002</v>
      </c>
      <c r="CD28" s="189">
        <f t="shared" si="118"/>
        <v>3.6870940000000001</v>
      </c>
      <c r="CE28" s="189">
        <f t="shared" si="118"/>
        <v>1.8414200000000001</v>
      </c>
      <c r="CF28" s="189">
        <f t="shared" si="118"/>
        <v>1.8425879999999999</v>
      </c>
      <c r="CG28" s="189">
        <f t="shared" si="118"/>
        <v>3.6473940000000002</v>
      </c>
      <c r="CH28" s="189">
        <f t="shared" si="118"/>
        <v>1.819105</v>
      </c>
      <c r="CI28" s="189">
        <f t="shared" si="118"/>
        <v>0</v>
      </c>
      <c r="CJ28" s="189">
        <f t="shared" si="118"/>
        <v>1.835105</v>
      </c>
      <c r="CK28" s="189">
        <f t="shared" si="118"/>
        <v>1.8384130000000001</v>
      </c>
      <c r="CL28" s="189">
        <f t="shared" si="118"/>
        <v>3.6725630000000002</v>
      </c>
      <c r="CM28" s="189">
        <f t="shared" si="118"/>
        <v>1.8392190000000002</v>
      </c>
      <c r="CN28" s="189">
        <f t="shared" si="118"/>
        <v>1.8379100000000002</v>
      </c>
      <c r="CO28" s="189">
        <f t="shared" si="118"/>
        <v>1.8422960000000002</v>
      </c>
      <c r="CP28" s="189">
        <f t="shared" si="118"/>
        <v>0</v>
      </c>
      <c r="CQ28" s="189">
        <f t="shared" si="118"/>
        <v>0</v>
      </c>
      <c r="CR28" s="189">
        <f t="shared" si="118"/>
        <v>0</v>
      </c>
      <c r="CS28" s="189">
        <f t="shared" si="118"/>
        <v>0</v>
      </c>
      <c r="CT28" s="189">
        <f t="shared" si="118"/>
        <v>0</v>
      </c>
      <c r="CU28" s="189">
        <f t="shared" si="118"/>
        <v>0</v>
      </c>
      <c r="CV28" s="189">
        <f t="shared" si="118"/>
        <v>0</v>
      </c>
      <c r="CW28" s="189">
        <f t="shared" si="118"/>
        <v>0</v>
      </c>
      <c r="CX28" s="189">
        <f t="shared" si="118"/>
        <v>0</v>
      </c>
      <c r="CY28" s="189">
        <f>CY51/1000</f>
        <v>0</v>
      </c>
      <c r="CZ28" s="189">
        <f t="shared" si="118"/>
        <v>0</v>
      </c>
      <c r="DA28" s="189">
        <f t="shared" ref="DA28:DG28" si="119">DA51/1000</f>
        <v>0</v>
      </c>
      <c r="DB28" s="189">
        <f t="shared" si="119"/>
        <v>0</v>
      </c>
      <c r="DC28" s="189">
        <f t="shared" si="119"/>
        <v>0</v>
      </c>
      <c r="DD28" s="189">
        <f t="shared" si="119"/>
        <v>0</v>
      </c>
      <c r="DE28" s="189">
        <f t="shared" si="119"/>
        <v>0</v>
      </c>
      <c r="DF28" s="189">
        <f t="shared" si="119"/>
        <v>0</v>
      </c>
      <c r="DG28" s="189">
        <f t="shared" si="119"/>
        <v>0</v>
      </c>
      <c r="DH28" s="189">
        <f t="shared" ref="DH28:DL28" si="120">DH52/1000</f>
        <v>0</v>
      </c>
      <c r="DI28" s="189">
        <f t="shared" si="120"/>
        <v>0</v>
      </c>
      <c r="DJ28" s="189">
        <f t="shared" si="120"/>
        <v>0</v>
      </c>
      <c r="DK28" s="189">
        <f t="shared" si="120"/>
        <v>0</v>
      </c>
      <c r="DL28" s="189">
        <f t="shared" si="120"/>
        <v>0</v>
      </c>
      <c r="DM28" s="189">
        <f t="shared" ref="DM28" si="121">DM52/1000</f>
        <v>1.952815</v>
      </c>
      <c r="DN28" s="189">
        <f>DN51/1000</f>
        <v>1.8401500000000002</v>
      </c>
      <c r="DO28" s="189">
        <f>DO51/1000</f>
        <v>1.8400509999999999</v>
      </c>
      <c r="DP28" s="189">
        <f>DP51/1000</f>
        <v>3.6750910000000001</v>
      </c>
      <c r="DQ28" s="273"/>
      <c r="DT28" s="257" t="s">
        <v>365</v>
      </c>
      <c r="DU28" s="802">
        <f>BA27</f>
        <v>1.9</v>
      </c>
      <c r="DV28" s="802">
        <f>DP27</f>
        <v>1.836519</v>
      </c>
      <c r="DW28" s="242">
        <f t="shared" si="86"/>
        <v>-6.3480999999999899E-2</v>
      </c>
      <c r="DX28" s="258">
        <f t="shared" si="87"/>
        <v>-3.3411052631578897E-2</v>
      </c>
      <c r="DY28" s="233"/>
      <c r="DZ28" s="233"/>
      <c r="EA28" s="233"/>
      <c r="EB28" s="233"/>
      <c r="EC28" s="233"/>
      <c r="ED28" s="233"/>
    </row>
    <row r="29" spans="1:140" ht="20.5" thickBot="1">
      <c r="AX29" s="407">
        <f>SUM(AX27:AX28)</f>
        <v>5.6999999999999993</v>
      </c>
      <c r="AY29" s="407">
        <f t="shared" ref="AY29:BI29" si="122">SUM(AY27:AY28)</f>
        <v>3.8</v>
      </c>
      <c r="AZ29" s="407">
        <f t="shared" si="122"/>
        <v>1.9</v>
      </c>
      <c r="BA29" s="407">
        <f t="shared" si="122"/>
        <v>5.6999999999999993</v>
      </c>
      <c r="BB29" s="407">
        <f t="shared" si="122"/>
        <v>5.6999999999999993</v>
      </c>
      <c r="BC29" s="407">
        <f t="shared" si="122"/>
        <v>3.8</v>
      </c>
      <c r="BD29" s="407">
        <f t="shared" si="122"/>
        <v>1.9</v>
      </c>
      <c r="BE29" s="407">
        <f t="shared" si="122"/>
        <v>3.8</v>
      </c>
      <c r="BF29" s="407">
        <f t="shared" si="122"/>
        <v>5.6999999999999993</v>
      </c>
      <c r="BG29" s="407">
        <f t="shared" si="122"/>
        <v>3.8</v>
      </c>
      <c r="BH29" s="407">
        <f t="shared" si="122"/>
        <v>5.6999999999999993</v>
      </c>
      <c r="BI29" s="407">
        <f t="shared" si="122"/>
        <v>3.8</v>
      </c>
      <c r="BJ29" s="407">
        <f>SUM(BJ27:BJ28)</f>
        <v>5.6999999999999993</v>
      </c>
      <c r="BK29" s="407">
        <f>SUM(BK27:BK28)</f>
        <v>3.8</v>
      </c>
      <c r="BL29" s="407">
        <f>SUM(BL27:BL28)</f>
        <v>5.6999999999999993</v>
      </c>
      <c r="BM29" s="407">
        <f>SUM(BM27:BM28)</f>
        <v>3.8</v>
      </c>
      <c r="BN29" s="407">
        <f>SUM(BN27:BN28)</f>
        <v>5.6999999999999993</v>
      </c>
      <c r="BO29" s="153"/>
      <c r="DT29" s="257" t="s">
        <v>436</v>
      </c>
      <c r="DU29" s="802">
        <f>BA28</f>
        <v>3.8</v>
      </c>
      <c r="DV29" s="802">
        <f>DP28</f>
        <v>3.6750910000000001</v>
      </c>
      <c r="DW29" s="242">
        <f t="shared" si="86"/>
        <v>-0.12490899999999971</v>
      </c>
      <c r="DX29" s="258">
        <f t="shared" si="87"/>
        <v>-3.2870789473684138E-2</v>
      </c>
      <c r="DY29" s="243"/>
      <c r="DZ29" s="243"/>
      <c r="EA29" s="243"/>
      <c r="EB29" s="243"/>
      <c r="EC29" s="243"/>
      <c r="ED29" s="243"/>
    </row>
    <row r="30" spans="1:140" ht="20.5" thickBot="1">
      <c r="BO30" s="153"/>
      <c r="DT30" s="244" t="s">
        <v>44</v>
      </c>
      <c r="DU30" s="245">
        <f>SUM(DU22:DU29)</f>
        <v>89.453086419753092</v>
      </c>
      <c r="DV30" s="245">
        <f>SUM(DV22:DV29)</f>
        <v>89.674740999999983</v>
      </c>
      <c r="DW30" s="616">
        <f t="shared" si="86"/>
        <v>0.22165458024689144</v>
      </c>
      <c r="DX30" s="658">
        <f t="shared" si="87"/>
        <v>2.4778863325832156E-3</v>
      </c>
      <c r="DY30" s="243"/>
      <c r="DZ30" s="243"/>
      <c r="EA30" s="243"/>
      <c r="EB30" s="243"/>
      <c r="EC30" s="243"/>
      <c r="ED30" s="243"/>
    </row>
    <row r="31" spans="1:140" ht="20.5" thickTop="1">
      <c r="A31" s="184" t="s">
        <v>77</v>
      </c>
      <c r="B31" s="184"/>
      <c r="C31" s="185">
        <f t="shared" ref="C31:AH31" si="123">C4</f>
        <v>21916</v>
      </c>
      <c r="D31" s="185">
        <f t="shared" si="123"/>
        <v>21947</v>
      </c>
      <c r="E31" s="185">
        <f t="shared" si="123"/>
        <v>21976</v>
      </c>
      <c r="F31" s="185">
        <f t="shared" si="123"/>
        <v>22007</v>
      </c>
      <c r="G31" s="185">
        <f t="shared" si="123"/>
        <v>22037</v>
      </c>
      <c r="H31" s="185">
        <f t="shared" si="123"/>
        <v>22068</v>
      </c>
      <c r="I31" s="185">
        <f t="shared" si="123"/>
        <v>22098</v>
      </c>
      <c r="J31" s="185">
        <f t="shared" si="123"/>
        <v>22129</v>
      </c>
      <c r="K31" s="185">
        <f t="shared" si="123"/>
        <v>22160</v>
      </c>
      <c r="L31" s="185">
        <f t="shared" si="123"/>
        <v>22190</v>
      </c>
      <c r="M31" s="185">
        <f t="shared" si="123"/>
        <v>22221</v>
      </c>
      <c r="N31" s="185">
        <f t="shared" si="123"/>
        <v>22251</v>
      </c>
      <c r="O31" s="185">
        <f t="shared" si="123"/>
        <v>22282</v>
      </c>
      <c r="P31" s="185">
        <f t="shared" si="123"/>
        <v>22313</v>
      </c>
      <c r="Q31" s="185">
        <f t="shared" si="123"/>
        <v>22341</v>
      </c>
      <c r="R31" s="185">
        <f t="shared" si="123"/>
        <v>22372</v>
      </c>
      <c r="S31" s="185">
        <f t="shared" si="123"/>
        <v>22402</v>
      </c>
      <c r="T31" s="185">
        <f t="shared" si="123"/>
        <v>22433</v>
      </c>
      <c r="U31" s="185">
        <f t="shared" si="123"/>
        <v>22463</v>
      </c>
      <c r="V31" s="185">
        <f t="shared" si="123"/>
        <v>22494</v>
      </c>
      <c r="W31" s="185">
        <f t="shared" si="123"/>
        <v>22525</v>
      </c>
      <c r="X31" s="185">
        <f t="shared" si="123"/>
        <v>22555</v>
      </c>
      <c r="Y31" s="185">
        <f t="shared" si="123"/>
        <v>22586</v>
      </c>
      <c r="Z31" s="185">
        <f t="shared" si="123"/>
        <v>22616</v>
      </c>
      <c r="AA31" s="185">
        <f t="shared" si="123"/>
        <v>22647</v>
      </c>
      <c r="AB31" s="185">
        <f t="shared" si="123"/>
        <v>22678</v>
      </c>
      <c r="AC31" s="185">
        <f t="shared" si="123"/>
        <v>22706</v>
      </c>
      <c r="AD31" s="185">
        <f t="shared" si="123"/>
        <v>22737</v>
      </c>
      <c r="AE31" s="185">
        <f t="shared" si="123"/>
        <v>22767</v>
      </c>
      <c r="AF31" s="185">
        <f t="shared" si="123"/>
        <v>22798</v>
      </c>
      <c r="AG31" s="185">
        <f t="shared" si="123"/>
        <v>22828</v>
      </c>
      <c r="AH31" s="185">
        <f t="shared" si="123"/>
        <v>22859</v>
      </c>
      <c r="AI31" s="185">
        <f t="shared" ref="AI31:BK31" si="124">AI4</f>
        <v>22890</v>
      </c>
      <c r="AJ31" s="185">
        <f t="shared" si="124"/>
        <v>22920</v>
      </c>
      <c r="AK31" s="185">
        <f t="shared" si="124"/>
        <v>22951</v>
      </c>
      <c r="AL31" s="185">
        <f t="shared" si="124"/>
        <v>22981</v>
      </c>
      <c r="AM31" s="185">
        <f t="shared" si="124"/>
        <v>23012</v>
      </c>
      <c r="AN31" s="185">
        <f t="shared" si="124"/>
        <v>23043</v>
      </c>
      <c r="AO31" s="185">
        <f t="shared" si="124"/>
        <v>23071</v>
      </c>
      <c r="AP31" s="185">
        <f t="shared" si="124"/>
        <v>23102</v>
      </c>
      <c r="AQ31" s="185">
        <f t="shared" si="124"/>
        <v>23132</v>
      </c>
      <c r="AR31" s="185">
        <f t="shared" si="124"/>
        <v>23163</v>
      </c>
      <c r="AS31" s="185">
        <f t="shared" si="124"/>
        <v>23193</v>
      </c>
      <c r="AT31" s="185">
        <f t="shared" si="124"/>
        <v>23224</v>
      </c>
      <c r="AU31" s="185">
        <f t="shared" si="124"/>
        <v>23255</v>
      </c>
      <c r="AV31" s="185">
        <f t="shared" si="124"/>
        <v>23285</v>
      </c>
      <c r="AW31" s="185">
        <f t="shared" si="124"/>
        <v>23316</v>
      </c>
      <c r="AX31" s="185">
        <f t="shared" si="124"/>
        <v>23346</v>
      </c>
      <c r="AY31" s="185">
        <f t="shared" si="124"/>
        <v>23377</v>
      </c>
      <c r="AZ31" s="185">
        <f t="shared" si="124"/>
        <v>23408</v>
      </c>
      <c r="BA31" s="185">
        <f t="shared" si="124"/>
        <v>23437</v>
      </c>
      <c r="BB31" s="185">
        <f t="shared" si="124"/>
        <v>23498</v>
      </c>
      <c r="BC31" s="185">
        <f t="shared" si="124"/>
        <v>23529</v>
      </c>
      <c r="BD31" s="185">
        <f t="shared" si="124"/>
        <v>23559</v>
      </c>
      <c r="BE31" s="185">
        <f t="shared" si="124"/>
        <v>23590</v>
      </c>
      <c r="BF31" s="185">
        <f t="shared" si="124"/>
        <v>23621</v>
      </c>
      <c r="BG31" s="185">
        <f t="shared" si="124"/>
        <v>23651</v>
      </c>
      <c r="BH31" s="185">
        <f t="shared" si="124"/>
        <v>23682</v>
      </c>
      <c r="BI31" s="185">
        <f t="shared" si="124"/>
        <v>23712</v>
      </c>
      <c r="BJ31" s="185">
        <f t="shared" si="124"/>
        <v>23743</v>
      </c>
      <c r="BK31" s="185">
        <f t="shared" si="124"/>
        <v>23774</v>
      </c>
      <c r="BL31" s="185">
        <f t="shared" ref="BL31:BM31" si="125">BL4</f>
        <v>23802</v>
      </c>
      <c r="BM31" s="185">
        <f t="shared" si="125"/>
        <v>23833</v>
      </c>
      <c r="BN31" s="185">
        <f t="shared" ref="BN31" si="126">BN4</f>
        <v>23863</v>
      </c>
      <c r="BO31" s="153"/>
      <c r="BP31" s="184" t="s">
        <v>77</v>
      </c>
      <c r="BQ31" s="184"/>
      <c r="BR31" s="185">
        <f t="shared" ref="BR31:CW31" si="127">BR4</f>
        <v>21916</v>
      </c>
      <c r="BS31" s="185">
        <f t="shared" si="127"/>
        <v>21947</v>
      </c>
      <c r="BT31" s="185">
        <f t="shared" si="127"/>
        <v>21976</v>
      </c>
      <c r="BU31" s="185">
        <f t="shared" si="127"/>
        <v>22007</v>
      </c>
      <c r="BV31" s="185">
        <f t="shared" si="127"/>
        <v>22037</v>
      </c>
      <c r="BW31" s="185">
        <f t="shared" si="127"/>
        <v>22068</v>
      </c>
      <c r="BX31" s="185">
        <f t="shared" si="127"/>
        <v>22098</v>
      </c>
      <c r="BY31" s="185">
        <f t="shared" si="127"/>
        <v>22129</v>
      </c>
      <c r="BZ31" s="185">
        <f t="shared" si="127"/>
        <v>22160</v>
      </c>
      <c r="CA31" s="185">
        <f t="shared" si="127"/>
        <v>22190</v>
      </c>
      <c r="CB31" s="185">
        <f t="shared" si="127"/>
        <v>22221</v>
      </c>
      <c r="CC31" s="185">
        <f t="shared" si="127"/>
        <v>22251</v>
      </c>
      <c r="CD31" s="185">
        <f t="shared" si="127"/>
        <v>22282</v>
      </c>
      <c r="CE31" s="185">
        <f t="shared" si="127"/>
        <v>22313</v>
      </c>
      <c r="CF31" s="185">
        <f t="shared" si="127"/>
        <v>22341</v>
      </c>
      <c r="CG31" s="185">
        <f t="shared" si="127"/>
        <v>22372</v>
      </c>
      <c r="CH31" s="185">
        <f t="shared" si="127"/>
        <v>22402</v>
      </c>
      <c r="CI31" s="185">
        <f t="shared" si="127"/>
        <v>22433</v>
      </c>
      <c r="CJ31" s="185">
        <f t="shared" si="127"/>
        <v>22463</v>
      </c>
      <c r="CK31" s="185">
        <f t="shared" si="127"/>
        <v>22494</v>
      </c>
      <c r="CL31" s="185">
        <f t="shared" si="127"/>
        <v>22525</v>
      </c>
      <c r="CM31" s="185">
        <f t="shared" si="127"/>
        <v>22555</v>
      </c>
      <c r="CN31" s="185">
        <f t="shared" si="127"/>
        <v>22586</v>
      </c>
      <c r="CO31" s="185">
        <f t="shared" si="127"/>
        <v>22616</v>
      </c>
      <c r="CP31" s="185">
        <f t="shared" si="127"/>
        <v>22647</v>
      </c>
      <c r="CQ31" s="185">
        <f t="shared" si="127"/>
        <v>22678</v>
      </c>
      <c r="CR31" s="185">
        <f t="shared" si="127"/>
        <v>22706</v>
      </c>
      <c r="CS31" s="185">
        <f t="shared" si="127"/>
        <v>22737</v>
      </c>
      <c r="CT31" s="185">
        <f t="shared" si="127"/>
        <v>22767</v>
      </c>
      <c r="CU31" s="185">
        <f t="shared" si="127"/>
        <v>22798</v>
      </c>
      <c r="CV31" s="185">
        <f t="shared" si="127"/>
        <v>22828</v>
      </c>
      <c r="CW31" s="185">
        <f t="shared" si="127"/>
        <v>22859</v>
      </c>
      <c r="CX31" s="185">
        <f t="shared" ref="CX31:DN31" si="128">CX4</f>
        <v>22890</v>
      </c>
      <c r="CY31" s="185">
        <f t="shared" si="128"/>
        <v>22920</v>
      </c>
      <c r="CZ31" s="185">
        <f t="shared" si="128"/>
        <v>22951</v>
      </c>
      <c r="DA31" s="185">
        <f t="shared" si="128"/>
        <v>22981</v>
      </c>
      <c r="DB31" s="185">
        <f t="shared" si="128"/>
        <v>23012</v>
      </c>
      <c r="DC31" s="185">
        <f t="shared" si="128"/>
        <v>23043</v>
      </c>
      <c r="DD31" s="185">
        <f t="shared" si="128"/>
        <v>23071</v>
      </c>
      <c r="DE31" s="185">
        <f t="shared" si="128"/>
        <v>23102</v>
      </c>
      <c r="DF31" s="185">
        <f t="shared" si="128"/>
        <v>23132</v>
      </c>
      <c r="DG31" s="185">
        <f t="shared" si="128"/>
        <v>23163</v>
      </c>
      <c r="DH31" s="185">
        <f t="shared" si="128"/>
        <v>23193</v>
      </c>
      <c r="DI31" s="185">
        <f t="shared" si="128"/>
        <v>23224</v>
      </c>
      <c r="DJ31" s="185">
        <f t="shared" si="128"/>
        <v>23255</v>
      </c>
      <c r="DK31" s="185">
        <f t="shared" si="128"/>
        <v>23285</v>
      </c>
      <c r="DL31" s="185">
        <f t="shared" si="128"/>
        <v>23316</v>
      </c>
      <c r="DM31" s="185">
        <f t="shared" si="128"/>
        <v>23346</v>
      </c>
      <c r="DN31" s="185">
        <f t="shared" si="128"/>
        <v>23377</v>
      </c>
      <c r="DO31" s="185">
        <f t="shared" ref="DO31:DP31" si="129">DO4</f>
        <v>23408</v>
      </c>
      <c r="DP31" s="185">
        <f t="shared" si="129"/>
        <v>23437</v>
      </c>
      <c r="DQ31" s="274"/>
      <c r="DT31" s="259"/>
      <c r="DU31" s="260"/>
      <c r="DV31" s="260"/>
      <c r="DW31" s="260"/>
      <c r="DX31" s="261"/>
      <c r="DY31" s="243"/>
      <c r="DZ31" s="243"/>
      <c r="EA31" s="243"/>
      <c r="EB31" s="243"/>
      <c r="EC31" s="243"/>
      <c r="ED31" s="243"/>
    </row>
    <row r="32" spans="1:140">
      <c r="A32" s="172" t="s">
        <v>84</v>
      </c>
      <c r="B32" s="187" t="s">
        <v>63</v>
      </c>
      <c r="C32" s="188">
        <f t="shared" ref="C32:AH32" si="130">C11+C25</f>
        <v>92.68506160666989</v>
      </c>
      <c r="D32" s="188">
        <f t="shared" si="130"/>
        <v>84.565438893682753</v>
      </c>
      <c r="E32" s="188">
        <f t="shared" si="130"/>
        <v>91.476044486555267</v>
      </c>
      <c r="F32" s="188">
        <f t="shared" si="130"/>
        <v>88.634523809523813</v>
      </c>
      <c r="G32" s="188">
        <f t="shared" si="130"/>
        <v>91.87978040485325</v>
      </c>
      <c r="H32" s="188">
        <f t="shared" si="130"/>
        <v>86.553776608283044</v>
      </c>
      <c r="I32" s="188">
        <f t="shared" si="130"/>
        <v>77.771781383416766</v>
      </c>
      <c r="J32" s="188">
        <f t="shared" si="130"/>
        <v>86.488666779307678</v>
      </c>
      <c r="K32" s="188">
        <f t="shared" si="130"/>
        <v>77.199827586206908</v>
      </c>
      <c r="L32" s="188">
        <f t="shared" si="130"/>
        <v>87.373155172413803</v>
      </c>
      <c r="M32" s="188">
        <f t="shared" si="130"/>
        <v>87.399827586206911</v>
      </c>
      <c r="N32" s="188">
        <f t="shared" si="130"/>
        <v>93.08745017822099</v>
      </c>
      <c r="O32" s="188">
        <f t="shared" si="130"/>
        <v>93.666813708999157</v>
      </c>
      <c r="P32" s="188">
        <f t="shared" si="130"/>
        <v>86.28317241379311</v>
      </c>
      <c r="Q32" s="188">
        <f t="shared" si="130"/>
        <v>88.579000000000008</v>
      </c>
      <c r="R32" s="188">
        <f t="shared" si="130"/>
        <v>87.782378949897875</v>
      </c>
      <c r="S32" s="188">
        <f t="shared" si="130"/>
        <v>82.48</v>
      </c>
      <c r="T32" s="188">
        <f t="shared" si="130"/>
        <v>85.77000000000001</v>
      </c>
      <c r="U32" s="188">
        <f t="shared" si="130"/>
        <v>90.494909090909104</v>
      </c>
      <c r="V32" s="188">
        <f t="shared" si="130"/>
        <v>90.613</v>
      </c>
      <c r="W32" s="188">
        <f t="shared" si="130"/>
        <v>78.731090909090923</v>
      </c>
      <c r="X32" s="188">
        <f t="shared" si="130"/>
        <v>77.043545454545466</v>
      </c>
      <c r="Y32" s="188">
        <f t="shared" si="130"/>
        <v>76.47</v>
      </c>
      <c r="Z32" s="188">
        <f t="shared" si="130"/>
        <v>84.083000000000013</v>
      </c>
      <c r="AA32" s="188">
        <f t="shared" si="130"/>
        <v>84.021857142857144</v>
      </c>
      <c r="AB32" s="188">
        <f t="shared" si="130"/>
        <v>71.761756097560976</v>
      </c>
      <c r="AC32" s="188">
        <f t="shared" si="130"/>
        <v>85.617857142857147</v>
      </c>
      <c r="AD32" s="188">
        <f t="shared" si="130"/>
        <v>86.680100985221657</v>
      </c>
      <c r="AE32" s="188">
        <f t="shared" si="130"/>
        <v>84.9064567099567</v>
      </c>
      <c r="AF32" s="188">
        <f t="shared" si="130"/>
        <v>87.732142857142847</v>
      </c>
      <c r="AG32" s="188">
        <f t="shared" si="130"/>
        <v>90.253547619047609</v>
      </c>
      <c r="AH32" s="188">
        <f t="shared" si="130"/>
        <v>90.222547619047603</v>
      </c>
      <c r="AI32" s="188">
        <f t="shared" ref="AI32:BK32" si="131">AI11+AI25</f>
        <v>87.732142857142847</v>
      </c>
      <c r="AJ32" s="188">
        <f t="shared" si="131"/>
        <v>87.327547619047607</v>
      </c>
      <c r="AK32" s="188">
        <f t="shared" si="131"/>
        <v>84.43214285714285</v>
      </c>
      <c r="AL32" s="188">
        <f t="shared" si="131"/>
        <v>86.826928571428567</v>
      </c>
      <c r="AM32" s="188">
        <f t="shared" si="131"/>
        <v>80.669392857142853</v>
      </c>
      <c r="AN32" s="188">
        <f t="shared" si="131"/>
        <v>78.107738095238091</v>
      </c>
      <c r="AO32" s="188">
        <f t="shared" si="131"/>
        <v>90.656547619047601</v>
      </c>
      <c r="AP32" s="188">
        <f t="shared" si="131"/>
        <v>82.885999999999996</v>
      </c>
      <c r="AQ32" s="188">
        <f t="shared" si="131"/>
        <v>73.516999999999996</v>
      </c>
      <c r="AR32" s="188">
        <f t="shared" si="131"/>
        <v>64.259999999999991</v>
      </c>
      <c r="AS32" s="188">
        <f t="shared" si="131"/>
        <v>66.853045454545452</v>
      </c>
      <c r="AT32" s="188">
        <f t="shared" si="131"/>
        <v>76.717909090909089</v>
      </c>
      <c r="AU32" s="188">
        <f t="shared" si="131"/>
        <v>78.2440909090909</v>
      </c>
      <c r="AV32" s="188">
        <f t="shared" si="131"/>
        <v>83.646545454545446</v>
      </c>
      <c r="AW32" s="188">
        <f t="shared" si="131"/>
        <v>80.75</v>
      </c>
      <c r="AX32" s="188">
        <f t="shared" si="131"/>
        <v>73.50200000000001</v>
      </c>
      <c r="AY32" s="188">
        <f t="shared" si="131"/>
        <v>82.455586206896541</v>
      </c>
      <c r="AZ32" s="188">
        <f t="shared" si="131"/>
        <v>75.53799075489971</v>
      </c>
      <c r="BA32" s="188">
        <f t="shared" si="131"/>
        <v>87.140560574202908</v>
      </c>
      <c r="BB32" s="188">
        <f t="shared" si="131"/>
        <v>87.637</v>
      </c>
      <c r="BC32" s="188">
        <f t="shared" si="131"/>
        <v>83.259999999999991</v>
      </c>
      <c r="BD32" s="188">
        <f t="shared" si="131"/>
        <v>66.397000000000006</v>
      </c>
      <c r="BE32" s="188">
        <f t="shared" si="131"/>
        <v>84.814999999999998</v>
      </c>
      <c r="BF32" s="188">
        <f t="shared" si="131"/>
        <v>76.239999999999995</v>
      </c>
      <c r="BG32" s="188">
        <f t="shared" si="131"/>
        <v>69.385317311041433</v>
      </c>
      <c r="BH32" s="188">
        <f t="shared" si="131"/>
        <v>77.494310663404434</v>
      </c>
      <c r="BI32" s="188">
        <f t="shared" si="131"/>
        <v>79.433213718344078</v>
      </c>
      <c r="BJ32" s="188">
        <f t="shared" si="131"/>
        <v>78.295435940566293</v>
      </c>
      <c r="BK32" s="188">
        <f t="shared" si="131"/>
        <v>70.908135688253438</v>
      </c>
      <c r="BL32" s="188">
        <f t="shared" ref="BL32:BM32" si="132">BL11+BL25</f>
        <v>78.511435940566287</v>
      </c>
      <c r="BM32" s="188">
        <f t="shared" si="132"/>
        <v>75.97600252312867</v>
      </c>
      <c r="BN32" s="188">
        <f t="shared" ref="BN32" si="133">BN11+BN25</f>
        <v>78.511435940566287</v>
      </c>
      <c r="BO32" s="153"/>
      <c r="BP32" s="172" t="s">
        <v>84</v>
      </c>
      <c r="BQ32" s="187" t="s">
        <v>63</v>
      </c>
      <c r="BR32" s="188">
        <f t="shared" ref="BR32:CW32" si="134">BR11+BR25</f>
        <v>93.693183374</v>
      </c>
      <c r="BS32" s="188">
        <f t="shared" si="134"/>
        <v>84.451688693999998</v>
      </c>
      <c r="BT32" s="188">
        <f t="shared" si="134"/>
        <v>99.228645364000002</v>
      </c>
      <c r="BU32" s="188">
        <f t="shared" si="134"/>
        <v>84.819246437999993</v>
      </c>
      <c r="BV32" s="188">
        <f t="shared" si="134"/>
        <v>95.652434463999995</v>
      </c>
      <c r="BW32" s="188">
        <f t="shared" si="134"/>
        <v>84.189869149669988</v>
      </c>
      <c r="BX32" s="188">
        <f t="shared" si="134"/>
        <v>80.023233207536009</v>
      </c>
      <c r="BY32" s="188">
        <f t="shared" si="134"/>
        <v>91.692735651843989</v>
      </c>
      <c r="BZ32" s="188">
        <f t="shared" si="134"/>
        <v>82.911668854999988</v>
      </c>
      <c r="CA32" s="188">
        <f t="shared" si="134"/>
        <v>95.88480687800002</v>
      </c>
      <c r="CB32" s="188">
        <f t="shared" si="134"/>
        <v>98.158309717291004</v>
      </c>
      <c r="CC32" s="188">
        <f t="shared" si="134"/>
        <v>96.251248870768023</v>
      </c>
      <c r="CD32" s="188">
        <f t="shared" si="134"/>
        <v>93.467200118999983</v>
      </c>
      <c r="CE32" s="188">
        <f t="shared" si="134"/>
        <v>80.276248671443994</v>
      </c>
      <c r="CF32" s="188">
        <f t="shared" si="134"/>
        <v>87.192694653681713</v>
      </c>
      <c r="CG32" s="188">
        <f t="shared" si="134"/>
        <v>80.658799568999996</v>
      </c>
      <c r="CH32" s="188">
        <f t="shared" si="134"/>
        <v>85.589195712055997</v>
      </c>
      <c r="CI32" s="188">
        <f t="shared" si="134"/>
        <v>88.982308615554999</v>
      </c>
      <c r="CJ32" s="188">
        <f t="shared" si="134"/>
        <v>87.454320050146009</v>
      </c>
      <c r="CK32" s="188">
        <f t="shared" si="134"/>
        <v>81.104799073999999</v>
      </c>
      <c r="CL32" s="188">
        <f t="shared" si="134"/>
        <v>69.438022304737004</v>
      </c>
      <c r="CM32" s="188">
        <f t="shared" si="134"/>
        <v>81.881030109405017</v>
      </c>
      <c r="CN32" s="188">
        <f t="shared" si="134"/>
        <v>85.872640321868005</v>
      </c>
      <c r="CO32" s="188">
        <f t="shared" si="134"/>
        <v>87.867142011867998</v>
      </c>
      <c r="CP32" s="188">
        <f t="shared" si="134"/>
        <v>76.952140447345997</v>
      </c>
      <c r="CQ32" s="188">
        <f t="shared" si="134"/>
        <v>74.144636944999988</v>
      </c>
      <c r="CR32" s="188">
        <f t="shared" si="134"/>
        <v>98.747401987999993</v>
      </c>
      <c r="CS32" s="188">
        <f t="shared" si="134"/>
        <v>88.282177927000006</v>
      </c>
      <c r="CT32" s="188">
        <f t="shared" si="134"/>
        <v>89.774073260000009</v>
      </c>
      <c r="CU32" s="188">
        <f t="shared" si="134"/>
        <v>87.910993382344927</v>
      </c>
      <c r="CV32" s="188">
        <f t="shared" si="134"/>
        <v>87.843223346503919</v>
      </c>
      <c r="CW32" s="188">
        <f t="shared" si="134"/>
        <v>87.386218346503924</v>
      </c>
      <c r="CX32" s="188">
        <f t="shared" ref="CX32:DN32" si="135">CX11+CX25</f>
        <v>87.238233346503918</v>
      </c>
      <c r="CY32" s="188">
        <f t="shared" si="135"/>
        <v>89.127899017766993</v>
      </c>
      <c r="CZ32" s="188">
        <f t="shared" si="135"/>
        <v>91.307540911999993</v>
      </c>
      <c r="DA32" s="188">
        <f t="shared" si="135"/>
        <v>95.144918708999995</v>
      </c>
      <c r="DB32" s="188">
        <f t="shared" si="135"/>
        <v>87.958922688000001</v>
      </c>
      <c r="DC32" s="188">
        <f t="shared" si="135"/>
        <v>77.419845089000006</v>
      </c>
      <c r="DD32" s="188">
        <f t="shared" si="135"/>
        <v>88.066201438999997</v>
      </c>
      <c r="DE32" s="188">
        <f t="shared" si="135"/>
        <v>72.166991042000006</v>
      </c>
      <c r="DF32" s="188">
        <f t="shared" si="135"/>
        <v>65.527612951999998</v>
      </c>
      <c r="DG32" s="188">
        <f t="shared" si="135"/>
        <v>70.001922878469998</v>
      </c>
      <c r="DH32" s="188">
        <f t="shared" si="135"/>
        <v>74.866938781876996</v>
      </c>
      <c r="DI32" s="188">
        <f t="shared" si="135"/>
        <v>82.678511086964406</v>
      </c>
      <c r="DJ32" s="188">
        <f t="shared" si="135"/>
        <v>83.649091430664996</v>
      </c>
      <c r="DK32" s="188">
        <f t="shared" si="135"/>
        <v>85.363431367011017</v>
      </c>
      <c r="DL32" s="188">
        <f t="shared" si="135"/>
        <v>80.250779662669999</v>
      </c>
      <c r="DM32" s="188">
        <f t="shared" si="135"/>
        <v>86.711698217761011</v>
      </c>
      <c r="DN32" s="188">
        <f t="shared" si="135"/>
        <v>85.919059431660997</v>
      </c>
      <c r="DO32" s="188">
        <f t="shared" ref="DO32:DP32" si="136">DO11+DO25</f>
        <v>77.48196699863999</v>
      </c>
      <c r="DP32" s="188">
        <f t="shared" si="136"/>
        <v>86.592234015643015</v>
      </c>
      <c r="DQ32" s="279"/>
      <c r="DT32" s="262"/>
      <c r="DU32" s="263"/>
      <c r="DV32" s="262"/>
      <c r="DW32" s="251"/>
      <c r="DX32" s="243"/>
      <c r="DY32" s="264"/>
      <c r="DZ32" s="264"/>
      <c r="EA32" s="264"/>
      <c r="EB32" s="264"/>
      <c r="EC32" s="264"/>
      <c r="ED32" s="264"/>
    </row>
    <row r="33" spans="1:152">
      <c r="BO33" s="153"/>
      <c r="DT33" s="252"/>
      <c r="DU33" s="252"/>
      <c r="DV33" s="252"/>
      <c r="DW33" s="251"/>
      <c r="DX33" s="251"/>
      <c r="DY33" s="233"/>
      <c r="DZ33" s="233"/>
      <c r="EA33" s="233"/>
      <c r="EB33" s="233"/>
      <c r="EC33" s="233"/>
      <c r="ED33" s="233"/>
    </row>
    <row r="34" spans="1:152" ht="30" customHeight="1">
      <c r="BO34" s="153"/>
      <c r="DT34" s="256" t="s">
        <v>363</v>
      </c>
      <c r="DU34" s="256" t="s">
        <v>357</v>
      </c>
      <c r="DV34" s="256" t="s">
        <v>358</v>
      </c>
      <c r="DW34" s="256" t="s">
        <v>359</v>
      </c>
      <c r="DX34" s="256" t="s">
        <v>356</v>
      </c>
      <c r="DY34" s="243"/>
      <c r="DZ34" s="243"/>
      <c r="EA34" s="243"/>
      <c r="EB34" s="243"/>
      <c r="EC34" s="243"/>
      <c r="ED34" s="243"/>
      <c r="ER34" s="668" t="s">
        <v>362</v>
      </c>
      <c r="ES34" s="668" t="s">
        <v>357</v>
      </c>
      <c r="ET34" s="668" t="s">
        <v>358</v>
      </c>
      <c r="EU34" s="668" t="s">
        <v>359</v>
      </c>
      <c r="EV34" s="668" t="s">
        <v>356</v>
      </c>
    </row>
    <row r="35" spans="1:152">
      <c r="BO35" s="153"/>
      <c r="DT35" s="257" t="s">
        <v>290</v>
      </c>
      <c r="DU35" s="241">
        <f>DU22+DU23</f>
        <v>83.753086419753089</v>
      </c>
      <c r="DV35" s="241">
        <f>DV22+DV23</f>
        <v>84.163130999999993</v>
      </c>
      <c r="DW35" s="242">
        <f t="shared" ref="DW35:DW41" si="137">DV35-DU35</f>
        <v>0.41004458024690393</v>
      </c>
      <c r="DX35" s="386">
        <f t="shared" ref="DX35:DX41" si="138">DW35/DU35</f>
        <v>4.8958742629715826E-3</v>
      </c>
      <c r="DY35" s="233"/>
      <c r="DZ35" s="233"/>
      <c r="EA35" s="233"/>
      <c r="EB35" s="233"/>
      <c r="EC35" s="233"/>
      <c r="ED35" s="233"/>
      <c r="ER35" s="669" t="str">
        <f t="shared" ref="ER35:EV36" si="139">DT35</f>
        <v>M.7</v>
      </c>
      <c r="ES35" s="670">
        <f t="shared" si="139"/>
        <v>83.753086419753089</v>
      </c>
      <c r="ET35" s="670">
        <f t="shared" si="139"/>
        <v>84.163130999999993</v>
      </c>
      <c r="EU35" s="670">
        <f t="shared" si="139"/>
        <v>0.41004458024690393</v>
      </c>
      <c r="EV35" s="685">
        <f t="shared" si="139"/>
        <v>4.8958742629715826E-3</v>
      </c>
    </row>
    <row r="36" spans="1:152">
      <c r="BO36" s="153"/>
      <c r="DT36" s="257" t="s">
        <v>364</v>
      </c>
      <c r="DU36" s="241">
        <f>DU24+DU27</f>
        <v>0</v>
      </c>
      <c r="DV36" s="241">
        <f>DV24+DV27</f>
        <v>0</v>
      </c>
      <c r="DW36" s="241">
        <f t="shared" si="137"/>
        <v>0</v>
      </c>
      <c r="DX36" s="706">
        <v>0</v>
      </c>
      <c r="DY36" s="243"/>
      <c r="DZ36" s="243"/>
      <c r="EA36" s="243"/>
      <c r="EB36" s="243"/>
      <c r="EC36" s="243"/>
      <c r="ED36" s="243"/>
      <c r="ER36" s="669" t="str">
        <f t="shared" si="139"/>
        <v>Non - M.7</v>
      </c>
      <c r="ES36" s="670">
        <f t="shared" si="139"/>
        <v>0</v>
      </c>
      <c r="ET36" s="670">
        <f t="shared" si="139"/>
        <v>0</v>
      </c>
      <c r="EU36" s="670">
        <f t="shared" si="139"/>
        <v>0</v>
      </c>
      <c r="EV36" s="685">
        <f t="shared" si="139"/>
        <v>0</v>
      </c>
    </row>
    <row r="37" spans="1:152">
      <c r="BO37" s="153"/>
      <c r="BP37" s="212" t="s">
        <v>65</v>
      </c>
      <c r="BQ37" s="213" t="s">
        <v>37</v>
      </c>
      <c r="BR37" s="214">
        <v>10730.345341</v>
      </c>
      <c r="BS37" s="214">
        <v>10546.492736000002</v>
      </c>
      <c r="BT37" s="214">
        <v>11959.088211999999</v>
      </c>
      <c r="BU37" s="214">
        <v>9996.2403200000008</v>
      </c>
      <c r="BV37" s="214">
        <v>12077.682899999998</v>
      </c>
      <c r="BW37" s="214">
        <v>10825.014976999999</v>
      </c>
      <c r="BX37" s="214">
        <v>11328.237375999999</v>
      </c>
      <c r="BY37" s="214">
        <v>10931.550033</v>
      </c>
      <c r="BZ37" s="214">
        <v>10164.659449999999</v>
      </c>
      <c r="CA37" s="214">
        <v>9188.9900039999993</v>
      </c>
      <c r="CB37" s="214">
        <v>10944.713724000001</v>
      </c>
      <c r="CC37" s="214">
        <v>10481.149239000002</v>
      </c>
      <c r="CD37" s="214">
        <v>10528.482891999995</v>
      </c>
      <c r="CE37" s="214">
        <v>8306.1989639999993</v>
      </c>
      <c r="CF37" s="214">
        <v>10874.353160000001</v>
      </c>
      <c r="CG37" s="214">
        <v>9930.9658749999999</v>
      </c>
      <c r="CH37" s="214">
        <v>11171.799208999995</v>
      </c>
      <c r="CI37" s="214">
        <v>10689.315459999998</v>
      </c>
      <c r="CJ37" s="214">
        <v>11576.454992000001</v>
      </c>
      <c r="CK37" s="214">
        <v>10112.779502000001</v>
      </c>
      <c r="CL37" s="214">
        <v>9528.8966749999963</v>
      </c>
      <c r="CM37" s="214">
        <v>11496.373952000004</v>
      </c>
      <c r="CN37" s="214">
        <v>10834.621654000002</v>
      </c>
      <c r="CO37" s="214">
        <v>7184.6618520000002</v>
      </c>
      <c r="CP37" s="214">
        <v>7920.3472399999991</v>
      </c>
      <c r="CQ37" s="214">
        <v>5339.486085999999</v>
      </c>
      <c r="CR37" s="214">
        <v>8973.6524939999981</v>
      </c>
      <c r="CS37" s="214">
        <v>10040.272405999998</v>
      </c>
      <c r="CT37" s="214">
        <v>12211.476834000005</v>
      </c>
      <c r="CU37" s="214">
        <v>10858.256081</v>
      </c>
      <c r="CV37" s="214">
        <v>12088.660935</v>
      </c>
      <c r="CW37" s="214">
        <v>12077.786751000001</v>
      </c>
      <c r="CX37" s="214">
        <v>12216.796408999997</v>
      </c>
      <c r="CY37" s="214">
        <v>11181.185804999999</v>
      </c>
      <c r="CZ37" s="214">
        <v>11402.921213999998</v>
      </c>
      <c r="DA37" s="214">
        <v>9553.084694000001</v>
      </c>
      <c r="DB37" s="214">
        <v>10582.420011</v>
      </c>
      <c r="DC37" s="214">
        <v>10025.716304</v>
      </c>
      <c r="DD37" s="214">
        <v>11145.105655000001</v>
      </c>
      <c r="DE37" s="214">
        <v>6701.1580809999996</v>
      </c>
      <c r="DF37" s="214">
        <v>2798.1521760000005</v>
      </c>
      <c r="DG37" s="214">
        <v>0</v>
      </c>
      <c r="DH37" s="214">
        <v>0</v>
      </c>
      <c r="DI37" s="214">
        <v>6415.0117529999989</v>
      </c>
      <c r="DJ37" s="214">
        <v>11280.128830000001</v>
      </c>
      <c r="DK37" s="214">
        <v>10226.847435000005</v>
      </c>
      <c r="DL37" s="214">
        <v>9891.400190999997</v>
      </c>
      <c r="DM37" s="214">
        <v>10153.406214000001</v>
      </c>
      <c r="DN37" s="214">
        <v>9488.2951609999964</v>
      </c>
      <c r="DO37" s="214">
        <v>8576.9721039999986</v>
      </c>
      <c r="DP37" s="214">
        <v>9454.7589290000014</v>
      </c>
      <c r="DQ37" s="279"/>
      <c r="DT37" s="257" t="str">
        <f t="shared" ref="DT37:DV38" si="140">DT25</f>
        <v>Export @PTT TANK</v>
      </c>
      <c r="DU37" s="241">
        <f>DU25</f>
        <v>0</v>
      </c>
      <c r="DV37" s="241">
        <f t="shared" si="140"/>
        <v>0</v>
      </c>
      <c r="DW37" s="241">
        <f t="shared" si="137"/>
        <v>0</v>
      </c>
      <c r="DX37" s="706">
        <v>0</v>
      </c>
      <c r="ER37" s="669" t="s">
        <v>366</v>
      </c>
      <c r="ES37" s="670">
        <f t="shared" ref="ES37:EV40" si="141">DU37</f>
        <v>0</v>
      </c>
      <c r="ET37" s="670">
        <f t="shared" si="141"/>
        <v>0</v>
      </c>
      <c r="EU37" s="670">
        <f t="shared" si="141"/>
        <v>0</v>
      </c>
      <c r="EV37" s="685">
        <f t="shared" si="141"/>
        <v>0</v>
      </c>
    </row>
    <row r="38" spans="1:152">
      <c r="BO38" s="153"/>
      <c r="BP38" s="216" t="s">
        <v>92</v>
      </c>
      <c r="BQ38" s="217" t="s">
        <v>38</v>
      </c>
      <c r="BR38" s="215">
        <v>9168.7334790000004</v>
      </c>
      <c r="BS38" s="215">
        <v>8658.4000519999991</v>
      </c>
      <c r="BT38" s="215">
        <v>9823.5097260000002</v>
      </c>
      <c r="BU38" s="215">
        <v>9080.5863860000027</v>
      </c>
      <c r="BV38" s="215">
        <v>9906.7230380000001</v>
      </c>
      <c r="BW38" s="215">
        <v>9224.8204699999987</v>
      </c>
      <c r="BX38" s="215">
        <v>9494.9197869999989</v>
      </c>
      <c r="BY38" s="215">
        <v>9172.0353189999987</v>
      </c>
      <c r="BZ38" s="215">
        <v>9136.1752560000004</v>
      </c>
      <c r="CA38" s="215">
        <v>12205.821609999999</v>
      </c>
      <c r="CB38" s="215">
        <v>9069.8000610000017</v>
      </c>
      <c r="CC38" s="215">
        <v>9864.0205109999988</v>
      </c>
      <c r="CD38" s="215">
        <v>9259.4376009999996</v>
      </c>
      <c r="CE38" s="215">
        <v>8070.1017799999991</v>
      </c>
      <c r="CF38" s="215">
        <v>3931.2176899999995</v>
      </c>
      <c r="CG38" s="215">
        <v>9205.1248689999975</v>
      </c>
      <c r="CH38" s="215">
        <v>9582.89293</v>
      </c>
      <c r="CI38" s="215">
        <v>9303.9396879999967</v>
      </c>
      <c r="CJ38" s="215">
        <v>9985.7647700000016</v>
      </c>
      <c r="CK38" s="215">
        <v>9358.533894000002</v>
      </c>
      <c r="CL38" s="215">
        <v>9184.1879249999984</v>
      </c>
      <c r="CM38" s="215">
        <v>9757.1361140000008</v>
      </c>
      <c r="CN38" s="215">
        <v>9116.3120359999994</v>
      </c>
      <c r="CO38" s="215">
        <v>9543.0304919999999</v>
      </c>
      <c r="CP38" s="215">
        <v>8377.274218999999</v>
      </c>
      <c r="CQ38" s="215">
        <v>7543.8458310000005</v>
      </c>
      <c r="CR38" s="215">
        <v>9511.0343780000003</v>
      </c>
      <c r="CS38" s="215">
        <v>9517.1961280000032</v>
      </c>
      <c r="CT38" s="215">
        <v>9840.8873720000011</v>
      </c>
      <c r="CU38" s="215">
        <v>9762.7178519999998</v>
      </c>
      <c r="CV38" s="215">
        <v>9420.3291310000004</v>
      </c>
      <c r="CW38" s="215">
        <v>10079.651545999997</v>
      </c>
      <c r="CX38" s="215">
        <v>9557.121819</v>
      </c>
      <c r="CY38" s="215">
        <v>9391.6123829999997</v>
      </c>
      <c r="CZ38" s="215">
        <v>9343.372496</v>
      </c>
      <c r="DA38" s="215">
        <v>9910.8446080000012</v>
      </c>
      <c r="DB38" s="215">
        <v>9340.8007409999991</v>
      </c>
      <c r="DC38" s="215">
        <v>9047.4752129999997</v>
      </c>
      <c r="DD38" s="215">
        <v>9498.8054329999995</v>
      </c>
      <c r="DE38" s="215">
        <v>9361.8947749999988</v>
      </c>
      <c r="DF38" s="215">
        <v>9036.5748789999998</v>
      </c>
      <c r="DG38" s="215">
        <v>10030.90885</v>
      </c>
      <c r="DH38" s="215">
        <v>10236.298505999999</v>
      </c>
      <c r="DI38" s="215">
        <v>10005.785438999999</v>
      </c>
      <c r="DJ38" s="215">
        <v>9624.2117930000004</v>
      </c>
      <c r="DK38" s="215">
        <v>9729.2846379999974</v>
      </c>
      <c r="DL38" s="215">
        <v>10393.795551999998</v>
      </c>
      <c r="DM38" s="215">
        <v>8291.5698570000004</v>
      </c>
      <c r="DN38" s="215">
        <v>9636.9069299999992</v>
      </c>
      <c r="DO38" s="215">
        <v>8798.7562529999977</v>
      </c>
      <c r="DP38" s="215">
        <v>9799.4982670000009</v>
      </c>
      <c r="DQ38" s="279"/>
      <c r="DT38" s="257" t="str">
        <f t="shared" si="140"/>
        <v>Export @MT</v>
      </c>
      <c r="DU38" s="241">
        <f>DU26</f>
        <v>0</v>
      </c>
      <c r="DV38" s="241">
        <f t="shared" si="140"/>
        <v>0</v>
      </c>
      <c r="DW38" s="241">
        <f t="shared" si="137"/>
        <v>0</v>
      </c>
      <c r="DX38" s="706">
        <v>0</v>
      </c>
      <c r="DY38" s="267"/>
      <c r="DZ38" s="267"/>
      <c r="EA38" s="267"/>
      <c r="EB38" s="267"/>
      <c r="EC38" s="267"/>
      <c r="ED38" s="267"/>
      <c r="ER38" s="671" t="str">
        <f>DT38</f>
        <v>Export @MT</v>
      </c>
      <c r="ES38" s="673">
        <f t="shared" si="141"/>
        <v>0</v>
      </c>
      <c r="ET38" s="673">
        <f t="shared" si="141"/>
        <v>0</v>
      </c>
      <c r="EU38" s="673">
        <f t="shared" si="141"/>
        <v>0</v>
      </c>
      <c r="EV38" s="686">
        <f t="shared" si="141"/>
        <v>0</v>
      </c>
    </row>
    <row r="39" spans="1:152">
      <c r="BO39" s="153"/>
      <c r="BP39" s="216"/>
      <c r="BQ39" s="217" t="s">
        <v>39</v>
      </c>
      <c r="BR39" s="215">
        <v>12255.530806999999</v>
      </c>
      <c r="BS39" s="215">
        <v>11663.603111999999</v>
      </c>
      <c r="BT39" s="215">
        <v>13116.032431000001</v>
      </c>
      <c r="BU39" s="215">
        <v>13037.320459</v>
      </c>
      <c r="BV39" s="215">
        <v>13364.295669000003</v>
      </c>
      <c r="BW39" s="215">
        <v>12440.412079000002</v>
      </c>
      <c r="BX39" s="215">
        <v>12617.209401999999</v>
      </c>
      <c r="BY39" s="215">
        <v>12529.704359999998</v>
      </c>
      <c r="BZ39" s="215">
        <v>11788.172399999998</v>
      </c>
      <c r="CA39" s="215">
        <v>10842.00423</v>
      </c>
      <c r="CB39" s="215">
        <v>11768.392433000001</v>
      </c>
      <c r="CC39" s="215">
        <v>10611.644827999999</v>
      </c>
      <c r="CD39" s="215">
        <v>11815.238932000002</v>
      </c>
      <c r="CE39" s="215">
        <v>10406.626437999999</v>
      </c>
      <c r="CF39" s="215">
        <v>12033.347780000004</v>
      </c>
      <c r="CG39" s="215">
        <v>12481.444292000002</v>
      </c>
      <c r="CH39" s="215">
        <v>12532.012561000001</v>
      </c>
      <c r="CI39" s="215">
        <v>12341.500236999998</v>
      </c>
      <c r="CJ39" s="215">
        <v>13263.479603000002</v>
      </c>
      <c r="CK39" s="215">
        <v>12636.050418999999</v>
      </c>
      <c r="CL39" s="215">
        <v>6922.8688759999995</v>
      </c>
      <c r="CM39" s="215">
        <v>10219.875567000001</v>
      </c>
      <c r="CN39" s="215">
        <v>12390.245989000001</v>
      </c>
      <c r="CO39" s="215">
        <v>13040.670862999999</v>
      </c>
      <c r="CP39" s="215">
        <v>12051.684545999999</v>
      </c>
      <c r="CQ39" s="215">
        <v>10205.538608999999</v>
      </c>
      <c r="CR39" s="215">
        <v>12471.159225000001</v>
      </c>
      <c r="CS39" s="215">
        <v>12250.045998</v>
      </c>
      <c r="CT39" s="215">
        <v>12982.614798000001</v>
      </c>
      <c r="CU39" s="215">
        <v>12969.823961000006</v>
      </c>
      <c r="CV39" s="215">
        <v>11281.162632</v>
      </c>
      <c r="CW39" s="215">
        <v>13682.363738</v>
      </c>
      <c r="CX39" s="215">
        <v>13157.387835</v>
      </c>
      <c r="CY39" s="215">
        <v>13086.756739999999</v>
      </c>
      <c r="CZ39" s="215">
        <v>12914.845963</v>
      </c>
      <c r="DA39" s="215">
        <v>13147.413492</v>
      </c>
      <c r="DB39" s="215">
        <v>12770.678070999997</v>
      </c>
      <c r="DC39" s="215">
        <v>12292.806502000003</v>
      </c>
      <c r="DD39" s="215">
        <v>13275.279206000001</v>
      </c>
      <c r="DE39" s="215">
        <v>12568.075245999999</v>
      </c>
      <c r="DF39" s="215">
        <v>12333.214136999999</v>
      </c>
      <c r="DG39" s="215">
        <v>13498.939955000002</v>
      </c>
      <c r="DH39" s="215">
        <v>14004.451101999999</v>
      </c>
      <c r="DI39" s="215">
        <v>14326.846210999998</v>
      </c>
      <c r="DJ39" s="215">
        <v>13052.268925</v>
      </c>
      <c r="DK39" s="215">
        <v>13221.995577000002</v>
      </c>
      <c r="DL39" s="215">
        <v>14077.913402999999</v>
      </c>
      <c r="DM39" s="215">
        <v>15493.255392000001</v>
      </c>
      <c r="DN39" s="215">
        <v>12954.821080000002</v>
      </c>
      <c r="DO39" s="215">
        <v>11540.653489</v>
      </c>
      <c r="DP39" s="215">
        <v>12783.903098999999</v>
      </c>
      <c r="DQ39" s="279"/>
      <c r="DT39" s="257" t="str">
        <f t="shared" ref="DT39:DV40" si="142">DT28</f>
        <v>Export @KHM</v>
      </c>
      <c r="DU39" s="241">
        <f>DU28</f>
        <v>1.9</v>
      </c>
      <c r="DV39" s="241">
        <f t="shared" si="142"/>
        <v>1.836519</v>
      </c>
      <c r="DW39" s="242">
        <f t="shared" si="137"/>
        <v>-6.3480999999999899E-2</v>
      </c>
      <c r="DX39" s="386">
        <f t="shared" si="138"/>
        <v>-3.3411052631578897E-2</v>
      </c>
      <c r="ER39" s="671" t="str">
        <f>DT39</f>
        <v>Export @KHM</v>
      </c>
      <c r="ES39" s="673">
        <f t="shared" si="141"/>
        <v>1.9</v>
      </c>
      <c r="ET39" s="673">
        <f t="shared" si="141"/>
        <v>1.836519</v>
      </c>
      <c r="EU39" s="673">
        <f t="shared" si="141"/>
        <v>-6.3480999999999899E-2</v>
      </c>
      <c r="EV39" s="686">
        <f t="shared" si="141"/>
        <v>-3.3411052631578897E-2</v>
      </c>
    </row>
    <row r="40" spans="1:152" ht="20.5" thickBot="1">
      <c r="BO40" s="153"/>
      <c r="BP40" s="216"/>
      <c r="BQ40" s="217" t="s">
        <v>40</v>
      </c>
      <c r="BR40" s="215">
        <v>14326.093498</v>
      </c>
      <c r="BS40" s="215">
        <v>11943.037530999998</v>
      </c>
      <c r="BT40" s="215">
        <v>14987.476852</v>
      </c>
      <c r="BU40" s="215">
        <v>14301.342633000004</v>
      </c>
      <c r="BV40" s="215">
        <v>15306.835659000002</v>
      </c>
      <c r="BW40" s="215">
        <v>13197.241866999997</v>
      </c>
      <c r="BX40" s="215">
        <v>3732.9280709999998</v>
      </c>
      <c r="BY40" s="215">
        <v>13460.026256999998</v>
      </c>
      <c r="BZ40" s="215">
        <v>12581.262484999999</v>
      </c>
      <c r="CA40" s="215">
        <v>13854.426415</v>
      </c>
      <c r="CB40" s="215">
        <v>13964.182286999996</v>
      </c>
      <c r="CC40" s="215">
        <v>14176.124041999999</v>
      </c>
      <c r="CD40" s="215">
        <v>12449.909241999998</v>
      </c>
      <c r="CE40" s="215">
        <v>10975.304182000002</v>
      </c>
      <c r="CF40" s="215">
        <v>12575.154075000004</v>
      </c>
      <c r="CG40" s="215">
        <v>11631.899613</v>
      </c>
      <c r="CH40" s="215">
        <v>11366.954823000002</v>
      </c>
      <c r="CI40" s="215">
        <v>13238.276649999998</v>
      </c>
      <c r="CJ40" s="215">
        <v>13459.061147000002</v>
      </c>
      <c r="CK40" s="215">
        <v>11737.925145999998</v>
      </c>
      <c r="CL40" s="215">
        <v>12437.943661000001</v>
      </c>
      <c r="CM40" s="215">
        <v>11557.628135000001</v>
      </c>
      <c r="CN40" s="215">
        <v>8717.2694859999992</v>
      </c>
      <c r="CO40" s="215">
        <v>15093.031767999999</v>
      </c>
      <c r="CP40" s="215">
        <v>11952.785809000001</v>
      </c>
      <c r="CQ40" s="215">
        <v>11160.975115000001</v>
      </c>
      <c r="CR40" s="215">
        <v>13779.750426000001</v>
      </c>
      <c r="CS40" s="215">
        <v>12141.706076</v>
      </c>
      <c r="CT40" s="215">
        <v>14165.380731000003</v>
      </c>
      <c r="CU40" s="215">
        <v>13951.352701999995</v>
      </c>
      <c r="CV40" s="215">
        <v>14114.403094999998</v>
      </c>
      <c r="CW40" s="215">
        <v>14140.759691000001</v>
      </c>
      <c r="CX40" s="215">
        <v>13876.051020999999</v>
      </c>
      <c r="CY40" s="215">
        <v>12700.408330999999</v>
      </c>
      <c r="CZ40" s="215">
        <v>13540.751699999999</v>
      </c>
      <c r="DA40" s="215">
        <v>13776.413257000002</v>
      </c>
      <c r="DB40" s="215">
        <v>8372.6053900000006</v>
      </c>
      <c r="DC40" s="215">
        <v>9005.5991979999981</v>
      </c>
      <c r="DD40" s="215">
        <v>14700.465798000005</v>
      </c>
      <c r="DE40" s="215">
        <v>8544.1460769999976</v>
      </c>
      <c r="DF40" s="215">
        <v>5517.1444810000003</v>
      </c>
      <c r="DG40" s="215">
        <v>14701.930472</v>
      </c>
      <c r="DH40" s="215">
        <v>14672.868107999997</v>
      </c>
      <c r="DI40" s="215">
        <v>14563.149749999999</v>
      </c>
      <c r="DJ40" s="215">
        <v>13692.194528999995</v>
      </c>
      <c r="DK40" s="215">
        <v>11846.297856000003</v>
      </c>
      <c r="DL40" s="215">
        <v>7013.5267160000003</v>
      </c>
      <c r="DM40" s="215">
        <v>10706.592455</v>
      </c>
      <c r="DN40" s="215">
        <v>13583.936453999999</v>
      </c>
      <c r="DO40" s="215">
        <v>12528.270858000003</v>
      </c>
      <c r="DP40" s="215">
        <v>14244.626439</v>
      </c>
      <c r="DQ40" s="279"/>
      <c r="DT40" s="257" t="str">
        <f>DT29</f>
        <v>KHM - IRPC</v>
      </c>
      <c r="DU40" s="241">
        <f>DU29</f>
        <v>3.8</v>
      </c>
      <c r="DV40" s="241">
        <f t="shared" si="142"/>
        <v>3.6750910000000001</v>
      </c>
      <c r="DW40" s="241">
        <f t="shared" si="137"/>
        <v>-0.12490899999999971</v>
      </c>
      <c r="DX40" s="706">
        <v>0</v>
      </c>
      <c r="ER40" s="671" t="str">
        <f>DT40</f>
        <v>KHM - IRPC</v>
      </c>
      <c r="ES40" s="673">
        <f>DU40</f>
        <v>3.8</v>
      </c>
      <c r="ET40" s="673">
        <f t="shared" si="141"/>
        <v>3.6750910000000001</v>
      </c>
      <c r="EU40" s="673">
        <f t="shared" si="141"/>
        <v>-0.12490899999999971</v>
      </c>
      <c r="EV40" s="686">
        <f>DX40</f>
        <v>0</v>
      </c>
    </row>
    <row r="41" spans="1:152" ht="20.5" thickBot="1">
      <c r="BO41" s="153"/>
      <c r="BP41" s="216"/>
      <c r="BQ41" s="217" t="s">
        <v>42</v>
      </c>
      <c r="BR41" s="215">
        <v>18202.088252999998</v>
      </c>
      <c r="BS41" s="215">
        <v>18011.789804</v>
      </c>
      <c r="BT41" s="215">
        <v>19454.781552999997</v>
      </c>
      <c r="BU41" s="215">
        <v>17676.512068</v>
      </c>
      <c r="BV41" s="215">
        <v>19214.488420000001</v>
      </c>
      <c r="BW41" s="215">
        <v>18990.460598999998</v>
      </c>
      <c r="BX41" s="215">
        <v>19964.458551000003</v>
      </c>
      <c r="BY41" s="215">
        <v>20619.511286000001</v>
      </c>
      <c r="BZ41" s="215">
        <v>11503.957823000001</v>
      </c>
      <c r="CA41" s="215">
        <v>21998.202483999998</v>
      </c>
      <c r="CB41" s="215">
        <v>19544.112682999999</v>
      </c>
      <c r="CC41" s="215">
        <v>21003.277193000002</v>
      </c>
      <c r="CD41" s="215">
        <v>19231.556937000001</v>
      </c>
      <c r="CE41" s="215">
        <v>16427.672632000002</v>
      </c>
      <c r="CF41" s="215">
        <v>19634.563163000003</v>
      </c>
      <c r="CG41" s="215">
        <v>19455.396612000004</v>
      </c>
      <c r="CH41" s="215">
        <v>19449.678705999999</v>
      </c>
      <c r="CI41" s="215">
        <v>20523.938778000003</v>
      </c>
      <c r="CJ41" s="215">
        <v>20271.423534999994</v>
      </c>
      <c r="CK41" s="215">
        <v>18648.986798000002</v>
      </c>
      <c r="CL41" s="215">
        <v>14731.451169999995</v>
      </c>
      <c r="CM41" s="215">
        <v>17650.283514999999</v>
      </c>
      <c r="CN41" s="215">
        <v>19258.025155999996</v>
      </c>
      <c r="CO41" s="215">
        <v>20234.206157000001</v>
      </c>
      <c r="CP41" s="215">
        <v>20375.170772000005</v>
      </c>
      <c r="CQ41" s="215">
        <v>16030.883548000002</v>
      </c>
      <c r="CR41" s="215">
        <v>19572.792508999999</v>
      </c>
      <c r="CS41" s="215">
        <v>19955.981314999997</v>
      </c>
      <c r="CT41" s="215">
        <v>13701.193372000002</v>
      </c>
      <c r="CU41" s="215">
        <v>19570.849162999999</v>
      </c>
      <c r="CV41" s="215">
        <v>19422.655443000003</v>
      </c>
      <c r="CW41" s="215">
        <v>19066.010235999998</v>
      </c>
      <c r="CX41" s="215">
        <v>18975.735517000001</v>
      </c>
      <c r="CY41" s="215">
        <v>18717.273424000003</v>
      </c>
      <c r="CZ41" s="215">
        <v>18828.185393000003</v>
      </c>
      <c r="DA41" s="215">
        <v>20071.780990999996</v>
      </c>
      <c r="DB41" s="215">
        <v>18543.621125999998</v>
      </c>
      <c r="DC41" s="215">
        <v>17539.249116999999</v>
      </c>
      <c r="DD41" s="215">
        <v>18689.245116999995</v>
      </c>
      <c r="DE41" s="215">
        <v>18881.461928000004</v>
      </c>
      <c r="DF41" s="215">
        <v>18949.913690000001</v>
      </c>
      <c r="DG41" s="215">
        <v>17822.440988000006</v>
      </c>
      <c r="DH41" s="215">
        <v>19405.346145</v>
      </c>
      <c r="DI41" s="215">
        <v>20289.559410000002</v>
      </c>
      <c r="DJ41" s="215">
        <v>16269.341069000002</v>
      </c>
      <c r="DK41" s="215">
        <v>19244.514249999997</v>
      </c>
      <c r="DL41" s="215">
        <v>18789.627732999998</v>
      </c>
      <c r="DM41" s="215">
        <v>19801.602106000006</v>
      </c>
      <c r="DN41" s="215">
        <v>19144.437775999999</v>
      </c>
      <c r="DO41" s="215">
        <v>16382.717093999996</v>
      </c>
      <c r="DP41" s="215">
        <v>18734.160929000001</v>
      </c>
      <c r="DQ41" s="279"/>
      <c r="DT41" s="244" t="s">
        <v>44</v>
      </c>
      <c r="DU41" s="245">
        <f>SUM(DU35:DU40)</f>
        <v>89.453086419753092</v>
      </c>
      <c r="DV41" s="245">
        <f>SUM(DV35:DV40)</f>
        <v>89.674740999999983</v>
      </c>
      <c r="DW41" s="242">
        <f t="shared" si="137"/>
        <v>0.22165458024689144</v>
      </c>
      <c r="DX41" s="386">
        <f t="shared" si="138"/>
        <v>2.4778863325832156E-3</v>
      </c>
      <c r="DY41" s="267"/>
      <c r="DZ41" s="267"/>
      <c r="EA41" s="267"/>
      <c r="EB41" s="267"/>
      <c r="EC41" s="267"/>
      <c r="ED41" s="267"/>
      <c r="ER41" s="674" t="s">
        <v>44</v>
      </c>
      <c r="ES41" s="675">
        <f>DU41</f>
        <v>89.453086419753092</v>
      </c>
      <c r="ET41" s="675">
        <f>DV41</f>
        <v>89.674740999999983</v>
      </c>
      <c r="EU41" s="704">
        <f>DW41</f>
        <v>0.22165458024689144</v>
      </c>
      <c r="EV41" s="705">
        <f>DX41</f>
        <v>2.4778863325832156E-3</v>
      </c>
    </row>
    <row r="42" spans="1:152" ht="20.5" thickTop="1">
      <c r="BO42" s="153"/>
      <c r="BP42" s="218"/>
      <c r="BQ42" s="219" t="s">
        <v>81</v>
      </c>
      <c r="BR42" s="220">
        <f>SUM(BR37:BR41)</f>
        <v>64682.791377999994</v>
      </c>
      <c r="BS42" s="220">
        <f>SUM(BS37:BS41)</f>
        <v>60823.323235000003</v>
      </c>
      <c r="BT42" s="220">
        <v>69340.888773999992</v>
      </c>
      <c r="BU42" s="220">
        <v>64092.001866000006</v>
      </c>
      <c r="BV42" s="220">
        <v>69870.025686000008</v>
      </c>
      <c r="BW42" s="220">
        <v>64677.949991999994</v>
      </c>
      <c r="BX42" s="220">
        <v>57137.753187000002</v>
      </c>
      <c r="BY42" s="220">
        <v>66712.827254999997</v>
      </c>
      <c r="BZ42" s="220">
        <v>55174.227413999994</v>
      </c>
      <c r="CA42" s="220">
        <v>68089.444743</v>
      </c>
      <c r="CB42" s="220">
        <v>65291.201187999999</v>
      </c>
      <c r="CC42" s="220">
        <v>66136.215813000003</v>
      </c>
      <c r="CD42" s="220">
        <v>63284.625604000001</v>
      </c>
      <c r="CE42" s="220">
        <v>54185.903996000001</v>
      </c>
      <c r="CF42" s="220">
        <v>59048.635868000012</v>
      </c>
      <c r="CG42" s="220">
        <v>62704.831261000007</v>
      </c>
      <c r="CH42" s="220">
        <v>64103.338228999994</v>
      </c>
      <c r="CI42" s="220">
        <v>66096.970812999993</v>
      </c>
      <c r="CJ42" s="220">
        <f>SUM(CJ37:CJ41)</f>
        <v>68556.184046999988</v>
      </c>
      <c r="CK42" s="220">
        <v>62494.275758999996</v>
      </c>
      <c r="CL42" s="220">
        <v>52805.348306999986</v>
      </c>
      <c r="CM42" s="220">
        <v>60681.297283000007</v>
      </c>
      <c r="CN42" s="220">
        <v>60316.474320999994</v>
      </c>
      <c r="CO42" s="220">
        <v>65095.601131999996</v>
      </c>
      <c r="CP42" s="220">
        <v>60677.262586000004</v>
      </c>
      <c r="CQ42" s="220">
        <v>50280.729189000005</v>
      </c>
      <c r="CR42" s="220">
        <v>64308.389031999999</v>
      </c>
      <c r="CS42" s="220">
        <v>63905.201923000001</v>
      </c>
      <c r="CT42" s="220">
        <v>62901.553107000014</v>
      </c>
      <c r="CU42" s="220">
        <v>67112.999758999998</v>
      </c>
      <c r="CV42" s="220">
        <v>66327.211236000003</v>
      </c>
      <c r="CW42" s="220">
        <v>69046.571962000002</v>
      </c>
      <c r="CX42" s="220">
        <v>67783.092600999997</v>
      </c>
      <c r="CY42" s="220">
        <v>65077.236682999996</v>
      </c>
      <c r="CZ42" s="220">
        <v>66030.076765999998</v>
      </c>
      <c r="DA42" s="220">
        <v>66459.537041999996</v>
      </c>
      <c r="DB42" s="220">
        <v>59610.125338999991</v>
      </c>
      <c r="DC42" s="220">
        <v>57910.846334000002</v>
      </c>
      <c r="DD42" s="220">
        <v>67308.901209000003</v>
      </c>
      <c r="DE42" s="220">
        <v>56056.736106999997</v>
      </c>
      <c r="DF42" s="220">
        <v>48634.999362999995</v>
      </c>
      <c r="DG42" s="220">
        <v>56054.220265000011</v>
      </c>
      <c r="DH42" s="220">
        <v>58318.963860999997</v>
      </c>
      <c r="DI42" s="220">
        <v>65600.352562999993</v>
      </c>
      <c r="DJ42" s="220">
        <v>63918.145146000003</v>
      </c>
      <c r="DK42" s="220">
        <v>64268.939756000007</v>
      </c>
      <c r="DL42" s="220">
        <v>60166.263594999997</v>
      </c>
      <c r="DM42" s="220">
        <v>64446.426024000008</v>
      </c>
      <c r="DN42" s="220">
        <v>64808.397400999995</v>
      </c>
      <c r="DO42" s="220">
        <v>57827.369798</v>
      </c>
      <c r="DP42" s="220">
        <v>65016.947662999999</v>
      </c>
      <c r="DQ42" s="280"/>
      <c r="DX42" s="266"/>
      <c r="DY42" s="267"/>
      <c r="DZ42" s="267"/>
      <c r="EA42" s="267"/>
      <c r="EB42" s="267"/>
      <c r="EC42" s="267"/>
      <c r="ED42" s="267"/>
    </row>
    <row r="43" spans="1:152">
      <c r="BO43" s="153"/>
      <c r="BP43" s="216"/>
      <c r="BQ43" s="217" t="s">
        <v>83</v>
      </c>
      <c r="BR43" s="215">
        <v>3499.498</v>
      </c>
      <c r="BS43" s="215">
        <v>3917.9859999999999</v>
      </c>
      <c r="BT43" s="215">
        <v>5049.8990000000003</v>
      </c>
      <c r="BU43" s="215">
        <v>4545.6509999999998</v>
      </c>
      <c r="BV43" s="215">
        <v>4506.7150000000001</v>
      </c>
      <c r="BW43" s="215">
        <v>4020.68742767</v>
      </c>
      <c r="BX43" s="215">
        <v>4156.3538965360003</v>
      </c>
      <c r="BY43" s="215">
        <v>5867.2581558439997</v>
      </c>
      <c r="BZ43" s="215">
        <v>3774.4969999999998</v>
      </c>
      <c r="CA43" s="215">
        <v>2362.6320000000001</v>
      </c>
      <c r="CB43" s="215">
        <v>4613.8970192909992</v>
      </c>
      <c r="CC43" s="215">
        <v>3793.8851587680006</v>
      </c>
      <c r="CD43" s="215">
        <v>4516.2960000000003</v>
      </c>
      <c r="CE43" s="215">
        <v>4312.9694464439999</v>
      </c>
      <c r="CF43" s="215">
        <v>4454.9284776816994</v>
      </c>
      <c r="CG43" s="215">
        <v>4321.8909999999996</v>
      </c>
      <c r="CH43" s="215">
        <v>2816.2461140559994</v>
      </c>
      <c r="CI43" s="215">
        <v>3389.1680105549999</v>
      </c>
      <c r="CJ43" s="215">
        <v>4633.9556141460007</v>
      </c>
      <c r="CK43" s="215">
        <v>3682.8440000000001</v>
      </c>
      <c r="CL43" s="215">
        <v>4022.5699927370001</v>
      </c>
      <c r="CM43" s="215">
        <v>4065.7451384050005</v>
      </c>
      <c r="CN43" s="215">
        <v>4706.2002608680004</v>
      </c>
      <c r="CO43" s="215">
        <v>4706.2002608680004</v>
      </c>
      <c r="CP43" s="215">
        <v>4995.428457345999</v>
      </c>
      <c r="CQ43" s="215">
        <v>4864.3459999999995</v>
      </c>
      <c r="CR43" s="215">
        <v>5656.2650000000003</v>
      </c>
      <c r="CS43" s="215">
        <v>4892.4520000000002</v>
      </c>
      <c r="CT43" s="215">
        <v>5593.616</v>
      </c>
      <c r="CU43" s="215">
        <v>5571.8970358410006</v>
      </c>
      <c r="CV43" s="215">
        <v>5504.1270000000004</v>
      </c>
      <c r="CW43" s="215">
        <v>5047.1220000000003</v>
      </c>
      <c r="CX43" s="215">
        <v>4899.1369999999997</v>
      </c>
      <c r="CY43" s="215">
        <v>4406.3153247669998</v>
      </c>
      <c r="CZ43" s="215">
        <v>4837.7110000000002</v>
      </c>
      <c r="DA43" s="215">
        <v>4862.3180000000002</v>
      </c>
      <c r="DB43" s="215">
        <v>6086.7060000000001</v>
      </c>
      <c r="DC43" s="215">
        <v>5297.6670000000004</v>
      </c>
      <c r="DD43" s="215">
        <v>5602.3379999999997</v>
      </c>
      <c r="DE43" s="215">
        <v>5602.3379999999997</v>
      </c>
      <c r="DF43" s="215">
        <v>5214.7120000000004</v>
      </c>
      <c r="DG43" s="215">
        <v>4876.2600694699995</v>
      </c>
      <c r="DH43" s="215">
        <v>5591.9656468769999</v>
      </c>
      <c r="DI43" s="215">
        <v>5172.6644939643984</v>
      </c>
      <c r="DJ43" s="215">
        <v>4949.5506916649992</v>
      </c>
      <c r="DK43" s="215">
        <v>4691.7306950110005</v>
      </c>
      <c r="DL43" s="215">
        <v>4842.8092046699985</v>
      </c>
      <c r="DM43" s="215">
        <v>4679.846416761</v>
      </c>
      <c r="DN43" s="215">
        <v>3709.0240986610006</v>
      </c>
      <c r="DO43" s="215">
        <v>2234.6767556399996</v>
      </c>
      <c r="DP43" s="215">
        <v>3911.7938926429993</v>
      </c>
      <c r="DQ43" s="279"/>
      <c r="DT43" s="265"/>
      <c r="DU43" s="265"/>
      <c r="DV43" s="265"/>
      <c r="DW43" s="265"/>
      <c r="DX43" s="265"/>
      <c r="DY43" s="267"/>
      <c r="DZ43" s="267"/>
      <c r="EA43" s="267"/>
      <c r="EB43" s="267"/>
      <c r="EC43" s="267"/>
      <c r="ED43" s="267"/>
    </row>
    <row r="44" spans="1:152">
      <c r="BO44" s="153"/>
      <c r="BP44" s="216"/>
      <c r="BQ44" s="217" t="s">
        <v>93</v>
      </c>
      <c r="BR44" s="215">
        <v>25510.89399600001</v>
      </c>
      <c r="BS44" s="215">
        <v>19710.379459</v>
      </c>
      <c r="BT44" s="215">
        <v>24837.85759</v>
      </c>
      <c r="BU44" s="215">
        <v>16181.593572000005</v>
      </c>
      <c r="BV44" s="215">
        <v>21275.693777999997</v>
      </c>
      <c r="BW44" s="215">
        <v>15491.231730000001</v>
      </c>
      <c r="BX44" s="215">
        <v>18729.126124000002</v>
      </c>
      <c r="BY44" s="215">
        <v>19112.650240999999</v>
      </c>
      <c r="BZ44" s="215">
        <v>23962.944441</v>
      </c>
      <c r="CA44" s="215">
        <v>25432.730135000005</v>
      </c>
      <c r="CB44" s="215">
        <v>28253.211509999997</v>
      </c>
      <c r="CC44" s="215">
        <v>26321.147899000003</v>
      </c>
      <c r="CD44" s="215">
        <v>25666.278514999998</v>
      </c>
      <c r="CE44" s="215">
        <v>21777.375229000001</v>
      </c>
      <c r="CF44" s="215">
        <v>23689.130308000003</v>
      </c>
      <c r="CG44" s="215">
        <v>13632.077307999998</v>
      </c>
      <c r="CH44" s="215">
        <v>18669.611368999998</v>
      </c>
      <c r="CI44" s="215">
        <v>19496.169792000001</v>
      </c>
      <c r="CJ44" s="215">
        <v>14264.180388999997</v>
      </c>
      <c r="CK44" s="215">
        <v>14927.679315000001</v>
      </c>
      <c r="CL44" s="215">
        <v>12610.104005000005</v>
      </c>
      <c r="CM44" s="215">
        <v>17133.987688000005</v>
      </c>
      <c r="CN44" s="215">
        <v>20849.96574</v>
      </c>
      <c r="CO44" s="215">
        <v>18065.340618999999</v>
      </c>
      <c r="CP44" s="215">
        <v>11279.449404000003</v>
      </c>
      <c r="CQ44" s="215">
        <v>18999.561755999996</v>
      </c>
      <c r="CR44" s="215">
        <v>28782.747955999992</v>
      </c>
      <c r="CS44" s="215">
        <v>19484.524003999999</v>
      </c>
      <c r="CT44" s="215">
        <v>21278.904153000003</v>
      </c>
      <c r="CU44" s="215">
        <v>16879.243143999996</v>
      </c>
      <c r="CV44" s="215">
        <v>21690.377465000005</v>
      </c>
      <c r="CW44" s="215">
        <v>16523.465396</v>
      </c>
      <c r="CX44" s="215">
        <v>14582.223467999997</v>
      </c>
      <c r="CY44" s="215">
        <v>19644.347009999998</v>
      </c>
      <c r="CZ44" s="215">
        <v>20439.753146000003</v>
      </c>
      <c r="DA44" s="215">
        <v>23823.063666999999</v>
      </c>
      <c r="DB44" s="215">
        <v>22262.091348999995</v>
      </c>
      <c r="DC44" s="215">
        <v>14211.331754999999</v>
      </c>
      <c r="DD44" s="215">
        <v>15154.962229999997</v>
      </c>
      <c r="DE44" s="215">
        <v>10507.916934999999</v>
      </c>
      <c r="DF44" s="215">
        <v>11677.901588999996</v>
      </c>
      <c r="DG44" s="215">
        <v>9071.4425439999977</v>
      </c>
      <c r="DH44" s="215">
        <v>10956.009274</v>
      </c>
      <c r="DI44" s="215">
        <v>11905.494029999998</v>
      </c>
      <c r="DJ44" s="215">
        <v>14781.395593000001</v>
      </c>
      <c r="DK44" s="215">
        <v>16402.760915999999</v>
      </c>
      <c r="DL44" s="215">
        <v>15241.706863000001</v>
      </c>
      <c r="DM44" s="215">
        <v>17585.425777000004</v>
      </c>
      <c r="DN44" s="215">
        <v>17401.637932000001</v>
      </c>
      <c r="DO44" s="215">
        <v>17419.920445</v>
      </c>
      <c r="DP44" s="215">
        <v>17663.492460000001</v>
      </c>
      <c r="DQ44" s="279"/>
      <c r="DR44" s="397"/>
      <c r="DT44" s="235" t="s">
        <v>140</v>
      </c>
      <c r="DU44" s="236" t="s">
        <v>141</v>
      </c>
      <c r="DV44" s="801">
        <v>44287</v>
      </c>
      <c r="DW44" s="238"/>
      <c r="DX44" s="265"/>
    </row>
    <row r="45" spans="1:152">
      <c r="A45" s="385"/>
      <c r="BO45" s="153"/>
      <c r="BP45" s="222"/>
      <c r="BQ45" s="223" t="s">
        <v>44</v>
      </c>
      <c r="BR45" s="221">
        <f>SUM(BR42:BR44)</f>
        <v>93693.183374000015</v>
      </c>
      <c r="BS45" s="221">
        <f>SUM(BS42:BS44)</f>
        <v>84451.688693999997</v>
      </c>
      <c r="BT45" s="221">
        <v>99228.645363999996</v>
      </c>
      <c r="BU45" s="221">
        <v>84819.246438000002</v>
      </c>
      <c r="BV45" s="221">
        <v>95652.434464000005</v>
      </c>
      <c r="BW45" s="221">
        <v>84189.86914966999</v>
      </c>
      <c r="BX45" s="221">
        <v>80023.233207536003</v>
      </c>
      <c r="BY45" s="221">
        <v>91692.735651843992</v>
      </c>
      <c r="BZ45" s="221">
        <v>82911.668854999996</v>
      </c>
      <c r="CA45" s="221">
        <v>95884.806878000003</v>
      </c>
      <c r="CB45" s="221">
        <v>98158.309717290991</v>
      </c>
      <c r="CC45" s="221">
        <v>96251.248870768002</v>
      </c>
      <c r="CD45" s="221">
        <v>93467.200119000001</v>
      </c>
      <c r="CE45" s="221">
        <v>80276.248671444002</v>
      </c>
      <c r="CF45" s="221">
        <v>87192.694653681712</v>
      </c>
      <c r="CG45" s="221">
        <v>80658.799568999995</v>
      </c>
      <c r="CH45" s="221">
        <v>85589.195712055982</v>
      </c>
      <c r="CI45" s="221">
        <v>88982.308615554997</v>
      </c>
      <c r="CJ45" s="221">
        <f>SUM(CJ42:CJ44)</f>
        <v>87454.320050145994</v>
      </c>
      <c r="CK45" s="221">
        <v>81104.799073999995</v>
      </c>
      <c r="CL45" s="221">
        <v>69438.022304736995</v>
      </c>
      <c r="CM45" s="221">
        <v>81881.030109405008</v>
      </c>
      <c r="CN45" s="221">
        <v>85872.640321867992</v>
      </c>
      <c r="CO45" s="221">
        <v>87867.142011867996</v>
      </c>
      <c r="CP45" s="221">
        <v>76952.140447345999</v>
      </c>
      <c r="CQ45" s="221">
        <v>74144.636945000006</v>
      </c>
      <c r="CR45" s="221">
        <v>98747.401987999998</v>
      </c>
      <c r="CS45" s="221">
        <v>88282.177927000012</v>
      </c>
      <c r="CT45" s="221">
        <v>89774.073260000005</v>
      </c>
      <c r="CU45" s="221">
        <v>89564.139938840992</v>
      </c>
      <c r="CV45" s="221">
        <v>93521.715701000008</v>
      </c>
      <c r="CW45" s="221">
        <v>90617.159358000004</v>
      </c>
      <c r="CX45" s="221">
        <v>87264.453068999996</v>
      </c>
      <c r="CY45" s="221">
        <v>89127.899017766991</v>
      </c>
      <c r="CZ45" s="221">
        <v>91307.540911999997</v>
      </c>
      <c r="DA45" s="221">
        <v>95144.91870899999</v>
      </c>
      <c r="DB45" s="221">
        <v>87958.922687999991</v>
      </c>
      <c r="DC45" s="221">
        <v>77419.845089000009</v>
      </c>
      <c r="DD45" s="221">
        <v>88066.201438999997</v>
      </c>
      <c r="DE45" s="221">
        <v>72166.991041999994</v>
      </c>
      <c r="DF45" s="221">
        <v>65527.612951999989</v>
      </c>
      <c r="DG45" s="221">
        <v>70001.92287847001</v>
      </c>
      <c r="DH45" s="221">
        <v>74866.93878187699</v>
      </c>
      <c r="DI45" s="221">
        <v>82678.511086964398</v>
      </c>
      <c r="DJ45" s="221">
        <v>83649.091430664994</v>
      </c>
      <c r="DK45" s="221">
        <v>85363.431367011013</v>
      </c>
      <c r="DL45" s="221">
        <v>80250.77966267</v>
      </c>
      <c r="DM45" s="221">
        <v>86711.698217761004</v>
      </c>
      <c r="DN45" s="221">
        <v>85919.059431660993</v>
      </c>
      <c r="DO45" s="221">
        <v>77481.966998639997</v>
      </c>
      <c r="DP45" s="221">
        <v>86592.234015642985</v>
      </c>
      <c r="DQ45" s="280"/>
      <c r="DR45" s="397"/>
      <c r="DT45" s="238"/>
      <c r="DU45" s="238"/>
      <c r="DV45" s="784" t="s">
        <v>163</v>
      </c>
      <c r="DW45" s="268" t="s">
        <v>135</v>
      </c>
      <c r="DX45" s="238"/>
      <c r="DY45" s="267"/>
      <c r="DZ45" s="267"/>
      <c r="EA45" s="267"/>
      <c r="EB45" s="267"/>
      <c r="EC45" s="267"/>
      <c r="ED45" s="267"/>
    </row>
    <row r="46" spans="1:152">
      <c r="A46" s="385"/>
      <c r="BO46" s="153"/>
      <c r="BP46" s="224" t="s">
        <v>94</v>
      </c>
      <c r="BQ46" s="225" t="s">
        <v>269</v>
      </c>
      <c r="BR46" s="226">
        <v>31589.516</v>
      </c>
      <c r="BS46" s="214">
        <v>28916.030999999999</v>
      </c>
      <c r="BT46" s="214">
        <v>30054.94</v>
      </c>
      <c r="BU46" s="214">
        <v>27223.075000000001</v>
      </c>
      <c r="BV46" s="214">
        <v>21616.19</v>
      </c>
      <c r="BW46" s="214">
        <v>4802.8220000000001</v>
      </c>
      <c r="BX46" s="214">
        <v>23596.058000000001</v>
      </c>
      <c r="BY46" s="214">
        <v>25178.022000000001</v>
      </c>
      <c r="BZ46" s="214">
        <v>21587.198</v>
      </c>
      <c r="CA46" s="214">
        <v>31623.422999999999</v>
      </c>
      <c r="CB46" s="214">
        <v>35105</v>
      </c>
      <c r="CC46" s="214">
        <v>35158.379999999997</v>
      </c>
      <c r="CD46" s="214">
        <v>32245.919999999998</v>
      </c>
      <c r="CE46" s="214">
        <v>29130.353999999999</v>
      </c>
      <c r="CF46" s="214">
        <v>23842.719000000001</v>
      </c>
      <c r="CG46" s="214">
        <v>27498.249</v>
      </c>
      <c r="CH46" s="214">
        <v>24277.01</v>
      </c>
      <c r="CI46" s="214">
        <v>29779.014999999999</v>
      </c>
      <c r="CJ46" s="214">
        <v>27604.807000000001</v>
      </c>
      <c r="CK46" s="214">
        <v>22821.129000000001</v>
      </c>
      <c r="CL46" s="214">
        <v>15789.811</v>
      </c>
      <c r="CM46" s="214">
        <v>23850.481</v>
      </c>
      <c r="CN46" s="214">
        <v>35994.222000000002</v>
      </c>
      <c r="CO46" s="214">
        <v>30565.37</v>
      </c>
      <c r="CP46" s="214">
        <v>19506.166000000001</v>
      </c>
      <c r="CQ46" s="214">
        <v>24551.852999999999</v>
      </c>
      <c r="CR46" s="214">
        <v>33055.775000000001</v>
      </c>
      <c r="CS46" s="214">
        <v>32403.97</v>
      </c>
      <c r="CT46" s="214">
        <v>26870.262999999999</v>
      </c>
      <c r="CU46" s="214">
        <v>29499.956999999999</v>
      </c>
      <c r="CV46" s="214">
        <v>29247.61</v>
      </c>
      <c r="CW46" s="214">
        <v>31503.99</v>
      </c>
      <c r="CX46" s="214">
        <v>30265.33</v>
      </c>
      <c r="CY46" s="214">
        <v>28222.3</v>
      </c>
      <c r="CZ46" s="214">
        <v>27669.72</v>
      </c>
      <c r="DA46" s="214">
        <v>33590.06</v>
      </c>
      <c r="DB46" s="214">
        <v>29436.26</v>
      </c>
      <c r="DC46" s="214">
        <v>8748.68</v>
      </c>
      <c r="DD46" s="214">
        <v>38765.879999999997</v>
      </c>
      <c r="DE46" s="214">
        <v>23233.54</v>
      </c>
      <c r="DF46" s="214">
        <v>14006.65</v>
      </c>
      <c r="DG46" s="214">
        <v>8368.6299999999992</v>
      </c>
      <c r="DH46" s="214">
        <v>8264.76</v>
      </c>
      <c r="DI46" s="214">
        <v>23348.06</v>
      </c>
      <c r="DJ46" s="214">
        <v>36255.43</v>
      </c>
      <c r="DK46" s="214">
        <v>39682.1</v>
      </c>
      <c r="DL46" s="214">
        <v>30940.12</v>
      </c>
      <c r="DM46" s="214">
        <v>34742.57</v>
      </c>
      <c r="DN46" s="214">
        <v>38002.339999999997</v>
      </c>
      <c r="DO46" s="214">
        <v>38158.199999999997</v>
      </c>
      <c r="DP46" s="214">
        <v>40670.57</v>
      </c>
      <c r="DQ46" s="279"/>
      <c r="DR46" s="406"/>
      <c r="DT46" s="239" t="s">
        <v>360</v>
      </c>
      <c r="DU46" s="239" t="s">
        <v>357</v>
      </c>
      <c r="DV46" s="239" t="s">
        <v>361</v>
      </c>
      <c r="DW46" s="239" t="s">
        <v>359</v>
      </c>
      <c r="DX46" s="239" t="s">
        <v>356</v>
      </c>
      <c r="ER46" s="668" t="s">
        <v>360</v>
      </c>
      <c r="ES46" s="668" t="s">
        <v>357</v>
      </c>
      <c r="ET46" s="668" t="s">
        <v>358</v>
      </c>
      <c r="EU46" s="668" t="s">
        <v>359</v>
      </c>
      <c r="EV46" s="668" t="s">
        <v>356</v>
      </c>
    </row>
    <row r="47" spans="1:152">
      <c r="A47" s="385"/>
      <c r="BO47" s="153"/>
      <c r="BP47" s="227" t="s">
        <v>95</v>
      </c>
      <c r="BQ47" s="228" t="s">
        <v>270</v>
      </c>
      <c r="BR47" s="215"/>
      <c r="BS47" s="215">
        <v>0</v>
      </c>
      <c r="BT47" s="215">
        <v>0</v>
      </c>
      <c r="BU47" s="215"/>
      <c r="BV47" s="215"/>
      <c r="BW47" s="215"/>
      <c r="BX47" s="215"/>
      <c r="BY47" s="215"/>
      <c r="BZ47" s="215"/>
      <c r="CA47" s="215"/>
      <c r="CB47" s="215"/>
      <c r="CC47" s="215"/>
      <c r="CD47" s="215">
        <v>0</v>
      </c>
      <c r="CE47" s="215">
        <v>0</v>
      </c>
      <c r="CF47" s="215"/>
      <c r="CG47" s="215"/>
      <c r="CH47" s="215"/>
      <c r="CI47" s="215"/>
      <c r="CJ47" s="215"/>
      <c r="CK47" s="215"/>
      <c r="CL47" s="215"/>
      <c r="CM47" s="215"/>
      <c r="CN47" s="215"/>
      <c r="CO47" s="215"/>
      <c r="CP47" s="215"/>
      <c r="CQ47" s="215"/>
      <c r="CR47" s="215"/>
      <c r="CS47" s="215">
        <v>0</v>
      </c>
      <c r="CT47" s="215">
        <v>0</v>
      </c>
      <c r="CU47" s="215">
        <v>0</v>
      </c>
      <c r="CV47" s="215">
        <v>0</v>
      </c>
      <c r="CW47" s="215"/>
      <c r="CX47" s="215">
        <v>0</v>
      </c>
      <c r="CY47" s="215"/>
      <c r="CZ47" s="215"/>
      <c r="DA47" s="215">
        <v>0</v>
      </c>
      <c r="DB47" s="215"/>
      <c r="DC47" s="215"/>
      <c r="DD47" s="215"/>
      <c r="DE47" s="215"/>
      <c r="DF47" s="215"/>
      <c r="DG47" s="215"/>
      <c r="DH47" s="215"/>
      <c r="DI47" s="215"/>
      <c r="DJ47" s="215"/>
      <c r="DK47" s="215"/>
      <c r="DL47" s="215"/>
      <c r="DM47" s="215"/>
      <c r="DN47" s="215"/>
      <c r="DO47" s="215">
        <v>0</v>
      </c>
      <c r="DP47" s="215">
        <v>0</v>
      </c>
      <c r="DQ47" s="281"/>
      <c r="DR47" s="406"/>
      <c r="DT47" s="240" t="s">
        <v>37</v>
      </c>
      <c r="DU47" s="803" t="e">
        <f>#REF!</f>
        <v>#REF!</v>
      </c>
      <c r="DV47" s="783">
        <v>8.6964709712613981</v>
      </c>
      <c r="DW47" s="241" t="e">
        <f>DV47-DU47</f>
        <v>#REF!</v>
      </c>
      <c r="DX47" s="258" t="e">
        <f t="shared" ref="DX47:DX54" si="143">DW47/DU47</f>
        <v>#REF!</v>
      </c>
      <c r="ER47" s="669" t="s">
        <v>37</v>
      </c>
      <c r="ES47" s="670" t="e">
        <f t="shared" ref="ES47:EU54" si="144">DU47</f>
        <v>#REF!</v>
      </c>
      <c r="ET47" s="670">
        <f t="shared" si="144"/>
        <v>8.6964709712613981</v>
      </c>
      <c r="EU47" s="832" t="e">
        <f t="shared" si="144"/>
        <v>#REF!</v>
      </c>
      <c r="EV47" s="672" t="e">
        <f t="shared" ref="EV47:EV52" si="145">DX47</f>
        <v>#REF!</v>
      </c>
    </row>
    <row r="48" spans="1:152">
      <c r="A48" s="385"/>
      <c r="BO48" s="153"/>
      <c r="BP48" s="228"/>
      <c r="BQ48" s="228" t="s">
        <v>271</v>
      </c>
      <c r="BR48" s="215">
        <v>50426.232000000004</v>
      </c>
      <c r="BS48" s="215">
        <v>53006.739000000001</v>
      </c>
      <c r="BT48" s="215">
        <v>53912.260999999999</v>
      </c>
      <c r="BU48" s="215">
        <v>53085.362999999998</v>
      </c>
      <c r="BV48" s="215">
        <v>57611.47</v>
      </c>
      <c r="BW48" s="215">
        <v>55809.442999999999</v>
      </c>
      <c r="BX48" s="215">
        <v>55474.345999999998</v>
      </c>
      <c r="BY48" s="215">
        <v>55185.894</v>
      </c>
      <c r="BZ48" s="215">
        <v>52213.440000000002</v>
      </c>
      <c r="CA48" s="215">
        <v>59090.048000000003</v>
      </c>
      <c r="CB48" s="215">
        <v>56113.946000000004</v>
      </c>
      <c r="CC48" s="215">
        <v>54996.061999999998</v>
      </c>
      <c r="CD48" s="215">
        <v>55005.667000000001</v>
      </c>
      <c r="CE48" s="215">
        <v>48736.807999999997</v>
      </c>
      <c r="CF48" s="215">
        <v>54732.159</v>
      </c>
      <c r="CG48" s="215">
        <v>50347.743999999999</v>
      </c>
      <c r="CH48" s="215">
        <v>54723.713000000003</v>
      </c>
      <c r="CI48" s="215">
        <v>53097.553999999996</v>
      </c>
      <c r="CJ48" s="215">
        <v>54752.726999999999</v>
      </c>
      <c r="CK48" s="215">
        <v>54698.09</v>
      </c>
      <c r="CL48" s="215">
        <v>47253.822999999997</v>
      </c>
      <c r="CM48" s="215">
        <v>43333.56</v>
      </c>
      <c r="CN48" s="215">
        <v>40639.216</v>
      </c>
      <c r="CO48" s="215">
        <v>55147.432999999997</v>
      </c>
      <c r="CP48" s="215">
        <v>45452.097000000002</v>
      </c>
      <c r="CQ48" s="215">
        <v>47737.633000000002</v>
      </c>
      <c r="CR48" s="215">
        <v>54996.205000000002</v>
      </c>
      <c r="CS48" s="215">
        <v>53307.281999999999</v>
      </c>
      <c r="CT48" s="215">
        <v>55476.769</v>
      </c>
      <c r="CU48" s="215">
        <v>51642.65</v>
      </c>
      <c r="CV48" s="215">
        <v>54885.262999999999</v>
      </c>
      <c r="CW48" s="215">
        <v>37702.610999999997</v>
      </c>
      <c r="CX48" s="215">
        <v>13125.54</v>
      </c>
      <c r="CY48" s="215">
        <v>18967.580999999998</v>
      </c>
      <c r="CZ48" s="215">
        <v>31393.330999999998</v>
      </c>
      <c r="DA48" s="215">
        <v>37963.966</v>
      </c>
      <c r="DB48" s="215">
        <v>55090.894999999997</v>
      </c>
      <c r="DC48" s="215">
        <v>51577.088000000003</v>
      </c>
      <c r="DD48" s="215">
        <v>27323.362000000001</v>
      </c>
      <c r="DE48" s="215">
        <v>16846.224999999999</v>
      </c>
      <c r="DF48" s="215">
        <v>41648.756000000001</v>
      </c>
      <c r="DG48" s="215">
        <v>22668.077000000001</v>
      </c>
      <c r="DH48" s="215">
        <v>12314.924000000001</v>
      </c>
      <c r="DI48" s="215">
        <v>10489.977000000001</v>
      </c>
      <c r="DJ48" s="215">
        <v>8780.9390000000003</v>
      </c>
      <c r="DK48" s="215">
        <v>2238.893</v>
      </c>
      <c r="DL48" s="215">
        <v>40445.591999999997</v>
      </c>
      <c r="DM48" s="215">
        <v>14488.138000000001</v>
      </c>
      <c r="DN48" s="215"/>
      <c r="DO48" s="215">
        <v>40114.453000000001</v>
      </c>
      <c r="DP48" s="215">
        <v>43492.561000000002</v>
      </c>
      <c r="DQ48" s="279"/>
      <c r="DR48" s="406"/>
      <c r="DT48" s="240" t="s">
        <v>38</v>
      </c>
      <c r="DU48" s="803" t="e">
        <f>#REF!</f>
        <v>#REF!</v>
      </c>
      <c r="DV48" s="783">
        <v>9.0800076054481647</v>
      </c>
      <c r="DW48" s="398" t="e">
        <f t="shared" ref="DW48:DW54" si="146">DV48-DU48</f>
        <v>#REF!</v>
      </c>
      <c r="DX48" s="258" t="e">
        <f t="shared" si="143"/>
        <v>#REF!</v>
      </c>
      <c r="ER48" s="671" t="s">
        <v>38</v>
      </c>
      <c r="ES48" s="670" t="e">
        <f t="shared" si="144"/>
        <v>#REF!</v>
      </c>
      <c r="ET48" s="670">
        <f t="shared" si="144"/>
        <v>9.0800076054481647</v>
      </c>
      <c r="EU48" s="670" t="e">
        <f t="shared" si="144"/>
        <v>#REF!</v>
      </c>
      <c r="EV48" s="806" t="e">
        <f t="shared" si="145"/>
        <v>#REF!</v>
      </c>
    </row>
    <row r="49" spans="1:152">
      <c r="A49" s="385"/>
      <c r="BO49" s="153"/>
      <c r="BP49" s="228"/>
      <c r="BQ49" s="228" t="s">
        <v>272</v>
      </c>
      <c r="BR49" s="215">
        <v>0</v>
      </c>
      <c r="BS49" s="215">
        <v>0</v>
      </c>
      <c r="BT49" s="215">
        <v>0</v>
      </c>
      <c r="BU49" s="215"/>
      <c r="BV49" s="215"/>
      <c r="BW49" s="215"/>
      <c r="BX49" s="215"/>
      <c r="BY49" s="215"/>
      <c r="BZ49" s="215"/>
      <c r="CA49" s="215"/>
      <c r="CB49" s="215"/>
      <c r="CC49" s="215"/>
      <c r="CD49" s="215">
        <v>0</v>
      </c>
      <c r="CE49" s="215"/>
      <c r="CF49" s="215"/>
      <c r="CG49" s="215"/>
      <c r="CH49" s="215"/>
      <c r="CI49" s="215"/>
      <c r="CJ49" s="215"/>
      <c r="CK49" s="215"/>
      <c r="CL49" s="215"/>
      <c r="CM49" s="215"/>
      <c r="CN49" s="215"/>
      <c r="CO49" s="215"/>
      <c r="CP49" s="215"/>
      <c r="CQ49" s="215"/>
      <c r="CR49" s="215"/>
      <c r="CS49" s="215">
        <v>0</v>
      </c>
      <c r="CT49" s="215">
        <v>0</v>
      </c>
      <c r="CU49" s="215">
        <v>0</v>
      </c>
      <c r="CV49" s="215">
        <v>0</v>
      </c>
      <c r="CW49" s="215"/>
      <c r="CX49" s="215">
        <v>0</v>
      </c>
      <c r="CY49" s="215"/>
      <c r="CZ49" s="215"/>
      <c r="DA49" s="215">
        <v>0</v>
      </c>
      <c r="DB49" s="215">
        <v>0</v>
      </c>
      <c r="DC49" s="215">
        <v>0</v>
      </c>
      <c r="DD49" s="215"/>
      <c r="DE49" s="215"/>
      <c r="DF49" s="215"/>
      <c r="DG49" s="215"/>
      <c r="DH49" s="215"/>
      <c r="DI49" s="215"/>
      <c r="DJ49" s="215"/>
      <c r="DK49" s="215"/>
      <c r="DL49" s="215"/>
      <c r="DM49" s="215"/>
      <c r="DN49" s="215"/>
      <c r="DO49" s="215"/>
      <c r="DP49" s="215"/>
      <c r="DQ49" s="281"/>
      <c r="DR49" s="406"/>
      <c r="DT49" s="240" t="s">
        <v>39</v>
      </c>
      <c r="DU49" s="803" t="e">
        <f>#REF!</f>
        <v>#REF!</v>
      </c>
      <c r="DV49" s="783">
        <v>11.765808613870512</v>
      </c>
      <c r="DW49" s="242" t="e">
        <f t="shared" si="146"/>
        <v>#REF!</v>
      </c>
      <c r="DX49" s="258" t="e">
        <f t="shared" si="143"/>
        <v>#REF!</v>
      </c>
      <c r="ER49" s="671" t="s">
        <v>39</v>
      </c>
      <c r="ES49" s="670" t="e">
        <f t="shared" si="144"/>
        <v>#REF!</v>
      </c>
      <c r="ET49" s="670">
        <f t="shared" si="144"/>
        <v>11.765808613870512</v>
      </c>
      <c r="EU49" s="670" t="e">
        <f t="shared" si="144"/>
        <v>#REF!</v>
      </c>
      <c r="EV49" s="806" t="e">
        <f t="shared" si="145"/>
        <v>#REF!</v>
      </c>
    </row>
    <row r="50" spans="1:152">
      <c r="BO50" s="153"/>
      <c r="BP50" s="228"/>
      <c r="BQ50" s="228" t="s">
        <v>273</v>
      </c>
      <c r="BR50" s="215"/>
      <c r="BS50" s="215"/>
      <c r="BT50" s="215"/>
      <c r="BU50" s="215"/>
      <c r="BV50" s="215"/>
      <c r="BW50" s="215"/>
      <c r="BX50" s="215"/>
      <c r="BY50" s="215"/>
      <c r="BZ50" s="215"/>
      <c r="CA50" s="215"/>
      <c r="CB50" s="215"/>
      <c r="CC50" s="215"/>
      <c r="CD50" s="215"/>
      <c r="CE50" s="215"/>
      <c r="CF50" s="215"/>
      <c r="CG50" s="215"/>
      <c r="CH50" s="215"/>
      <c r="CI50" s="215"/>
      <c r="CJ50" s="215"/>
      <c r="CK50" s="215"/>
      <c r="CL50" s="215"/>
      <c r="CM50" s="215"/>
      <c r="CN50" s="215"/>
      <c r="CO50" s="215"/>
      <c r="CP50" s="215"/>
      <c r="CQ50" s="215"/>
      <c r="CR50" s="215"/>
      <c r="CS50" s="215"/>
      <c r="CT50" s="215"/>
      <c r="CU50" s="215"/>
      <c r="CV50" s="215"/>
      <c r="CW50" s="215">
        <v>17437.689999999999</v>
      </c>
      <c r="CX50" s="215">
        <v>38096.1</v>
      </c>
      <c r="CY50" s="215">
        <v>36016.661</v>
      </c>
      <c r="CZ50" s="215">
        <v>21859.234</v>
      </c>
      <c r="DA50" s="215">
        <v>16983.047999999999</v>
      </c>
      <c r="DB50" s="215"/>
      <c r="DC50" s="215"/>
      <c r="DD50" s="215">
        <v>16634.439999999999</v>
      </c>
      <c r="DE50" s="215">
        <v>24916.260999999999</v>
      </c>
      <c r="DF50" s="215"/>
      <c r="DG50" s="215">
        <v>29799.916000000001</v>
      </c>
      <c r="DH50" s="215">
        <v>17685.076000000001</v>
      </c>
      <c r="DI50" s="215">
        <v>44220.718000000001</v>
      </c>
      <c r="DJ50" s="215">
        <v>33203.483</v>
      </c>
      <c r="DK50" s="215">
        <v>41751.324999999997</v>
      </c>
      <c r="DL50" s="215">
        <v>0</v>
      </c>
      <c r="DM50" s="215">
        <v>27989.264999999999</v>
      </c>
      <c r="DN50" s="215">
        <v>45899.934999999998</v>
      </c>
      <c r="DO50" s="215"/>
      <c r="DP50" s="215"/>
      <c r="DQ50" s="279"/>
      <c r="DR50" s="406"/>
      <c r="DT50" s="240" t="s">
        <v>83</v>
      </c>
      <c r="DU50" s="803" t="e">
        <f>#REF!</f>
        <v>#REF!</v>
      </c>
      <c r="DV50" s="783">
        <v>4.83</v>
      </c>
      <c r="DW50" s="398" t="e">
        <f t="shared" si="146"/>
        <v>#REF!</v>
      </c>
      <c r="DX50" s="258" t="e">
        <f t="shared" si="143"/>
        <v>#REF!</v>
      </c>
      <c r="ER50" s="671" t="s">
        <v>83</v>
      </c>
      <c r="ES50" s="670" t="e">
        <f t="shared" si="144"/>
        <v>#REF!</v>
      </c>
      <c r="ET50" s="670">
        <f t="shared" si="144"/>
        <v>4.83</v>
      </c>
      <c r="EU50" s="670" t="e">
        <f t="shared" si="144"/>
        <v>#REF!</v>
      </c>
      <c r="EV50" s="806" t="e">
        <f t="shared" si="145"/>
        <v>#REF!</v>
      </c>
    </row>
    <row r="51" spans="1:152">
      <c r="BO51" s="153"/>
      <c r="BP51" s="228"/>
      <c r="BQ51" s="228" t="s">
        <v>267</v>
      </c>
      <c r="BR51" s="215">
        <v>1501.92</v>
      </c>
      <c r="BS51" s="215">
        <v>1501.1030000000001</v>
      </c>
      <c r="BT51" s="215">
        <v>3022.9219999999996</v>
      </c>
      <c r="BU51" s="215">
        <v>3042.3150000000001</v>
      </c>
      <c r="BV51" s="215">
        <v>3047.4520000000002</v>
      </c>
      <c r="BW51" s="215">
        <v>1379.1959999999999</v>
      </c>
      <c r="BX51" s="215">
        <v>3042.018</v>
      </c>
      <c r="BY51" s="215">
        <v>3042.4210000000003</v>
      </c>
      <c r="BZ51" s="215">
        <v>3034.5230000000001</v>
      </c>
      <c r="CA51" s="215">
        <v>0</v>
      </c>
      <c r="CB51" s="215">
        <v>0</v>
      </c>
      <c r="CC51" s="215">
        <v>1841.2650000000001</v>
      </c>
      <c r="CD51" s="215">
        <v>3687.0940000000001</v>
      </c>
      <c r="CE51" s="215">
        <v>1841.42</v>
      </c>
      <c r="CF51" s="215">
        <v>1842.588</v>
      </c>
      <c r="CG51" s="215">
        <v>3647.3940000000002</v>
      </c>
      <c r="CH51" s="215">
        <v>1819.105</v>
      </c>
      <c r="CI51" s="215">
        <v>0</v>
      </c>
      <c r="CJ51" s="215">
        <v>1835.105</v>
      </c>
      <c r="CK51" s="215">
        <v>1838.413</v>
      </c>
      <c r="CL51" s="215">
        <v>3672.5630000000001</v>
      </c>
      <c r="CM51" s="215">
        <v>1839.2190000000001</v>
      </c>
      <c r="CN51" s="215">
        <v>1837.91</v>
      </c>
      <c r="CO51" s="215">
        <v>1842.296</v>
      </c>
      <c r="CP51" s="215"/>
      <c r="CQ51" s="215"/>
      <c r="CR51" s="215"/>
      <c r="CS51" s="215">
        <v>0</v>
      </c>
      <c r="CT51" s="215">
        <v>0</v>
      </c>
      <c r="CU51" s="215">
        <v>0</v>
      </c>
      <c r="CV51" s="215">
        <v>0</v>
      </c>
      <c r="CW51" s="215"/>
      <c r="CX51" s="215"/>
      <c r="CY51" s="215"/>
      <c r="CZ51" s="215"/>
      <c r="DA51" s="215">
        <v>0</v>
      </c>
      <c r="DB51" s="215">
        <v>0</v>
      </c>
      <c r="DC51" s="215">
        <v>0</v>
      </c>
      <c r="DD51" s="215">
        <v>0</v>
      </c>
      <c r="DE51" s="215">
        <v>0</v>
      </c>
      <c r="DF51" s="215">
        <v>0</v>
      </c>
      <c r="DG51" s="215"/>
      <c r="DH51" s="215">
        <v>29427.617999999999</v>
      </c>
      <c r="DI51" s="215">
        <v>0</v>
      </c>
      <c r="DJ51" s="215"/>
      <c r="DK51" s="215"/>
      <c r="DL51" s="215">
        <v>0</v>
      </c>
      <c r="DM51" s="215">
        <v>1838.933</v>
      </c>
      <c r="DN51" s="215">
        <v>1840.15</v>
      </c>
      <c r="DO51" s="215">
        <v>1840.0509999999999</v>
      </c>
      <c r="DP51" s="215">
        <v>3675.0909999999999</v>
      </c>
      <c r="DQ51" s="281"/>
      <c r="DT51" s="240" t="s">
        <v>40</v>
      </c>
      <c r="DU51" s="803" t="e">
        <f>#REF!</f>
        <v>#REF!</v>
      </c>
      <c r="DV51" s="783">
        <v>10.759101475353075</v>
      </c>
      <c r="DW51" s="398" t="e">
        <f t="shared" si="146"/>
        <v>#REF!</v>
      </c>
      <c r="DX51" s="258" t="e">
        <f t="shared" si="143"/>
        <v>#REF!</v>
      </c>
      <c r="ER51" s="671" t="s">
        <v>40</v>
      </c>
      <c r="ES51" s="670" t="e">
        <f t="shared" si="144"/>
        <v>#REF!</v>
      </c>
      <c r="ET51" s="670">
        <f t="shared" si="144"/>
        <v>10.759101475353075</v>
      </c>
      <c r="EU51" s="832" t="e">
        <f t="shared" si="144"/>
        <v>#REF!</v>
      </c>
      <c r="EV51" s="672" t="e">
        <f t="shared" si="145"/>
        <v>#REF!</v>
      </c>
    </row>
    <row r="52" spans="1:152">
      <c r="BO52" s="153"/>
      <c r="BP52" s="228"/>
      <c r="BQ52" s="228" t="s">
        <v>274</v>
      </c>
      <c r="BR52" s="215"/>
      <c r="BS52" s="215"/>
      <c r="BT52" s="215"/>
      <c r="BU52" s="215"/>
      <c r="BV52" s="215">
        <v>0</v>
      </c>
      <c r="BW52" s="215">
        <v>9898.2739999999994</v>
      </c>
      <c r="BX52" s="215">
        <v>2407.558</v>
      </c>
      <c r="BY52" s="215"/>
      <c r="BZ52" s="215"/>
      <c r="CA52" s="215">
        <v>0</v>
      </c>
      <c r="CB52" s="215">
        <v>0</v>
      </c>
      <c r="CC52" s="215">
        <v>0</v>
      </c>
      <c r="CD52" s="215">
        <v>0</v>
      </c>
      <c r="CE52" s="215">
        <v>0</v>
      </c>
      <c r="CF52" s="215">
        <v>0</v>
      </c>
      <c r="CG52" s="215">
        <v>0</v>
      </c>
      <c r="CH52" s="215">
        <v>0</v>
      </c>
      <c r="CI52" s="215"/>
      <c r="CJ52" s="215"/>
      <c r="CK52" s="215"/>
      <c r="CL52" s="215"/>
      <c r="CM52" s="215"/>
      <c r="CN52" s="215">
        <v>0</v>
      </c>
      <c r="CO52" s="215" t="s">
        <v>197</v>
      </c>
      <c r="CP52" s="215">
        <v>0</v>
      </c>
      <c r="CQ52" s="215">
        <v>0</v>
      </c>
      <c r="CR52" s="215"/>
      <c r="CS52" s="215">
        <v>0</v>
      </c>
      <c r="CT52" s="215">
        <v>0</v>
      </c>
      <c r="CU52" s="215">
        <v>0</v>
      </c>
      <c r="CV52" s="215">
        <v>0</v>
      </c>
      <c r="CW52" s="215"/>
      <c r="CX52" s="215">
        <v>0</v>
      </c>
      <c r="CY52" s="215"/>
      <c r="CZ52" s="215"/>
      <c r="DA52" s="215">
        <v>0</v>
      </c>
      <c r="DB52" s="215">
        <v>0</v>
      </c>
      <c r="DC52" s="215">
        <v>0</v>
      </c>
      <c r="DD52" s="215">
        <v>0</v>
      </c>
      <c r="DE52" s="215">
        <v>0</v>
      </c>
      <c r="DF52" s="215">
        <v>0</v>
      </c>
      <c r="DG52" s="215"/>
      <c r="DH52" s="215"/>
      <c r="DI52" s="215"/>
      <c r="DJ52" s="215"/>
      <c r="DK52" s="215"/>
      <c r="DL52" s="215"/>
      <c r="DM52" s="215">
        <v>1952.8150000000001</v>
      </c>
      <c r="DN52" s="215"/>
      <c r="DO52" s="215">
        <v>1897.0909999999999</v>
      </c>
      <c r="DP52" s="215"/>
      <c r="DQ52" s="279"/>
      <c r="DT52" s="240" t="s">
        <v>42</v>
      </c>
      <c r="DU52" s="803" t="e">
        <f>#REF!</f>
        <v>#REF!</v>
      </c>
      <c r="DV52" s="783">
        <v>17.902979822350556</v>
      </c>
      <c r="DW52" s="398" t="e">
        <f t="shared" si="146"/>
        <v>#REF!</v>
      </c>
      <c r="DX52" s="258" t="e">
        <f t="shared" si="143"/>
        <v>#REF!</v>
      </c>
      <c r="DY52" s="267"/>
      <c r="DZ52" s="267"/>
      <c r="EA52" s="267"/>
      <c r="EB52" s="267"/>
      <c r="EC52" s="267"/>
      <c r="ED52" s="267"/>
      <c r="ER52" s="671" t="s">
        <v>42</v>
      </c>
      <c r="ES52" s="670" t="e">
        <f t="shared" si="144"/>
        <v>#REF!</v>
      </c>
      <c r="ET52" s="670">
        <f t="shared" si="144"/>
        <v>17.902979822350556</v>
      </c>
      <c r="EU52" s="832" t="e">
        <f t="shared" si="144"/>
        <v>#REF!</v>
      </c>
      <c r="EV52" s="672" t="e">
        <f t="shared" si="145"/>
        <v>#REF!</v>
      </c>
    </row>
    <row r="53" spans="1:152" ht="20.5" thickBot="1">
      <c r="BO53" s="153"/>
      <c r="BP53" s="229"/>
      <c r="BQ53" s="228" t="s">
        <v>275</v>
      </c>
      <c r="BR53" s="215">
        <v>0</v>
      </c>
      <c r="BS53" s="215">
        <v>0</v>
      </c>
      <c r="BT53" s="215"/>
      <c r="BU53" s="215">
        <v>5018.857</v>
      </c>
      <c r="BV53" s="215">
        <v>9792.8960000000006</v>
      </c>
      <c r="BW53" s="215">
        <v>4830.6980000000003</v>
      </c>
      <c r="BX53" s="215">
        <v>0</v>
      </c>
      <c r="BY53" s="215"/>
      <c r="BZ53" s="215">
        <v>0</v>
      </c>
      <c r="CA53" s="215">
        <v>0</v>
      </c>
      <c r="CB53" s="215">
        <v>0</v>
      </c>
      <c r="CC53" s="215">
        <v>5013.1379999999999</v>
      </c>
      <c r="CD53" s="215">
        <v>0</v>
      </c>
      <c r="CE53" s="215">
        <v>4228.0889999999999</v>
      </c>
      <c r="CF53" s="215">
        <v>0</v>
      </c>
      <c r="CG53" s="215">
        <v>0</v>
      </c>
      <c r="CH53" s="215">
        <v>0</v>
      </c>
      <c r="CI53" s="215"/>
      <c r="CJ53" s="215">
        <v>1900</v>
      </c>
      <c r="CK53" s="215"/>
      <c r="CL53" s="215">
        <v>2083.0059999999999</v>
      </c>
      <c r="CM53" s="215">
        <v>1901.6990000000001</v>
      </c>
      <c r="CN53" s="215">
        <v>1899.2819999999999</v>
      </c>
      <c r="CO53" s="215"/>
      <c r="CP53" s="215">
        <v>0</v>
      </c>
      <c r="CQ53" s="215">
        <v>0</v>
      </c>
      <c r="CR53" s="215"/>
      <c r="CS53" s="215">
        <v>0</v>
      </c>
      <c r="CT53" s="215">
        <v>0</v>
      </c>
      <c r="CU53" s="215">
        <v>0</v>
      </c>
      <c r="CV53" s="215">
        <v>0</v>
      </c>
      <c r="CW53" s="215"/>
      <c r="CX53" s="215">
        <v>0</v>
      </c>
      <c r="CY53" s="215"/>
      <c r="CZ53" s="215"/>
      <c r="DA53" s="215">
        <v>0</v>
      </c>
      <c r="DB53" s="215">
        <v>0</v>
      </c>
      <c r="DC53" s="215">
        <v>0</v>
      </c>
      <c r="DD53" s="215">
        <v>1901.7639999999999</v>
      </c>
      <c r="DE53" s="215"/>
      <c r="DF53" s="215"/>
      <c r="DG53" s="215"/>
      <c r="DH53" s="215"/>
      <c r="DI53" s="215"/>
      <c r="DJ53" s="215"/>
      <c r="DK53" s="215"/>
      <c r="DL53" s="215"/>
      <c r="DM53" s="215"/>
      <c r="DN53" s="215"/>
      <c r="DO53" s="215"/>
      <c r="DP53" s="215"/>
      <c r="DQ53" s="281"/>
      <c r="DT53" s="240" t="s">
        <v>137</v>
      </c>
      <c r="DU53" s="803" t="e">
        <f>#REF!</f>
        <v>#REF!</v>
      </c>
      <c r="DV53" s="783">
        <v>18.867000000000001</v>
      </c>
      <c r="DW53" s="398" t="e">
        <f t="shared" si="146"/>
        <v>#REF!</v>
      </c>
      <c r="DX53" s="258" t="e">
        <f t="shared" si="143"/>
        <v>#REF!</v>
      </c>
      <c r="ER53" s="671" t="s">
        <v>137</v>
      </c>
      <c r="ES53" s="673" t="e">
        <f t="shared" si="144"/>
        <v>#REF!</v>
      </c>
      <c r="ET53" s="673">
        <f t="shared" si="144"/>
        <v>18.867000000000001</v>
      </c>
      <c r="EU53" s="722" t="e">
        <f t="shared" si="144"/>
        <v>#REF!</v>
      </c>
      <c r="EV53" s="831" t="e">
        <f>DX53</f>
        <v>#REF!</v>
      </c>
    </row>
    <row r="54" spans="1:152" ht="20.5" thickBot="1">
      <c r="BO54" s="153"/>
      <c r="BP54" s="228"/>
      <c r="BQ54" s="228" t="s">
        <v>276</v>
      </c>
      <c r="BR54" s="230">
        <v>1840.14</v>
      </c>
      <c r="BS54" s="215">
        <v>1835.373</v>
      </c>
      <c r="BT54" s="215">
        <v>1837.778</v>
      </c>
      <c r="BU54" s="215">
        <v>1839.837</v>
      </c>
      <c r="BV54" s="215">
        <v>1838.9190000000001</v>
      </c>
      <c r="BW54" s="215">
        <v>1839.615</v>
      </c>
      <c r="BX54" s="215">
        <v>1837.394</v>
      </c>
      <c r="BY54" s="215">
        <v>1840.373</v>
      </c>
      <c r="BZ54" s="215">
        <v>0</v>
      </c>
      <c r="CA54" s="215">
        <v>1822.933</v>
      </c>
      <c r="CB54" s="215">
        <v>3778.9589999999998</v>
      </c>
      <c r="CC54" s="215">
        <v>3544.6970000000001</v>
      </c>
      <c r="CD54" s="215">
        <v>0</v>
      </c>
      <c r="CE54" s="215">
        <v>1840.13</v>
      </c>
      <c r="CF54" s="215">
        <v>1838.114</v>
      </c>
      <c r="CG54" s="215">
        <v>1939.7270000000001</v>
      </c>
      <c r="CH54" s="215">
        <v>0</v>
      </c>
      <c r="CI54" s="215">
        <v>3682.8440000000001</v>
      </c>
      <c r="CJ54" s="215">
        <v>1837.951</v>
      </c>
      <c r="CK54" s="215">
        <v>3675.96</v>
      </c>
      <c r="CL54" s="215">
        <v>3675.96</v>
      </c>
      <c r="CM54" s="215">
        <v>1840.0889999999999</v>
      </c>
      <c r="CN54" s="215">
        <v>1942.306</v>
      </c>
      <c r="CO54" s="215">
        <v>3885.6990000000001</v>
      </c>
      <c r="CP54" s="215">
        <v>3678.4430000000002</v>
      </c>
      <c r="CQ54" s="215">
        <v>5513.5289999999995</v>
      </c>
      <c r="CR54" s="215">
        <v>3675.9769999999999</v>
      </c>
      <c r="CS54" s="215">
        <v>7347.9500000000007</v>
      </c>
      <c r="CT54" s="215">
        <v>5512.6930000000002</v>
      </c>
      <c r="CU54" s="215">
        <v>5529.9670000000006</v>
      </c>
      <c r="CV54" s="215">
        <v>5508.6939999999995</v>
      </c>
      <c r="CW54" s="215">
        <v>5416.5480000000007</v>
      </c>
      <c r="CX54" s="215">
        <v>5525.3440000000001</v>
      </c>
      <c r="CY54" s="215">
        <v>3677.9409999999998</v>
      </c>
      <c r="CZ54" s="215">
        <v>3674.3689999999997</v>
      </c>
      <c r="DA54" s="215">
        <v>3674.5860000000002</v>
      </c>
      <c r="DB54" s="215">
        <v>5514.8689999999997</v>
      </c>
      <c r="DC54" s="215">
        <v>5515.7970000000005</v>
      </c>
      <c r="DD54" s="215">
        <v>5521.3289999999997</v>
      </c>
      <c r="DE54" s="215">
        <v>5521.3289999999997</v>
      </c>
      <c r="DF54" s="215">
        <v>5519.8369999999995</v>
      </c>
      <c r="DG54" s="215">
        <v>3676.0709999999999</v>
      </c>
      <c r="DH54" s="215">
        <v>5518.3670000000002</v>
      </c>
      <c r="DI54" s="782">
        <v>5513.1439999999993</v>
      </c>
      <c r="DJ54" s="782">
        <v>5528.9910000000009</v>
      </c>
      <c r="DK54" s="782">
        <v>5515.7089999999998</v>
      </c>
      <c r="DL54" s="782">
        <v>3649.4870000000001</v>
      </c>
      <c r="DM54" s="782">
        <v>3678.3940000000002</v>
      </c>
      <c r="DN54" s="782">
        <v>1838.3520000000001</v>
      </c>
      <c r="DO54" s="782"/>
      <c r="DP54" s="782">
        <v>1836.519</v>
      </c>
      <c r="DQ54" s="281"/>
      <c r="DT54" s="244" t="s">
        <v>44</v>
      </c>
      <c r="DU54" s="313" t="e">
        <f>SUM(DU47:DU53)</f>
        <v>#REF!</v>
      </c>
      <c r="DV54" s="313">
        <f>SUM(DV47:DV53)</f>
        <v>81.901368488283708</v>
      </c>
      <c r="DW54" s="345" t="e">
        <f t="shared" si="146"/>
        <v>#REF!</v>
      </c>
      <c r="DX54" s="725" t="e">
        <f t="shared" si="143"/>
        <v>#REF!</v>
      </c>
      <c r="DY54" s="267"/>
      <c r="DZ54" s="267"/>
      <c r="EA54" s="267"/>
      <c r="EB54" s="267"/>
      <c r="EC54" s="267"/>
      <c r="ED54" s="267"/>
      <c r="ER54" s="674" t="s">
        <v>44</v>
      </c>
      <c r="ES54" s="675" t="e">
        <f t="shared" si="144"/>
        <v>#REF!</v>
      </c>
      <c r="ET54" s="675">
        <f t="shared" si="144"/>
        <v>81.901368488283708</v>
      </c>
      <c r="EU54" s="676" t="e">
        <f t="shared" si="144"/>
        <v>#REF!</v>
      </c>
      <c r="EV54" s="677" t="e">
        <f>DX54</f>
        <v>#REF!</v>
      </c>
    </row>
    <row r="55" spans="1:152" ht="20.5" thickTop="1">
      <c r="BO55" s="153"/>
      <c r="BP55" s="231"/>
      <c r="BQ55" s="231" t="s">
        <v>44</v>
      </c>
      <c r="BR55" s="221">
        <v>86244.842000000004</v>
      </c>
      <c r="BS55" s="221">
        <v>85987.768000000011</v>
      </c>
      <c r="BT55" s="221">
        <v>89273.091000000015</v>
      </c>
      <c r="BU55" s="221">
        <v>90209.447</v>
      </c>
      <c r="BV55" s="221">
        <v>93906.926999999996</v>
      </c>
      <c r="BW55" s="221">
        <v>78560.04800000001</v>
      </c>
      <c r="BX55" s="221">
        <v>86357.373999999996</v>
      </c>
      <c r="BY55" s="221">
        <v>85246.71</v>
      </c>
      <c r="BZ55" s="221">
        <v>76835.161000000007</v>
      </c>
      <c r="CA55" s="221">
        <v>92536.40400000001</v>
      </c>
      <c r="CB55" s="221">
        <v>94997.904999999999</v>
      </c>
      <c r="CC55" s="221">
        <v>100553.542</v>
      </c>
      <c r="CD55" s="221">
        <v>90938.680999999997</v>
      </c>
      <c r="CE55" s="221">
        <v>85776.801000000007</v>
      </c>
      <c r="CF55" s="221">
        <v>82255.58</v>
      </c>
      <c r="CG55" s="221">
        <v>83433.114000000001</v>
      </c>
      <c r="CH55" s="221">
        <v>80819.827999999994</v>
      </c>
      <c r="CI55" s="221">
        <v>86559.412999999986</v>
      </c>
      <c r="CJ55" s="221">
        <f t="shared" ref="CJ55:CZ55" si="147">SUM(CJ46:CJ54)</f>
        <v>87930.59</v>
      </c>
      <c r="CK55" s="221">
        <f t="shared" si="147"/>
        <v>83033.592000000004</v>
      </c>
      <c r="CL55" s="221">
        <f t="shared" si="147"/>
        <v>72475.163</v>
      </c>
      <c r="CM55" s="221">
        <f t="shared" si="147"/>
        <v>72765.047999999981</v>
      </c>
      <c r="CN55" s="221">
        <f t="shared" si="147"/>
        <v>82312.936000000002</v>
      </c>
      <c r="CO55" s="221">
        <f t="shared" si="147"/>
        <v>91440.797999999995</v>
      </c>
      <c r="CP55" s="221">
        <f t="shared" si="147"/>
        <v>68636.706000000006</v>
      </c>
      <c r="CQ55" s="221">
        <f t="shared" si="147"/>
        <v>77803.014999999999</v>
      </c>
      <c r="CR55" s="221">
        <f t="shared" si="147"/>
        <v>91727.957000000009</v>
      </c>
      <c r="CS55" s="221">
        <f t="shared" si="147"/>
        <v>93059.202000000005</v>
      </c>
      <c r="CT55" s="221">
        <f t="shared" si="147"/>
        <v>87859.725000000006</v>
      </c>
      <c r="CU55" s="221">
        <f t="shared" si="147"/>
        <v>86672.574000000008</v>
      </c>
      <c r="CV55" s="221">
        <f t="shared" si="147"/>
        <v>89641.566999999995</v>
      </c>
      <c r="CW55" s="221">
        <f t="shared" si="147"/>
        <v>92060.838999999993</v>
      </c>
      <c r="CX55" s="221">
        <f t="shared" si="147"/>
        <v>87012.313999999998</v>
      </c>
      <c r="CY55" s="221">
        <f>SUM(CY46:CY54)</f>
        <v>86884.482999999993</v>
      </c>
      <c r="CZ55" s="221">
        <f t="shared" si="147"/>
        <v>84596.65400000001</v>
      </c>
      <c r="DA55" s="221">
        <f t="shared" ref="DA55:DN55" si="148">SUM(DA46:DA54)</f>
        <v>92211.659999999989</v>
      </c>
      <c r="DB55" s="221">
        <f t="shared" si="148"/>
        <v>90042.024000000005</v>
      </c>
      <c r="DC55" s="221">
        <f t="shared" si="148"/>
        <v>65841.565000000002</v>
      </c>
      <c r="DD55" s="221">
        <f t="shared" si="148"/>
        <v>90146.774999999994</v>
      </c>
      <c r="DE55" s="221">
        <f t="shared" si="148"/>
        <v>70517.354999999996</v>
      </c>
      <c r="DF55" s="221">
        <f t="shared" si="148"/>
        <v>61175.243000000002</v>
      </c>
      <c r="DG55" s="221">
        <f t="shared" si="148"/>
        <v>64512.694000000003</v>
      </c>
      <c r="DH55" s="221">
        <f t="shared" si="148"/>
        <v>73210.744999999995</v>
      </c>
      <c r="DI55" s="221">
        <f t="shared" si="148"/>
        <v>83571.899000000005</v>
      </c>
      <c r="DJ55" s="221">
        <f t="shared" si="148"/>
        <v>83768.842999999993</v>
      </c>
      <c r="DK55" s="221">
        <f t="shared" si="148"/>
        <v>89188.027000000002</v>
      </c>
      <c r="DL55" s="221">
        <f t="shared" si="148"/>
        <v>75035.198999999993</v>
      </c>
      <c r="DM55" s="221">
        <f t="shared" ref="DM55" si="149">SUM(DM46:DM54)</f>
        <v>84690.115000000005</v>
      </c>
      <c r="DN55" s="221">
        <f t="shared" si="148"/>
        <v>87580.776999999987</v>
      </c>
      <c r="DO55" s="221"/>
      <c r="DP55" s="221"/>
      <c r="DQ55" s="281"/>
      <c r="DT55" s="266"/>
      <c r="DU55" s="269"/>
      <c r="DW55" s="265"/>
      <c r="DX55" s="266"/>
      <c r="DY55" s="267"/>
      <c r="DZ55" s="267"/>
      <c r="EA55" s="267"/>
      <c r="EB55" s="267"/>
      <c r="EC55" s="267"/>
      <c r="ED55" s="267"/>
    </row>
    <row r="56" spans="1:152">
      <c r="BO56" s="153"/>
      <c r="DQ56" s="279"/>
      <c r="DT56" s="235" t="s">
        <v>183</v>
      </c>
      <c r="DU56" s="253" t="s">
        <v>57</v>
      </c>
      <c r="DV56" s="237">
        <f>DV44</f>
        <v>44287</v>
      </c>
      <c r="DW56" s="265"/>
      <c r="DX56" s="266"/>
      <c r="DY56" s="267"/>
      <c r="DZ56" s="267"/>
      <c r="EA56" s="267"/>
      <c r="EB56" s="267"/>
      <c r="EC56" s="267"/>
      <c r="ED56" s="267"/>
    </row>
    <row r="57" spans="1:152">
      <c r="BO57" s="153"/>
      <c r="DQ57" s="280"/>
      <c r="DT57" s="266"/>
      <c r="DU57" s="266"/>
      <c r="DV57" s="266"/>
      <c r="DW57" s="266"/>
      <c r="DX57" s="266"/>
      <c r="DY57" s="266"/>
      <c r="DZ57" s="266"/>
      <c r="EA57" s="267"/>
      <c r="EB57" s="267"/>
      <c r="EC57" s="267"/>
      <c r="ED57" s="267"/>
      <c r="EE57" s="267"/>
    </row>
    <row r="58" spans="1:152">
      <c r="BO58" s="153"/>
      <c r="DQ58" s="280"/>
      <c r="DT58" s="654" t="s">
        <v>363</v>
      </c>
      <c r="DU58" s="654" t="s">
        <v>357</v>
      </c>
      <c r="DV58" s="654" t="s">
        <v>361</v>
      </c>
      <c r="DW58" s="654" t="s">
        <v>359</v>
      </c>
      <c r="DX58" s="654" t="s">
        <v>356</v>
      </c>
      <c r="DY58" s="267"/>
      <c r="DZ58" s="267"/>
      <c r="EA58" s="267"/>
      <c r="EB58" s="267"/>
      <c r="EC58" s="267"/>
      <c r="ED58" s="267"/>
      <c r="EE58" s="267"/>
      <c r="EF58" s="343"/>
      <c r="EG58" s="343"/>
    </row>
    <row r="59" spans="1:152">
      <c r="BO59" s="153"/>
      <c r="DT59" s="257" t="s">
        <v>302</v>
      </c>
      <c r="DU59" s="802" t="e">
        <f>#REF!</f>
        <v>#REF!</v>
      </c>
      <c r="DV59" s="785">
        <v>29.41</v>
      </c>
      <c r="DW59" s="242" t="e">
        <f>DV59-DU59</f>
        <v>#REF!</v>
      </c>
      <c r="DX59" s="258" t="e">
        <f t="shared" ref="DX59:DX67" si="150">DW59/DU59</f>
        <v>#REF!</v>
      </c>
      <c r="DY59" s="267"/>
      <c r="DZ59" s="267"/>
      <c r="EA59" s="267"/>
      <c r="EB59" s="267"/>
      <c r="EC59" s="267"/>
      <c r="ED59" s="267"/>
      <c r="EE59" s="267"/>
      <c r="EF59" s="267"/>
      <c r="EG59" s="267"/>
    </row>
    <row r="60" spans="1:152">
      <c r="BO60" s="153"/>
      <c r="DT60" s="257" t="s">
        <v>88</v>
      </c>
      <c r="DU60" s="802" t="e">
        <f>#REF!</f>
        <v>#REF!</v>
      </c>
      <c r="DV60" s="785">
        <v>43.9</v>
      </c>
      <c r="DW60" s="312" t="e">
        <f>DV60-DU60</f>
        <v>#REF!</v>
      </c>
      <c r="DX60" s="258" t="e">
        <f t="shared" si="150"/>
        <v>#REF!</v>
      </c>
      <c r="DY60" s="267"/>
      <c r="DZ60" s="267"/>
      <c r="EA60" s="267"/>
      <c r="EB60" s="267"/>
      <c r="EC60" s="267"/>
      <c r="ED60" s="267"/>
    </row>
    <row r="61" spans="1:152">
      <c r="BO61" s="153"/>
      <c r="DT61" s="257" t="s">
        <v>89</v>
      </c>
      <c r="DU61" s="802" t="e">
        <f>#REF!</f>
        <v>#REF!</v>
      </c>
      <c r="DV61" s="785">
        <v>0</v>
      </c>
      <c r="DW61" s="241" t="e">
        <f>DV61-DU61</f>
        <v>#REF!</v>
      </c>
      <c r="DX61" s="258" t="e">
        <f t="shared" si="150"/>
        <v>#REF!</v>
      </c>
      <c r="DY61" s="267"/>
      <c r="DZ61" s="267"/>
      <c r="EA61" s="267"/>
      <c r="EB61" s="267"/>
      <c r="EC61" s="267"/>
      <c r="ED61" s="267"/>
    </row>
    <row r="62" spans="1:152">
      <c r="BO62" s="153"/>
      <c r="DT62" s="257" t="s">
        <v>320</v>
      </c>
      <c r="DU62" s="802" t="e">
        <f>#REF!</f>
        <v>#REF!</v>
      </c>
      <c r="DV62" s="785">
        <v>0</v>
      </c>
      <c r="DW62" s="241" t="e">
        <f t="shared" ref="DW62:DW67" si="151">DV62-DU62</f>
        <v>#REF!</v>
      </c>
      <c r="DX62" s="258" t="e">
        <f t="shared" si="150"/>
        <v>#REF!</v>
      </c>
      <c r="DY62" s="267"/>
      <c r="DZ62" s="267"/>
      <c r="EA62" s="267"/>
      <c r="EB62" s="267"/>
      <c r="EC62" s="267"/>
      <c r="ED62" s="267"/>
    </row>
    <row r="63" spans="1:152">
      <c r="BO63" s="153"/>
      <c r="DQ63"/>
      <c r="DT63" s="257" t="s">
        <v>192</v>
      </c>
      <c r="DU63" s="802" t="e">
        <f>#REF!</f>
        <v>#REF!</v>
      </c>
      <c r="DV63" s="785">
        <v>0</v>
      </c>
      <c r="DW63" s="241" t="e">
        <f t="shared" si="151"/>
        <v>#REF!</v>
      </c>
      <c r="DX63" s="258" t="e">
        <f t="shared" si="150"/>
        <v>#REF!</v>
      </c>
      <c r="DY63" s="267"/>
      <c r="DZ63" s="267"/>
      <c r="EA63" s="267"/>
      <c r="EB63" s="267"/>
      <c r="EC63" s="267"/>
      <c r="ED63" s="267"/>
    </row>
    <row r="64" spans="1:152">
      <c r="BO64" s="153"/>
      <c r="DT64" s="257" t="s">
        <v>123</v>
      </c>
      <c r="DU64" s="802" t="e">
        <f>#REF!</f>
        <v>#REF!</v>
      </c>
      <c r="DV64" s="785">
        <v>0</v>
      </c>
      <c r="DW64" s="241" t="e">
        <f t="shared" si="151"/>
        <v>#REF!</v>
      </c>
      <c r="DX64" s="258" t="e">
        <f t="shared" si="150"/>
        <v>#REF!</v>
      </c>
      <c r="DY64" s="267"/>
      <c r="DZ64" s="267"/>
      <c r="EA64" s="267"/>
      <c r="EB64" s="267"/>
      <c r="EC64" s="267"/>
      <c r="ED64" s="267"/>
    </row>
    <row r="65" spans="67:152">
      <c r="BO65" s="153"/>
      <c r="DT65" s="257" t="s">
        <v>365</v>
      </c>
      <c r="DU65" s="802" t="e">
        <f>#REF!</f>
        <v>#REF!</v>
      </c>
      <c r="DV65" s="785">
        <v>1.84</v>
      </c>
      <c r="DW65" s="242" t="e">
        <f t="shared" si="151"/>
        <v>#REF!</v>
      </c>
      <c r="DX65" s="258" t="e">
        <f t="shared" si="150"/>
        <v>#REF!</v>
      </c>
      <c r="DY65" s="267"/>
      <c r="DZ65" s="267"/>
      <c r="EA65" s="267"/>
      <c r="EB65" s="267"/>
      <c r="EC65" s="267"/>
      <c r="ED65" s="267"/>
    </row>
    <row r="66" spans="67:152" ht="20.5" thickBot="1">
      <c r="BO66" s="153"/>
      <c r="DT66" s="257" t="s">
        <v>436</v>
      </c>
      <c r="DU66" s="802" t="e">
        <f>#REF!</f>
        <v>#REF!</v>
      </c>
      <c r="DV66" s="785">
        <v>1.839</v>
      </c>
      <c r="DW66" s="241" t="e">
        <f t="shared" si="151"/>
        <v>#REF!</v>
      </c>
      <c r="DX66" s="258" t="e">
        <f t="shared" si="150"/>
        <v>#REF!</v>
      </c>
      <c r="DY66" s="267"/>
      <c r="DZ66" s="267"/>
      <c r="EA66" s="267"/>
      <c r="EB66" s="267"/>
      <c r="EC66" s="267"/>
      <c r="ED66" s="267"/>
    </row>
    <row r="67" spans="67:152" ht="20.5" thickBot="1">
      <c r="BO67" s="153"/>
      <c r="DT67" s="244" t="s">
        <v>44</v>
      </c>
      <c r="DU67" s="245" t="e">
        <f>SUM(DU59:DU66)</f>
        <v>#REF!</v>
      </c>
      <c r="DV67" s="245">
        <f>SUM(DV59:DV66)</f>
        <v>76.989000000000004</v>
      </c>
      <c r="DW67" s="345" t="e">
        <f t="shared" si="151"/>
        <v>#REF!</v>
      </c>
      <c r="DX67" s="725" t="e">
        <f t="shared" si="150"/>
        <v>#REF!</v>
      </c>
      <c r="DY67" s="267"/>
      <c r="DZ67" s="267"/>
      <c r="EA67" s="267"/>
      <c r="EB67" s="267"/>
      <c r="EC67" s="267"/>
      <c r="ED67" s="267"/>
    </row>
    <row r="68" spans="67:152" ht="20.5" thickTop="1">
      <c r="BO68" s="153"/>
      <c r="DT68" s="266"/>
      <c r="DU68" s="269"/>
      <c r="DW68" s="265"/>
      <c r="DX68" s="266"/>
      <c r="DY68" s="267"/>
      <c r="DZ68" s="267"/>
      <c r="EA68" s="267"/>
      <c r="EB68" s="267"/>
      <c r="EC68" s="267"/>
      <c r="ED68" s="267"/>
    </row>
    <row r="69" spans="67:152">
      <c r="BO69" s="153"/>
      <c r="DT69" s="256" t="s">
        <v>363</v>
      </c>
      <c r="DU69" s="256" t="s">
        <v>357</v>
      </c>
      <c r="DV69" s="256" t="s">
        <v>358</v>
      </c>
      <c r="DW69" s="256" t="s">
        <v>359</v>
      </c>
      <c r="DX69" s="654" t="s">
        <v>356</v>
      </c>
      <c r="DY69" s="267"/>
      <c r="DZ69" s="267"/>
      <c r="EA69" s="267"/>
      <c r="EB69" s="267"/>
      <c r="EC69" s="267"/>
      <c r="ED69" s="267"/>
      <c r="ER69" s="668" t="s">
        <v>362</v>
      </c>
      <c r="ES69" s="668" t="s">
        <v>357</v>
      </c>
      <c r="ET69" s="668" t="s">
        <v>358</v>
      </c>
      <c r="EU69" s="668" t="s">
        <v>359</v>
      </c>
      <c r="EV69" s="668" t="s">
        <v>356</v>
      </c>
    </row>
    <row r="70" spans="67:152">
      <c r="DT70" s="257" t="s">
        <v>290</v>
      </c>
      <c r="DU70" s="241" t="e">
        <f>DU59+DU60</f>
        <v>#REF!</v>
      </c>
      <c r="DV70" s="241">
        <f>DV59+DV60</f>
        <v>73.31</v>
      </c>
      <c r="DW70" s="242" t="e">
        <f t="shared" ref="DW70:DW76" si="152">DV70-DU70</f>
        <v>#REF!</v>
      </c>
      <c r="DX70" s="258" t="e">
        <f t="shared" ref="DX70:DX76" si="153">DW70/DU70</f>
        <v>#REF!</v>
      </c>
      <c r="DY70" s="267"/>
      <c r="DZ70" s="267"/>
      <c r="EA70" s="267"/>
      <c r="EB70" s="267"/>
      <c r="EC70" s="267"/>
      <c r="ED70" s="267"/>
      <c r="ER70" s="669" t="str">
        <f>DT70</f>
        <v>M.7</v>
      </c>
      <c r="ES70" s="670" t="e">
        <f>DU70</f>
        <v>#REF!</v>
      </c>
      <c r="ET70" s="670">
        <f t="shared" ref="ET70:EV74" si="154">DV70</f>
        <v>73.31</v>
      </c>
      <c r="EU70" s="670" t="e">
        <f t="shared" si="154"/>
        <v>#REF!</v>
      </c>
      <c r="EV70" s="685" t="e">
        <f t="shared" si="154"/>
        <v>#REF!</v>
      </c>
    </row>
    <row r="71" spans="67:152">
      <c r="DT71" s="257" t="s">
        <v>364</v>
      </c>
      <c r="DU71" s="241" t="e">
        <f>DU61+DU64</f>
        <v>#REF!</v>
      </c>
      <c r="DV71" s="241">
        <f>DV61+DV64</f>
        <v>0</v>
      </c>
      <c r="DW71" s="242" t="e">
        <f t="shared" si="152"/>
        <v>#REF!</v>
      </c>
      <c r="DX71" s="258" t="e">
        <f t="shared" si="153"/>
        <v>#REF!</v>
      </c>
      <c r="DY71" s="267"/>
      <c r="DZ71" s="267"/>
      <c r="EA71" s="267"/>
      <c r="EB71" s="267"/>
      <c r="EC71" s="267"/>
      <c r="ED71" s="267"/>
      <c r="ER71" s="669" t="str">
        <f>DT71</f>
        <v>Non - M.7</v>
      </c>
      <c r="ES71" s="670" t="e">
        <f>DU71</f>
        <v>#REF!</v>
      </c>
      <c r="ET71" s="670">
        <f t="shared" ref="ET71:EU76" si="155">DV71</f>
        <v>0</v>
      </c>
      <c r="EU71" s="670" t="e">
        <f t="shared" si="155"/>
        <v>#REF!</v>
      </c>
      <c r="EV71" s="685" t="e">
        <f t="shared" si="154"/>
        <v>#REF!</v>
      </c>
    </row>
    <row r="72" spans="67:152">
      <c r="DT72" s="257" t="s">
        <v>320</v>
      </c>
      <c r="DU72" s="241" t="e">
        <f>DU62</f>
        <v>#REF!</v>
      </c>
      <c r="DV72" s="241">
        <f>DV62</f>
        <v>0</v>
      </c>
      <c r="DW72" s="242" t="e">
        <f t="shared" si="152"/>
        <v>#REF!</v>
      </c>
      <c r="DX72" s="258" t="e">
        <f t="shared" si="153"/>
        <v>#REF!</v>
      </c>
      <c r="DY72" s="267"/>
      <c r="DZ72" s="267"/>
      <c r="EA72" s="267"/>
      <c r="EB72" s="267"/>
      <c r="EC72" s="267"/>
      <c r="ED72" s="267"/>
      <c r="ER72" s="669" t="s">
        <v>366</v>
      </c>
      <c r="ES72" s="670" t="e">
        <f>DU72</f>
        <v>#REF!</v>
      </c>
      <c r="ET72" s="670">
        <f t="shared" si="155"/>
        <v>0</v>
      </c>
      <c r="EU72" s="670" t="e">
        <f t="shared" si="155"/>
        <v>#REF!</v>
      </c>
      <c r="EV72" s="685" t="e">
        <f t="shared" si="154"/>
        <v>#REF!</v>
      </c>
    </row>
    <row r="73" spans="67:152">
      <c r="DT73" s="257" t="s">
        <v>192</v>
      </c>
      <c r="DU73" s="241" t="e">
        <f>DU63</f>
        <v>#REF!</v>
      </c>
      <c r="DV73" s="241">
        <f>DV63</f>
        <v>0</v>
      </c>
      <c r="DW73" s="242" t="e">
        <f t="shared" si="152"/>
        <v>#REF!</v>
      </c>
      <c r="DX73" s="258" t="e">
        <f t="shared" si="153"/>
        <v>#REF!</v>
      </c>
      <c r="DY73" s="267"/>
      <c r="DZ73" s="267"/>
      <c r="EA73" s="267"/>
      <c r="EB73" s="267"/>
      <c r="EC73" s="267"/>
      <c r="ED73" s="267"/>
      <c r="ER73" s="671" t="str">
        <f>DT73</f>
        <v>Export @MT</v>
      </c>
      <c r="ES73" s="670" t="e">
        <f>DU73</f>
        <v>#REF!</v>
      </c>
      <c r="ET73" s="670">
        <f t="shared" si="155"/>
        <v>0</v>
      </c>
      <c r="EU73" s="670" t="e">
        <f t="shared" si="155"/>
        <v>#REF!</v>
      </c>
      <c r="EV73" s="685" t="e">
        <f t="shared" si="154"/>
        <v>#REF!</v>
      </c>
    </row>
    <row r="74" spans="67:152">
      <c r="DT74" s="257" t="s">
        <v>365</v>
      </c>
      <c r="DU74" s="241" t="e">
        <f>DU65</f>
        <v>#REF!</v>
      </c>
      <c r="DV74" s="241">
        <f>DV65</f>
        <v>1.84</v>
      </c>
      <c r="DW74" s="242" t="e">
        <f t="shared" si="152"/>
        <v>#REF!</v>
      </c>
      <c r="DX74" s="258" t="e">
        <f t="shared" si="153"/>
        <v>#REF!</v>
      </c>
      <c r="DY74" s="267"/>
      <c r="DZ74" s="267"/>
      <c r="EA74" s="267"/>
      <c r="EB74" s="267"/>
      <c r="EC74" s="267"/>
      <c r="ED74" s="267"/>
      <c r="ER74" s="671" t="str">
        <f>DT74</f>
        <v>Export @KHM</v>
      </c>
      <c r="ES74" s="673" t="e">
        <f>DU74</f>
        <v>#REF!</v>
      </c>
      <c r="ET74" s="673">
        <f t="shared" si="155"/>
        <v>1.84</v>
      </c>
      <c r="EU74" s="673" t="e">
        <f t="shared" si="155"/>
        <v>#REF!</v>
      </c>
      <c r="EV74" s="686" t="e">
        <f t="shared" si="154"/>
        <v>#REF!</v>
      </c>
    </row>
    <row r="75" spans="67:152" ht="20.5" thickBot="1">
      <c r="DT75" s="257" t="s">
        <v>436</v>
      </c>
      <c r="DU75" s="241" t="e">
        <f>DU66</f>
        <v>#REF!</v>
      </c>
      <c r="DV75" s="241">
        <f>DV66</f>
        <v>1.839</v>
      </c>
      <c r="DW75" s="242" t="e">
        <f t="shared" si="152"/>
        <v>#REF!</v>
      </c>
      <c r="DX75" s="258" t="e">
        <f t="shared" si="153"/>
        <v>#REF!</v>
      </c>
      <c r="DY75" s="267"/>
      <c r="DZ75" s="267"/>
      <c r="EA75" s="267"/>
      <c r="EB75" s="267"/>
      <c r="EC75" s="267"/>
      <c r="ED75" s="267"/>
      <c r="ER75" s="671" t="str">
        <f>DT75</f>
        <v>KHM - IRPC</v>
      </c>
      <c r="ES75" s="673" t="e">
        <f>DU75</f>
        <v>#REF!</v>
      </c>
      <c r="ET75" s="673">
        <f t="shared" si="155"/>
        <v>1.839</v>
      </c>
      <c r="EU75" s="673" t="e">
        <f t="shared" si="155"/>
        <v>#REF!</v>
      </c>
      <c r="EV75" s="686" t="e">
        <f>DX75</f>
        <v>#REF!</v>
      </c>
    </row>
    <row r="76" spans="67:152" ht="20.5" thickBot="1">
      <c r="DT76" s="244" t="s">
        <v>44</v>
      </c>
      <c r="DU76" s="245" t="e">
        <f>SUM(DU70:DU75)</f>
        <v>#REF!</v>
      </c>
      <c r="DV76" s="245">
        <f>SUM(DV70:DV75)</f>
        <v>76.989000000000004</v>
      </c>
      <c r="DW76" s="245" t="e">
        <f t="shared" si="152"/>
        <v>#REF!</v>
      </c>
      <c r="DX76" s="725" t="e">
        <f t="shared" si="153"/>
        <v>#REF!</v>
      </c>
      <c r="DY76" s="267"/>
      <c r="DZ76" s="267"/>
      <c r="EA76" s="267"/>
      <c r="EB76" s="267"/>
      <c r="EC76" s="267"/>
      <c r="ED76" s="267"/>
      <c r="ER76" s="674" t="s">
        <v>44</v>
      </c>
      <c r="ES76" s="675" t="e">
        <f>DU76</f>
        <v>#REF!</v>
      </c>
      <c r="ET76" s="704">
        <f t="shared" si="155"/>
        <v>76.989000000000004</v>
      </c>
      <c r="EU76" s="704" t="e">
        <f t="shared" si="155"/>
        <v>#REF!</v>
      </c>
      <c r="EV76" s="705" t="e">
        <f>DX76</f>
        <v>#REF!</v>
      </c>
    </row>
    <row r="77" spans="67:152" ht="20.5" thickTop="1">
      <c r="DT77" s="266"/>
      <c r="DU77" s="269"/>
      <c r="DW77" s="265"/>
      <c r="DX77" s="266"/>
      <c r="DY77" s="267"/>
      <c r="DZ77" s="724"/>
      <c r="EA77" s="267"/>
      <c r="EB77" s="267"/>
      <c r="EC77" s="267"/>
      <c r="ED77" s="267"/>
    </row>
    <row r="78" spans="67:152">
      <c r="DT78" s="266"/>
      <c r="DU78" s="269"/>
      <c r="DW78" s="265"/>
      <c r="DX78" s="266"/>
      <c r="DY78" s="267"/>
      <c r="DZ78" s="267"/>
      <c r="EA78" s="267"/>
      <c r="EB78" s="267"/>
      <c r="EC78" s="267"/>
      <c r="ED78" s="267"/>
      <c r="ET78" s="807"/>
    </row>
    <row r="79" spans="67:152">
      <c r="DT79" s="266"/>
      <c r="DU79" s="269"/>
      <c r="DW79" s="265"/>
      <c r="DX79" s="266"/>
      <c r="DY79" s="267"/>
      <c r="DZ79" s="267"/>
      <c r="EA79" s="267"/>
      <c r="EB79" s="267"/>
      <c r="EC79" s="267"/>
      <c r="ED79" s="267"/>
    </row>
    <row r="80" spans="67:152">
      <c r="DT80" s="266"/>
      <c r="DU80" s="269"/>
      <c r="DW80" s="265"/>
      <c r="DX80" s="266"/>
      <c r="DY80" s="267"/>
      <c r="DZ80" s="267"/>
      <c r="EA80" s="267"/>
      <c r="EB80" s="267"/>
      <c r="EC80" s="267"/>
      <c r="ED80" s="267"/>
    </row>
    <row r="81" spans="124:149">
      <c r="DT81" s="266"/>
      <c r="DU81" s="266"/>
      <c r="DV81" s="266"/>
      <c r="DW81" s="265"/>
      <c r="DY81" s="267"/>
      <c r="DZ81" s="267"/>
      <c r="EA81" s="267"/>
      <c r="EB81" s="267"/>
      <c r="EC81" s="267"/>
      <c r="ED81" s="267"/>
    </row>
    <row r="82" spans="124:149">
      <c r="DT82" s="235" t="s">
        <v>182</v>
      </c>
      <c r="DU82" s="236" t="s">
        <v>56</v>
      </c>
      <c r="DV82" s="804">
        <v>44317</v>
      </c>
      <c r="DW82" s="265"/>
      <c r="DX82" s="266"/>
      <c r="DY82" s="267"/>
      <c r="DZ82" s="267"/>
      <c r="EA82" s="267"/>
      <c r="EB82" s="267"/>
      <c r="EC82" s="267"/>
      <c r="ED82" s="267"/>
      <c r="EE82" s="267"/>
    </row>
    <row r="83" spans="124:149">
      <c r="DT83" s="239" t="s">
        <v>360</v>
      </c>
      <c r="DU83" s="239" t="s">
        <v>357</v>
      </c>
      <c r="DV83" s="327"/>
      <c r="DW83" s="265"/>
      <c r="DX83" s="266"/>
      <c r="DY83" s="267"/>
      <c r="DZ83" s="267"/>
      <c r="EA83" s="267"/>
      <c r="EB83" s="267"/>
      <c r="EC83" s="267"/>
      <c r="ED83" s="267"/>
      <c r="EE83" s="267"/>
      <c r="ER83" s="678" t="s">
        <v>360</v>
      </c>
      <c r="ES83" s="678" t="s">
        <v>357</v>
      </c>
    </row>
    <row r="84" spans="124:149">
      <c r="DT84" s="240" t="s">
        <v>37</v>
      </c>
      <c r="DU84" s="802">
        <f>BB5</f>
        <v>10.85</v>
      </c>
      <c r="DV84" s="265"/>
      <c r="DW84" s="265"/>
      <c r="DX84" s="266"/>
      <c r="DY84" s="266"/>
      <c r="DZ84" s="266"/>
      <c r="EA84" s="266"/>
      <c r="EB84" s="266"/>
      <c r="EC84" s="266"/>
      <c r="ED84" s="267"/>
      <c r="EE84" s="267"/>
      <c r="ER84" s="679" t="s">
        <v>37</v>
      </c>
      <c r="ES84" s="680">
        <f t="shared" ref="ES84:ES91" si="156">DU84</f>
        <v>10.85</v>
      </c>
    </row>
    <row r="85" spans="124:149">
      <c r="DT85" s="240" t="s">
        <v>38</v>
      </c>
      <c r="DU85" s="802">
        <f t="shared" ref="DU85:DU86" si="157">BB6</f>
        <v>9.6720000000000006</v>
      </c>
      <c r="DV85" s="265"/>
      <c r="DW85" s="265"/>
      <c r="DX85" s="266"/>
      <c r="DY85" s="267"/>
      <c r="DZ85" s="267"/>
      <c r="EA85" s="267"/>
      <c r="EB85" s="267"/>
      <c r="EC85" s="267"/>
      <c r="ED85" s="267"/>
      <c r="EE85" s="267"/>
      <c r="ER85" s="681" t="s">
        <v>38</v>
      </c>
      <c r="ES85" s="680">
        <f t="shared" si="156"/>
        <v>9.6720000000000006</v>
      </c>
    </row>
    <row r="86" spans="124:149">
      <c r="DT86" s="240" t="s">
        <v>39</v>
      </c>
      <c r="DU86" s="802">
        <f t="shared" si="157"/>
        <v>12.71</v>
      </c>
      <c r="DV86" s="265"/>
      <c r="DW86" s="265"/>
      <c r="DX86" s="266"/>
      <c r="DY86" s="267"/>
      <c r="DZ86" s="267"/>
      <c r="EA86" s="267"/>
      <c r="EB86" s="267"/>
      <c r="EC86" s="267"/>
      <c r="ED86" s="267"/>
      <c r="EE86" s="267"/>
      <c r="ER86" s="681" t="s">
        <v>39</v>
      </c>
      <c r="ES86" s="680">
        <f t="shared" si="156"/>
        <v>12.71</v>
      </c>
    </row>
    <row r="87" spans="124:149">
      <c r="DT87" s="240" t="s">
        <v>83</v>
      </c>
      <c r="DU87" s="802">
        <f>BB25</f>
        <v>4.8049999999999997</v>
      </c>
      <c r="DV87" s="265"/>
      <c r="DW87" s="265"/>
      <c r="DX87" s="266"/>
      <c r="DY87" s="267"/>
      <c r="DZ87" s="267"/>
      <c r="EA87" s="267"/>
      <c r="EB87" s="267"/>
      <c r="EC87" s="267"/>
      <c r="ED87" s="267"/>
      <c r="EE87" s="267"/>
      <c r="ER87" s="681" t="s">
        <v>83</v>
      </c>
      <c r="ES87" s="680">
        <f t="shared" si="156"/>
        <v>4.8049999999999997</v>
      </c>
    </row>
    <row r="88" spans="124:149">
      <c r="DT88" s="240" t="s">
        <v>40</v>
      </c>
      <c r="DU88" s="802">
        <f>BB8</f>
        <v>14.26</v>
      </c>
      <c r="DV88" s="265"/>
      <c r="DW88" s="265"/>
      <c r="DX88" s="265"/>
      <c r="ER88" s="681" t="s">
        <v>40</v>
      </c>
      <c r="ES88" s="680">
        <f t="shared" si="156"/>
        <v>14.26</v>
      </c>
    </row>
    <row r="89" spans="124:149">
      <c r="DT89" s="240" t="s">
        <v>42</v>
      </c>
      <c r="DU89" s="802">
        <f t="shared" ref="DU89:DU90" si="158">BB9</f>
        <v>20.149999999999999</v>
      </c>
      <c r="DV89" s="265"/>
      <c r="DW89" s="265"/>
      <c r="DX89" s="265"/>
      <c r="ER89" s="681" t="s">
        <v>42</v>
      </c>
      <c r="ES89" s="680">
        <f t="shared" si="156"/>
        <v>20.149999999999999</v>
      </c>
    </row>
    <row r="90" spans="124:149" ht="20.5" thickBot="1">
      <c r="DT90" s="240" t="s">
        <v>137</v>
      </c>
      <c r="DU90" s="802">
        <f t="shared" si="158"/>
        <v>15.19</v>
      </c>
      <c r="DV90" s="265"/>
      <c r="DW90" s="265"/>
      <c r="DX90" s="265"/>
      <c r="ER90" s="681" t="s">
        <v>137</v>
      </c>
      <c r="ES90" s="682">
        <f t="shared" si="156"/>
        <v>15.19</v>
      </c>
    </row>
    <row r="91" spans="124:149" ht="20.5" thickBot="1">
      <c r="DT91" s="244" t="s">
        <v>44</v>
      </c>
      <c r="DU91" s="245">
        <f>SUM(DU84:DU90)</f>
        <v>87.637</v>
      </c>
      <c r="DV91" s="270"/>
      <c r="DW91" s="265"/>
      <c r="DX91" s="265"/>
      <c r="ER91" s="683" t="s">
        <v>44</v>
      </c>
      <c r="ES91" s="684">
        <f t="shared" si="156"/>
        <v>87.637</v>
      </c>
    </row>
    <row r="92" spans="124:149" ht="20.5" thickTop="1">
      <c r="DT92" s="265"/>
      <c r="DU92" s="265"/>
      <c r="DV92" s="265"/>
      <c r="DW92" s="265"/>
      <c r="DX92" s="265"/>
    </row>
    <row r="93" spans="124:149">
      <c r="DT93" s="235" t="s">
        <v>142</v>
      </c>
      <c r="DU93" s="236" t="s">
        <v>56</v>
      </c>
      <c r="DV93" s="237">
        <f>DV82</f>
        <v>44317</v>
      </c>
      <c r="DW93" s="265"/>
      <c r="DX93" s="265"/>
    </row>
    <row r="94" spans="124:149">
      <c r="DT94" s="238"/>
      <c r="DU94" s="238"/>
      <c r="DV94" s="265"/>
      <c r="DW94" s="265"/>
      <c r="DX94" s="265"/>
    </row>
    <row r="95" spans="124:149">
      <c r="DT95" s="256" t="s">
        <v>363</v>
      </c>
      <c r="DU95" s="256" t="s">
        <v>357</v>
      </c>
      <c r="DV95" s="265"/>
      <c r="DW95" s="265"/>
      <c r="DX95" s="265"/>
    </row>
    <row r="96" spans="124:149">
      <c r="DT96" s="257" t="s">
        <v>87</v>
      </c>
      <c r="DU96" s="802">
        <f>BB14</f>
        <v>40.123456790123456</v>
      </c>
      <c r="DV96" s="265"/>
      <c r="DW96" s="265"/>
      <c r="DX96" s="265"/>
    </row>
    <row r="97" spans="124:149">
      <c r="DT97" s="257" t="s">
        <v>88</v>
      </c>
      <c r="DU97" s="802">
        <f t="shared" ref="DU97:DU100" si="159">BB15</f>
        <v>43.629629629629626</v>
      </c>
      <c r="DV97" s="265"/>
      <c r="DW97" s="265"/>
      <c r="DX97" s="265"/>
    </row>
    <row r="98" spans="124:149">
      <c r="DT98" s="257" t="s">
        <v>89</v>
      </c>
      <c r="DU98" s="802">
        <f t="shared" si="159"/>
        <v>0</v>
      </c>
      <c r="DV98" s="265"/>
      <c r="DW98" s="265"/>
      <c r="DX98" s="265"/>
    </row>
    <row r="99" spans="124:149">
      <c r="DT99" s="257" t="s">
        <v>320</v>
      </c>
      <c r="DU99" s="802">
        <f t="shared" si="159"/>
        <v>0</v>
      </c>
      <c r="DV99" s="265"/>
      <c r="DW99" s="265"/>
      <c r="DX99" s="265"/>
    </row>
    <row r="100" spans="124:149">
      <c r="DT100" s="257" t="s">
        <v>192</v>
      </c>
      <c r="DU100" s="802">
        <f t="shared" si="159"/>
        <v>0</v>
      </c>
      <c r="DV100" s="270"/>
      <c r="DW100" s="265"/>
      <c r="DX100" s="265"/>
    </row>
    <row r="101" spans="124:149">
      <c r="DT101" s="257" t="s">
        <v>365</v>
      </c>
      <c r="DU101" s="802">
        <f>BB27</f>
        <v>1.9</v>
      </c>
      <c r="DV101" s="265"/>
      <c r="DW101" s="265"/>
      <c r="DX101" s="265"/>
    </row>
    <row r="102" spans="124:149" ht="20.5" thickBot="1">
      <c r="DT102" s="257" t="s">
        <v>436</v>
      </c>
      <c r="DU102" s="802">
        <f>BB28</f>
        <v>3.8</v>
      </c>
      <c r="DV102" s="270"/>
      <c r="DW102" s="265"/>
      <c r="DX102" s="265"/>
    </row>
    <row r="103" spans="124:149" ht="20.5" thickBot="1">
      <c r="DT103" s="244" t="s">
        <v>44</v>
      </c>
      <c r="DU103" s="245">
        <f>SUM(DU96:DU102)</f>
        <v>89.453086419753092</v>
      </c>
      <c r="DV103" s="271"/>
      <c r="DX103" s="265"/>
    </row>
    <row r="104" spans="124:149" ht="20.5" thickTop="1">
      <c r="DT104" s="256" t="s">
        <v>363</v>
      </c>
      <c r="DU104" s="256" t="s">
        <v>357</v>
      </c>
      <c r="DX104" s="265"/>
      <c r="ER104" s="678" t="s">
        <v>362</v>
      </c>
      <c r="ES104" s="678" t="s">
        <v>357</v>
      </c>
    </row>
    <row r="105" spans="124:149">
      <c r="DT105" s="257" t="s">
        <v>290</v>
      </c>
      <c r="DU105" s="241">
        <f>DU96+DU97</f>
        <v>83.753086419753089</v>
      </c>
      <c r="ER105" s="679" t="str">
        <f>DT105</f>
        <v>M.7</v>
      </c>
      <c r="ES105" s="680">
        <f>DU105</f>
        <v>83.753086419753089</v>
      </c>
    </row>
    <row r="106" spans="124:149">
      <c r="DT106" s="257" t="s">
        <v>364</v>
      </c>
      <c r="DU106" s="241">
        <f>DU98</f>
        <v>0</v>
      </c>
      <c r="ER106" s="679" t="str">
        <f>DT106</f>
        <v>Non - M.7</v>
      </c>
      <c r="ES106" s="680">
        <f>DU106</f>
        <v>0</v>
      </c>
    </row>
    <row r="107" spans="124:149">
      <c r="DT107" s="257" t="s">
        <v>320</v>
      </c>
      <c r="DU107" s="241">
        <f>DU99</f>
        <v>0</v>
      </c>
      <c r="ER107" s="679" t="s">
        <v>366</v>
      </c>
      <c r="ES107" s="680">
        <f>DU107</f>
        <v>0</v>
      </c>
    </row>
    <row r="108" spans="124:149">
      <c r="DT108" s="257" t="s">
        <v>192</v>
      </c>
      <c r="DU108" s="241">
        <f>DU100</f>
        <v>0</v>
      </c>
      <c r="ER108" s="681" t="str">
        <f>DT108</f>
        <v>Export @MT</v>
      </c>
      <c r="ES108" s="680">
        <f>DU108</f>
        <v>0</v>
      </c>
    </row>
    <row r="109" spans="124:149">
      <c r="DT109" s="257" t="s">
        <v>365</v>
      </c>
      <c r="DU109" s="241">
        <f>DU101</f>
        <v>1.9</v>
      </c>
      <c r="ER109" s="681" t="str">
        <f>DT109</f>
        <v>Export @KHM</v>
      </c>
      <c r="ES109" s="680">
        <f>DU109</f>
        <v>1.9</v>
      </c>
    </row>
    <row r="110" spans="124:149" ht="20.5" thickBot="1">
      <c r="DT110" s="257" t="s">
        <v>436</v>
      </c>
      <c r="DU110" s="241">
        <f>DU102</f>
        <v>3.8</v>
      </c>
      <c r="ER110" s="681" t="str">
        <f>DT110</f>
        <v>KHM - IRPC</v>
      </c>
      <c r="ES110" s="682">
        <f>DU110</f>
        <v>3.8</v>
      </c>
    </row>
    <row r="111" spans="124:149" ht="20.5" thickBot="1">
      <c r="DT111" s="244" t="s">
        <v>44</v>
      </c>
      <c r="DU111" s="245">
        <f>SUM(DU105:DU110)</f>
        <v>89.453086419753092</v>
      </c>
      <c r="ER111" s="683" t="s">
        <v>44</v>
      </c>
      <c r="ES111" s="684">
        <f>DU111</f>
        <v>89.453086419753092</v>
      </c>
    </row>
    <row r="112" spans="124:149" ht="20.5" thickTop="1"/>
  </sheetData>
  <mergeCells count="1">
    <mergeCell ref="DW6:DX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Q13"/>
  <sheetViews>
    <sheetView zoomScale="115" zoomScaleNormal="115" workbookViewId="0">
      <selection activeCell="BD22" sqref="BD22"/>
    </sheetView>
  </sheetViews>
  <sheetFormatPr defaultRowHeight="14"/>
  <cols>
    <col min="1" max="1" width="20" bestFit="1" customWidth="1"/>
    <col min="2" max="2" width="10.4140625" bestFit="1" customWidth="1"/>
    <col min="3" max="3" width="9.08203125" hidden="1" customWidth="1"/>
    <col min="4" max="6" width="8.4140625" hidden="1" customWidth="1"/>
    <col min="7" max="28" width="0" hidden="1" customWidth="1"/>
    <col min="29" max="29" width="8" hidden="1" customWidth="1"/>
    <col min="30" max="37" width="0" hidden="1" customWidth="1"/>
    <col min="38" max="40" width="10" hidden="1" customWidth="1"/>
    <col min="41" max="54" width="0" hidden="1" customWidth="1"/>
    <col min="69" max="69" width="20" hidden="1" customWidth="1"/>
    <col min="70" max="70" width="5.4140625" hidden="1" customWidth="1"/>
    <col min="71" max="81" width="12.08203125" hidden="1" customWidth="1"/>
    <col min="82" max="95" width="10" hidden="1" customWidth="1"/>
  </cols>
  <sheetData>
    <row r="1" spans="1:95">
      <c r="A1" s="161" t="s">
        <v>36</v>
      </c>
      <c r="B1" s="162">
        <f ca="1">NOW()</f>
        <v>44337.71512025463</v>
      </c>
    </row>
    <row r="3" spans="1:95">
      <c r="A3" s="151" t="s">
        <v>56</v>
      </c>
      <c r="C3">
        <v>31</v>
      </c>
      <c r="D3">
        <v>28</v>
      </c>
      <c r="E3">
        <v>31</v>
      </c>
      <c r="F3">
        <v>30</v>
      </c>
      <c r="G3">
        <v>31</v>
      </c>
      <c r="H3">
        <v>30</v>
      </c>
      <c r="I3">
        <v>31</v>
      </c>
      <c r="J3">
        <v>31</v>
      </c>
      <c r="K3">
        <v>30</v>
      </c>
      <c r="L3">
        <v>31</v>
      </c>
      <c r="M3">
        <v>30</v>
      </c>
      <c r="N3">
        <v>31</v>
      </c>
      <c r="O3">
        <v>31</v>
      </c>
      <c r="P3">
        <v>28</v>
      </c>
      <c r="Q3">
        <v>31</v>
      </c>
      <c r="R3">
        <v>30</v>
      </c>
      <c r="S3">
        <v>31</v>
      </c>
      <c r="T3">
        <v>30</v>
      </c>
      <c r="U3">
        <v>31</v>
      </c>
      <c r="V3">
        <v>31</v>
      </c>
      <c r="W3">
        <v>30</v>
      </c>
      <c r="X3">
        <v>31</v>
      </c>
      <c r="Y3">
        <v>30</v>
      </c>
      <c r="Z3">
        <v>31</v>
      </c>
      <c r="AA3">
        <v>31</v>
      </c>
      <c r="AB3">
        <v>28</v>
      </c>
      <c r="AC3">
        <v>31</v>
      </c>
      <c r="AD3">
        <v>30</v>
      </c>
      <c r="AE3">
        <v>31</v>
      </c>
      <c r="AF3">
        <v>30</v>
      </c>
      <c r="AG3">
        <v>31</v>
      </c>
      <c r="AH3">
        <v>31</v>
      </c>
      <c r="AI3">
        <v>30</v>
      </c>
      <c r="AJ3">
        <v>31</v>
      </c>
      <c r="AK3">
        <v>30</v>
      </c>
      <c r="AL3">
        <v>31</v>
      </c>
      <c r="AM3">
        <v>31</v>
      </c>
      <c r="AN3">
        <v>29</v>
      </c>
      <c r="AO3">
        <v>31</v>
      </c>
      <c r="AP3">
        <v>30</v>
      </c>
      <c r="AQ3">
        <v>31</v>
      </c>
      <c r="AR3">
        <v>30</v>
      </c>
      <c r="AS3">
        <v>31</v>
      </c>
      <c r="AT3">
        <v>31</v>
      </c>
      <c r="AU3">
        <v>30</v>
      </c>
      <c r="AV3">
        <v>31</v>
      </c>
      <c r="AW3">
        <v>30</v>
      </c>
      <c r="AX3">
        <v>31</v>
      </c>
      <c r="AY3">
        <v>31</v>
      </c>
      <c r="AZ3">
        <v>28</v>
      </c>
      <c r="BA3">
        <v>31</v>
      </c>
      <c r="BB3">
        <v>30</v>
      </c>
      <c r="BC3">
        <v>31</v>
      </c>
      <c r="BD3">
        <v>30</v>
      </c>
      <c r="BE3">
        <v>31</v>
      </c>
      <c r="BF3">
        <v>31</v>
      </c>
      <c r="BG3">
        <v>30</v>
      </c>
      <c r="BH3">
        <v>31</v>
      </c>
      <c r="BI3">
        <v>30</v>
      </c>
      <c r="BJ3">
        <v>31</v>
      </c>
      <c r="BK3">
        <v>31</v>
      </c>
      <c r="BL3">
        <v>28</v>
      </c>
      <c r="BM3">
        <v>31</v>
      </c>
      <c r="BN3">
        <v>30</v>
      </c>
      <c r="BO3">
        <v>31</v>
      </c>
      <c r="BQ3" s="151" t="s">
        <v>57</v>
      </c>
      <c r="BS3">
        <v>31</v>
      </c>
      <c r="BT3">
        <v>28</v>
      </c>
      <c r="BU3">
        <v>31</v>
      </c>
      <c r="BV3">
        <v>30</v>
      </c>
      <c r="BW3">
        <v>31</v>
      </c>
      <c r="BX3">
        <v>30</v>
      </c>
      <c r="BY3">
        <v>31</v>
      </c>
      <c r="BZ3">
        <v>31</v>
      </c>
      <c r="CA3">
        <v>30</v>
      </c>
      <c r="CB3">
        <v>31</v>
      </c>
      <c r="CC3">
        <v>30</v>
      </c>
      <c r="CD3">
        <v>31</v>
      </c>
      <c r="CE3">
        <v>31</v>
      </c>
      <c r="CF3">
        <v>28</v>
      </c>
      <c r="CG3">
        <v>31</v>
      </c>
      <c r="CH3">
        <v>30</v>
      </c>
      <c r="CI3">
        <v>31</v>
      </c>
      <c r="CJ3">
        <v>31</v>
      </c>
      <c r="CK3">
        <v>31</v>
      </c>
      <c r="CL3">
        <v>31</v>
      </c>
      <c r="CM3">
        <v>30</v>
      </c>
      <c r="CN3">
        <v>31</v>
      </c>
      <c r="CO3">
        <v>30</v>
      </c>
      <c r="CP3">
        <v>31</v>
      </c>
      <c r="CQ3">
        <v>31</v>
      </c>
    </row>
    <row r="4" spans="1:95" s="130" customFormat="1">
      <c r="A4" s="138" t="s">
        <v>43</v>
      </c>
      <c r="B4" s="138"/>
      <c r="C4" s="190">
        <v>21916</v>
      </c>
      <c r="D4" s="139">
        <v>21947</v>
      </c>
      <c r="E4" s="139">
        <v>21976</v>
      </c>
      <c r="F4" s="139">
        <v>22007</v>
      </c>
      <c r="G4" s="139">
        <v>22037</v>
      </c>
      <c r="H4" s="139">
        <v>22068</v>
      </c>
      <c r="I4" s="139">
        <v>22098</v>
      </c>
      <c r="J4" s="139">
        <v>22129</v>
      </c>
      <c r="K4" s="139">
        <v>22160</v>
      </c>
      <c r="L4" s="139">
        <v>22190</v>
      </c>
      <c r="M4" s="139">
        <v>22221</v>
      </c>
      <c r="N4" s="139">
        <v>22251</v>
      </c>
      <c r="O4" s="139">
        <v>22282</v>
      </c>
      <c r="P4" s="139">
        <v>22313</v>
      </c>
      <c r="Q4" s="139">
        <v>22341</v>
      </c>
      <c r="R4" s="139">
        <v>22372</v>
      </c>
      <c r="S4" s="139">
        <v>22402</v>
      </c>
      <c r="T4" s="139">
        <v>22433</v>
      </c>
      <c r="U4" s="139">
        <v>22463</v>
      </c>
      <c r="V4" s="139">
        <v>22494</v>
      </c>
      <c r="W4" s="139">
        <v>22525</v>
      </c>
      <c r="X4" s="139">
        <v>22555</v>
      </c>
      <c r="Y4" s="139">
        <v>22586</v>
      </c>
      <c r="Z4" s="139">
        <v>22616</v>
      </c>
      <c r="AA4" s="139">
        <v>22647</v>
      </c>
      <c r="AB4" s="139">
        <v>22678</v>
      </c>
      <c r="AC4" s="139">
        <v>22706</v>
      </c>
      <c r="AD4" s="139">
        <v>22737</v>
      </c>
      <c r="AE4" s="139">
        <v>22767</v>
      </c>
      <c r="AF4" s="139">
        <v>22798</v>
      </c>
      <c r="AG4" s="139">
        <v>22828</v>
      </c>
      <c r="AH4" s="139">
        <v>22859</v>
      </c>
      <c r="AI4" s="139">
        <v>22890</v>
      </c>
      <c r="AJ4" s="139">
        <v>22920</v>
      </c>
      <c r="AK4" s="139">
        <v>22951</v>
      </c>
      <c r="AL4" s="139">
        <v>22981</v>
      </c>
      <c r="AM4" s="139">
        <v>23012</v>
      </c>
      <c r="AN4" s="139">
        <v>23043</v>
      </c>
      <c r="AO4" s="139">
        <v>23071</v>
      </c>
      <c r="AP4" s="139">
        <v>23102</v>
      </c>
      <c r="AQ4" s="139">
        <v>23132</v>
      </c>
      <c r="AR4" s="139">
        <v>23163</v>
      </c>
      <c r="AS4" s="139">
        <v>23193</v>
      </c>
      <c r="AT4" s="139">
        <v>23224</v>
      </c>
      <c r="AU4" s="139">
        <v>23255</v>
      </c>
      <c r="AV4" s="139">
        <v>23285</v>
      </c>
      <c r="AW4" s="139">
        <v>23316</v>
      </c>
      <c r="AX4" s="139">
        <v>23346</v>
      </c>
      <c r="AY4" s="139">
        <v>23377</v>
      </c>
      <c r="AZ4" s="139">
        <v>23408</v>
      </c>
      <c r="BA4" s="139">
        <v>23437</v>
      </c>
      <c r="BB4" s="139">
        <v>23468</v>
      </c>
      <c r="BC4" s="139">
        <v>23498</v>
      </c>
      <c r="BD4" s="139">
        <v>23529</v>
      </c>
      <c r="BE4" s="139">
        <v>23559</v>
      </c>
      <c r="BF4" s="139">
        <v>23590</v>
      </c>
      <c r="BG4" s="139">
        <v>23621</v>
      </c>
      <c r="BH4" s="139">
        <v>23651</v>
      </c>
      <c r="BI4" s="139">
        <v>23682</v>
      </c>
      <c r="BJ4" s="139">
        <v>23712</v>
      </c>
      <c r="BK4" s="139">
        <v>23743</v>
      </c>
      <c r="BL4" s="139">
        <v>23774</v>
      </c>
      <c r="BM4" s="139">
        <v>23802</v>
      </c>
      <c r="BN4" s="139">
        <v>23833</v>
      </c>
      <c r="BO4" s="139">
        <v>23863</v>
      </c>
      <c r="BQ4" s="138" t="s">
        <v>43</v>
      </c>
      <c r="BR4" s="138"/>
      <c r="BS4" s="190">
        <v>21916</v>
      </c>
      <c r="BT4" s="139">
        <v>21947</v>
      </c>
      <c r="BU4" s="139">
        <v>21976</v>
      </c>
      <c r="BV4" s="139">
        <v>22007</v>
      </c>
      <c r="BW4" s="139">
        <v>22037</v>
      </c>
      <c r="BX4" s="139">
        <v>22068</v>
      </c>
      <c r="BY4" s="139">
        <v>22098</v>
      </c>
      <c r="BZ4" s="139">
        <v>22129</v>
      </c>
      <c r="CA4" s="139">
        <v>22160</v>
      </c>
      <c r="CB4" s="139">
        <v>22190</v>
      </c>
      <c r="CC4" s="139">
        <v>22221</v>
      </c>
      <c r="CD4" s="139">
        <v>22251</v>
      </c>
      <c r="CE4" s="139">
        <v>22282</v>
      </c>
      <c r="CF4" s="139">
        <v>22313</v>
      </c>
      <c r="CG4" s="139">
        <v>22341</v>
      </c>
      <c r="CH4" s="139">
        <v>22372</v>
      </c>
      <c r="CI4" s="139">
        <v>22402</v>
      </c>
      <c r="CJ4" s="139">
        <v>22433</v>
      </c>
      <c r="CK4" s="139">
        <v>22463</v>
      </c>
      <c r="CL4" s="139">
        <v>22494</v>
      </c>
      <c r="CM4" s="139">
        <v>22525</v>
      </c>
      <c r="CN4" s="139">
        <v>22555</v>
      </c>
      <c r="CO4" s="139">
        <v>22586</v>
      </c>
      <c r="CP4" s="139">
        <v>22616</v>
      </c>
      <c r="CQ4" s="139">
        <v>22647</v>
      </c>
    </row>
    <row r="5" spans="1:95">
      <c r="A5" s="131" t="s">
        <v>97</v>
      </c>
      <c r="B5" s="191" t="s">
        <v>42</v>
      </c>
      <c r="C5" s="128">
        <f>4*24*C3/1000</f>
        <v>2.976</v>
      </c>
      <c r="D5" s="128">
        <f t="shared" ref="D5:J5" si="0">5.5*24*D3/1000</f>
        <v>3.6960000000000002</v>
      </c>
      <c r="E5" s="128">
        <f t="shared" si="0"/>
        <v>4.0919999999999996</v>
      </c>
      <c r="F5" s="128">
        <f t="shared" si="0"/>
        <v>3.96</v>
      </c>
      <c r="G5" s="128">
        <f t="shared" si="0"/>
        <v>4.0919999999999996</v>
      </c>
      <c r="H5" s="128">
        <f t="shared" si="0"/>
        <v>3.96</v>
      </c>
      <c r="I5" s="128">
        <f t="shared" si="0"/>
        <v>4.0919999999999996</v>
      </c>
      <c r="J5" s="128">
        <f t="shared" si="0"/>
        <v>4.0919999999999996</v>
      </c>
      <c r="K5" s="128">
        <f>5.5*24*15/1000</f>
        <v>1.98</v>
      </c>
      <c r="L5" s="128">
        <f t="shared" ref="L5:S5" si="1">5.5*24*L3/1000</f>
        <v>4.0919999999999996</v>
      </c>
      <c r="M5" s="128">
        <f t="shared" si="1"/>
        <v>3.96</v>
      </c>
      <c r="N5" s="128">
        <f t="shared" si="1"/>
        <v>4.0919999999999996</v>
      </c>
      <c r="O5" s="128">
        <f t="shared" si="1"/>
        <v>4.0919999999999996</v>
      </c>
      <c r="P5" s="128">
        <f t="shared" si="1"/>
        <v>3.6960000000000002</v>
      </c>
      <c r="Q5" s="128">
        <f t="shared" si="1"/>
        <v>4.0919999999999996</v>
      </c>
      <c r="R5" s="128">
        <f t="shared" si="1"/>
        <v>3.96</v>
      </c>
      <c r="S5" s="128">
        <f t="shared" si="1"/>
        <v>4.0919999999999996</v>
      </c>
      <c r="T5" s="128">
        <f t="shared" ref="T5:AI5" si="2">5.5*24*T3/1000</f>
        <v>3.96</v>
      </c>
      <c r="U5" s="128">
        <f t="shared" si="2"/>
        <v>4.0919999999999996</v>
      </c>
      <c r="V5" s="128">
        <f t="shared" si="2"/>
        <v>4.0919999999999996</v>
      </c>
      <c r="W5" s="128">
        <f t="shared" si="2"/>
        <v>3.96</v>
      </c>
      <c r="X5" s="128">
        <f t="shared" si="2"/>
        <v>4.0919999999999996</v>
      </c>
      <c r="Y5" s="128">
        <f t="shared" si="2"/>
        <v>3.96</v>
      </c>
      <c r="Z5" s="128">
        <f t="shared" si="2"/>
        <v>4.0919999999999996</v>
      </c>
      <c r="AA5" s="128">
        <f t="shared" si="2"/>
        <v>4.0919999999999996</v>
      </c>
      <c r="AB5" s="128">
        <f t="shared" si="2"/>
        <v>3.6960000000000002</v>
      </c>
      <c r="AC5" s="128">
        <f t="shared" si="2"/>
        <v>4.0919999999999996</v>
      </c>
      <c r="AD5" s="128">
        <f t="shared" si="2"/>
        <v>3.96</v>
      </c>
      <c r="AE5" s="128">
        <f t="shared" si="2"/>
        <v>4.0919999999999996</v>
      </c>
      <c r="AF5" s="128">
        <f t="shared" si="2"/>
        <v>3.96</v>
      </c>
      <c r="AG5" s="128">
        <f t="shared" si="2"/>
        <v>4.0919999999999996</v>
      </c>
      <c r="AH5" s="128">
        <f t="shared" si="2"/>
        <v>4.0919999999999996</v>
      </c>
      <c r="AI5" s="304">
        <f t="shared" si="2"/>
        <v>3.96</v>
      </c>
      <c r="AJ5" s="399">
        <f>6*24*AJ3/1000</f>
        <v>4.4640000000000004</v>
      </c>
      <c r="AK5" s="399">
        <f>6*24*AK3/1000</f>
        <v>4.32</v>
      </c>
      <c r="AL5" s="304">
        <f>6.5*24*AL3/1000</f>
        <v>4.8360000000000003</v>
      </c>
      <c r="AM5" s="304">
        <f>6.5*24*AM3/1000</f>
        <v>4.8360000000000003</v>
      </c>
      <c r="AN5" s="304">
        <f>6.5*24*AN3/1000</f>
        <v>4.524</v>
      </c>
      <c r="AO5" s="304">
        <f>6.5*24*AO3/1000</f>
        <v>4.8360000000000003</v>
      </c>
      <c r="AP5" s="304">
        <f>6.5*24*AP3/1000</f>
        <v>4.68</v>
      </c>
      <c r="AQ5" s="304">
        <f>6*24*AQ3/1000</f>
        <v>4.4640000000000004</v>
      </c>
      <c r="AR5" s="304">
        <f>3*24*AR3/1000</f>
        <v>2.16</v>
      </c>
      <c r="AS5" s="304">
        <f>3*24*AS3/1000</f>
        <v>2.2320000000000002</v>
      </c>
      <c r="AT5" s="304">
        <f t="shared" ref="AT5:AY5" si="3">3*24*AT3/1000</f>
        <v>2.2320000000000002</v>
      </c>
      <c r="AU5" s="304">
        <f t="shared" si="3"/>
        <v>2.16</v>
      </c>
      <c r="AV5" s="304">
        <f t="shared" si="3"/>
        <v>2.2320000000000002</v>
      </c>
      <c r="AW5" s="304">
        <f t="shared" si="3"/>
        <v>2.16</v>
      </c>
      <c r="AX5" s="304">
        <f t="shared" si="3"/>
        <v>2.2320000000000002</v>
      </c>
      <c r="AY5" s="304">
        <f t="shared" si="3"/>
        <v>2.2320000000000002</v>
      </c>
      <c r="AZ5" s="304">
        <f>6*24*AZ3/1000</f>
        <v>4.032</v>
      </c>
      <c r="BA5" s="304">
        <f t="shared" ref="BA5:BN5" si="4">6*24*BA3/1000</f>
        <v>4.4640000000000004</v>
      </c>
      <c r="BB5" s="304">
        <f t="shared" si="4"/>
        <v>4.32</v>
      </c>
      <c r="BC5" s="304">
        <f t="shared" si="4"/>
        <v>4.4640000000000004</v>
      </c>
      <c r="BD5" s="304">
        <f t="shared" si="4"/>
        <v>4.32</v>
      </c>
      <c r="BE5" s="887">
        <f>6*24*5/1000</f>
        <v>0.72</v>
      </c>
      <c r="BF5" s="304">
        <f t="shared" si="4"/>
        <v>4.4640000000000004</v>
      </c>
      <c r="BG5" s="304">
        <f t="shared" si="4"/>
        <v>4.32</v>
      </c>
      <c r="BH5" s="304">
        <f t="shared" si="4"/>
        <v>4.4640000000000004</v>
      </c>
      <c r="BI5" s="304">
        <f t="shared" si="4"/>
        <v>4.32</v>
      </c>
      <c r="BJ5" s="304">
        <f t="shared" si="4"/>
        <v>4.4640000000000004</v>
      </c>
      <c r="BK5" s="304">
        <f t="shared" si="4"/>
        <v>4.4640000000000004</v>
      </c>
      <c r="BL5" s="304">
        <f t="shared" si="4"/>
        <v>4.032</v>
      </c>
      <c r="BM5" s="304">
        <f t="shared" si="4"/>
        <v>4.4640000000000004</v>
      </c>
      <c r="BN5" s="304">
        <f t="shared" si="4"/>
        <v>4.32</v>
      </c>
      <c r="BO5" s="304">
        <f t="shared" ref="BO5" si="5">6*24*BO3/1000</f>
        <v>4.4640000000000004</v>
      </c>
      <c r="BQ5" s="131" t="s">
        <v>97</v>
      </c>
      <c r="BR5" s="191" t="s">
        <v>42</v>
      </c>
      <c r="BS5" s="128">
        <f t="shared" ref="BS5:CA5" si="6">BS12/1000</f>
        <v>2.9990930000000002</v>
      </c>
      <c r="BT5" s="128">
        <f t="shared" si="6"/>
        <v>3.7778069999999992</v>
      </c>
      <c r="BU5" s="128">
        <f t="shared" si="6"/>
        <v>3.9655329999999998</v>
      </c>
      <c r="BV5" s="128">
        <f t="shared" si="6"/>
        <v>3.6256740000000001</v>
      </c>
      <c r="BW5" s="128">
        <f t="shared" si="6"/>
        <v>3.9559179999999992</v>
      </c>
      <c r="BX5" s="128">
        <f t="shared" si="6"/>
        <v>3.5750429999999995</v>
      </c>
      <c r="BY5" s="128">
        <f t="shared" si="6"/>
        <v>4.1825809999999999</v>
      </c>
      <c r="BZ5" s="128">
        <f t="shared" si="6"/>
        <v>4.107977</v>
      </c>
      <c r="CA5" s="128">
        <f t="shared" si="6"/>
        <v>1.9739270000000002</v>
      </c>
      <c r="CB5" s="128">
        <f t="shared" ref="CB5:CH5" si="7">CB12/1000</f>
        <v>4.1022310000000006</v>
      </c>
      <c r="CC5" s="128">
        <f t="shared" si="7"/>
        <v>3.9790110000000003</v>
      </c>
      <c r="CD5" s="128">
        <f t="shared" si="7"/>
        <v>4.1271899999999997</v>
      </c>
      <c r="CE5" s="128">
        <f t="shared" si="7"/>
        <v>4.1366490000000002</v>
      </c>
      <c r="CF5" s="128">
        <f t="shared" si="7"/>
        <v>3.2025200000000003</v>
      </c>
      <c r="CG5" s="128">
        <f t="shared" si="7"/>
        <v>4.1357769999999991</v>
      </c>
      <c r="CH5" s="128">
        <f t="shared" si="7"/>
        <v>3.9894470000000006</v>
      </c>
      <c r="CI5" s="128">
        <f t="shared" ref="CI5:CQ5" si="8">CI12/1000</f>
        <v>4.1123759999999994</v>
      </c>
      <c r="CJ5" s="128">
        <f t="shared" si="8"/>
        <v>3.9757600000000002</v>
      </c>
      <c r="CK5" s="128">
        <f t="shared" si="8"/>
        <v>3.978164</v>
      </c>
      <c r="CL5" s="128">
        <f t="shared" si="8"/>
        <v>4.1094239999999997</v>
      </c>
      <c r="CM5" s="128">
        <f t="shared" si="8"/>
        <v>3.8047959999999996</v>
      </c>
      <c r="CN5" s="128">
        <f t="shared" si="8"/>
        <v>4.1371069999999994</v>
      </c>
      <c r="CO5" s="128">
        <f t="shared" si="8"/>
        <v>3.9870530000000004</v>
      </c>
      <c r="CP5" s="128">
        <f t="shared" si="8"/>
        <v>4.1064040000000004</v>
      </c>
      <c r="CQ5" s="128">
        <f t="shared" si="8"/>
        <v>4.1054189999999995</v>
      </c>
    </row>
    <row r="6" spans="1:95" s="130" customFormat="1">
      <c r="A6" s="138" t="s">
        <v>47</v>
      </c>
      <c r="B6" s="138"/>
      <c r="C6" s="139">
        <f>C4</f>
        <v>21916</v>
      </c>
      <c r="D6" s="139">
        <f t="shared" ref="D6:AF6" si="9">D4</f>
        <v>21947</v>
      </c>
      <c r="E6" s="139">
        <f t="shared" si="9"/>
        <v>21976</v>
      </c>
      <c r="F6" s="139">
        <f t="shared" si="9"/>
        <v>22007</v>
      </c>
      <c r="G6" s="139">
        <f t="shared" si="9"/>
        <v>22037</v>
      </c>
      <c r="H6" s="139">
        <f t="shared" si="9"/>
        <v>22068</v>
      </c>
      <c r="I6" s="139">
        <f t="shared" si="9"/>
        <v>22098</v>
      </c>
      <c r="J6" s="139">
        <f t="shared" si="9"/>
        <v>22129</v>
      </c>
      <c r="K6" s="139">
        <f t="shared" si="9"/>
        <v>22160</v>
      </c>
      <c r="L6" s="139">
        <f t="shared" si="9"/>
        <v>22190</v>
      </c>
      <c r="M6" s="139">
        <f t="shared" si="9"/>
        <v>22221</v>
      </c>
      <c r="N6" s="139">
        <f t="shared" si="9"/>
        <v>22251</v>
      </c>
      <c r="O6" s="139">
        <f t="shared" si="9"/>
        <v>22282</v>
      </c>
      <c r="P6" s="139">
        <f t="shared" si="9"/>
        <v>22313</v>
      </c>
      <c r="Q6" s="139">
        <f>Q4</f>
        <v>22341</v>
      </c>
      <c r="R6" s="139">
        <f t="shared" ref="R6:AE6" si="10">R4</f>
        <v>22372</v>
      </c>
      <c r="S6" s="139">
        <f t="shared" si="10"/>
        <v>22402</v>
      </c>
      <c r="T6" s="139">
        <f t="shared" si="10"/>
        <v>22433</v>
      </c>
      <c r="U6" s="139">
        <f t="shared" si="10"/>
        <v>22463</v>
      </c>
      <c r="V6" s="139">
        <f t="shared" si="10"/>
        <v>22494</v>
      </c>
      <c r="W6" s="139">
        <f t="shared" si="10"/>
        <v>22525</v>
      </c>
      <c r="X6" s="139">
        <f t="shared" si="10"/>
        <v>22555</v>
      </c>
      <c r="Y6" s="139">
        <f t="shared" si="10"/>
        <v>22586</v>
      </c>
      <c r="Z6" s="139">
        <f t="shared" si="10"/>
        <v>22616</v>
      </c>
      <c r="AA6" s="139">
        <f t="shared" si="10"/>
        <v>22647</v>
      </c>
      <c r="AB6" s="139">
        <f t="shared" si="10"/>
        <v>22678</v>
      </c>
      <c r="AC6" s="139">
        <f t="shared" si="10"/>
        <v>22706</v>
      </c>
      <c r="AD6" s="139">
        <f t="shared" si="10"/>
        <v>22737</v>
      </c>
      <c r="AE6" s="139">
        <f t="shared" si="10"/>
        <v>22767</v>
      </c>
      <c r="AF6" s="139">
        <f t="shared" si="9"/>
        <v>22798</v>
      </c>
      <c r="AG6" s="139">
        <f>AG4</f>
        <v>22828</v>
      </c>
      <c r="AH6" s="139">
        <f>AH4</f>
        <v>22859</v>
      </c>
      <c r="AI6" s="139">
        <f>AI4</f>
        <v>22890</v>
      </c>
      <c r="AJ6" s="139">
        <f>AJ4</f>
        <v>22920</v>
      </c>
      <c r="AK6" s="139">
        <f>AK4</f>
        <v>22951</v>
      </c>
      <c r="AL6" s="139">
        <f t="shared" ref="AL6:AW6" si="11">AL4</f>
        <v>22981</v>
      </c>
      <c r="AM6" s="139">
        <f t="shared" si="11"/>
        <v>23012</v>
      </c>
      <c r="AN6" s="139">
        <f t="shared" si="11"/>
        <v>23043</v>
      </c>
      <c r="AO6" s="139">
        <f t="shared" si="11"/>
        <v>23071</v>
      </c>
      <c r="AP6" s="139">
        <f t="shared" si="11"/>
        <v>23102</v>
      </c>
      <c r="AQ6" s="139">
        <f t="shared" si="11"/>
        <v>23132</v>
      </c>
      <c r="AR6" s="139">
        <f t="shared" si="11"/>
        <v>23163</v>
      </c>
      <c r="AS6" s="139">
        <f t="shared" si="11"/>
        <v>23193</v>
      </c>
      <c r="AT6" s="139">
        <f t="shared" si="11"/>
        <v>23224</v>
      </c>
      <c r="AU6" s="139">
        <f t="shared" si="11"/>
        <v>23255</v>
      </c>
      <c r="AV6" s="139">
        <f t="shared" si="11"/>
        <v>23285</v>
      </c>
      <c r="AW6" s="139">
        <f t="shared" si="11"/>
        <v>23316</v>
      </c>
      <c r="AX6" s="139">
        <f t="shared" ref="AX6:BK6" si="12">AX4</f>
        <v>23346</v>
      </c>
      <c r="AY6" s="139">
        <f t="shared" si="12"/>
        <v>23377</v>
      </c>
      <c r="AZ6" s="139">
        <f t="shared" si="12"/>
        <v>23408</v>
      </c>
      <c r="BA6" s="139">
        <f t="shared" si="12"/>
        <v>23437</v>
      </c>
      <c r="BB6" s="139">
        <f t="shared" si="12"/>
        <v>23468</v>
      </c>
      <c r="BC6" s="139">
        <f t="shared" si="12"/>
        <v>23498</v>
      </c>
      <c r="BD6" s="139">
        <f t="shared" si="12"/>
        <v>23529</v>
      </c>
      <c r="BE6" s="139">
        <f t="shared" si="12"/>
        <v>23559</v>
      </c>
      <c r="BF6" s="139">
        <f t="shared" si="12"/>
        <v>23590</v>
      </c>
      <c r="BG6" s="139">
        <f t="shared" si="12"/>
        <v>23621</v>
      </c>
      <c r="BH6" s="139">
        <f t="shared" si="12"/>
        <v>23651</v>
      </c>
      <c r="BI6" s="139">
        <f t="shared" si="12"/>
        <v>23682</v>
      </c>
      <c r="BJ6" s="139">
        <f t="shared" si="12"/>
        <v>23712</v>
      </c>
      <c r="BK6" s="139">
        <f t="shared" si="12"/>
        <v>23743</v>
      </c>
      <c r="BL6" s="139">
        <f t="shared" ref="BL6:BM6" si="13">BL4</f>
        <v>23774</v>
      </c>
      <c r="BM6" s="139">
        <f t="shared" si="13"/>
        <v>23802</v>
      </c>
      <c r="BN6" s="139">
        <f t="shared" ref="BN6:BO6" si="14">BN4</f>
        <v>23833</v>
      </c>
      <c r="BO6" s="139">
        <f t="shared" si="14"/>
        <v>23863</v>
      </c>
      <c r="BQ6" s="138" t="s">
        <v>47</v>
      </c>
      <c r="BR6" s="138"/>
      <c r="BS6" s="139">
        <f t="shared" ref="BS6:CA6" si="15">BS4</f>
        <v>21916</v>
      </c>
      <c r="BT6" s="139">
        <f t="shared" si="15"/>
        <v>21947</v>
      </c>
      <c r="BU6" s="139">
        <f t="shared" si="15"/>
        <v>21976</v>
      </c>
      <c r="BV6" s="139">
        <f t="shared" si="15"/>
        <v>22007</v>
      </c>
      <c r="BW6" s="139">
        <f t="shared" si="15"/>
        <v>22037</v>
      </c>
      <c r="BX6" s="139">
        <f t="shared" si="15"/>
        <v>22068</v>
      </c>
      <c r="BY6" s="139">
        <f t="shared" si="15"/>
        <v>22098</v>
      </c>
      <c r="BZ6" s="139">
        <f t="shared" si="15"/>
        <v>22129</v>
      </c>
      <c r="CA6" s="139">
        <f t="shared" si="15"/>
        <v>22160</v>
      </c>
      <c r="CB6" s="139">
        <f t="shared" ref="CB6:CH6" si="16">CB4</f>
        <v>22190</v>
      </c>
      <c r="CC6" s="139">
        <f t="shared" si="16"/>
        <v>22221</v>
      </c>
      <c r="CD6" s="139">
        <f t="shared" si="16"/>
        <v>22251</v>
      </c>
      <c r="CE6" s="139">
        <f t="shared" si="16"/>
        <v>22282</v>
      </c>
      <c r="CF6" s="139">
        <f t="shared" si="16"/>
        <v>22313</v>
      </c>
      <c r="CG6" s="139">
        <f t="shared" si="16"/>
        <v>22341</v>
      </c>
      <c r="CH6" s="139">
        <f t="shared" si="16"/>
        <v>22372</v>
      </c>
      <c r="CI6" s="139">
        <f t="shared" ref="CI6:CQ6" si="17">CI4</f>
        <v>22402</v>
      </c>
      <c r="CJ6" s="139">
        <f t="shared" si="17"/>
        <v>22433</v>
      </c>
      <c r="CK6" s="139">
        <f t="shared" si="17"/>
        <v>22463</v>
      </c>
      <c r="CL6" s="139">
        <f t="shared" si="17"/>
        <v>22494</v>
      </c>
      <c r="CM6" s="139">
        <f t="shared" si="17"/>
        <v>22525</v>
      </c>
      <c r="CN6" s="139">
        <f t="shared" si="17"/>
        <v>22555</v>
      </c>
      <c r="CO6" s="139">
        <f t="shared" si="17"/>
        <v>22586</v>
      </c>
      <c r="CP6" s="139">
        <f t="shared" si="17"/>
        <v>22616</v>
      </c>
      <c r="CQ6" s="139">
        <f t="shared" si="17"/>
        <v>22647</v>
      </c>
    </row>
    <row r="7" spans="1:95" s="211" customFormat="1">
      <c r="A7" s="172" t="s">
        <v>97</v>
      </c>
      <c r="B7" s="177" t="s">
        <v>88</v>
      </c>
      <c r="C7" s="178">
        <f>C5</f>
        <v>2.976</v>
      </c>
      <c r="D7" s="178">
        <f t="shared" ref="D7:AF7" si="18">D5</f>
        <v>3.6960000000000002</v>
      </c>
      <c r="E7" s="178">
        <f t="shared" si="18"/>
        <v>4.0919999999999996</v>
      </c>
      <c r="F7" s="178">
        <f t="shared" si="18"/>
        <v>3.96</v>
      </c>
      <c r="G7" s="178">
        <f t="shared" si="18"/>
        <v>4.0919999999999996</v>
      </c>
      <c r="H7" s="178">
        <f t="shared" si="18"/>
        <v>3.96</v>
      </c>
      <c r="I7" s="178">
        <f t="shared" si="18"/>
        <v>4.0919999999999996</v>
      </c>
      <c r="J7" s="178">
        <f t="shared" si="18"/>
        <v>4.0919999999999996</v>
      </c>
      <c r="K7" s="178">
        <f t="shared" si="18"/>
        <v>1.98</v>
      </c>
      <c r="L7" s="178">
        <f t="shared" si="18"/>
        <v>4.0919999999999996</v>
      </c>
      <c r="M7" s="178">
        <f t="shared" si="18"/>
        <v>3.96</v>
      </c>
      <c r="N7" s="178">
        <f t="shared" si="18"/>
        <v>4.0919999999999996</v>
      </c>
      <c r="O7" s="178">
        <f t="shared" si="18"/>
        <v>4.0919999999999996</v>
      </c>
      <c r="P7" s="178">
        <f t="shared" si="18"/>
        <v>3.6960000000000002</v>
      </c>
      <c r="Q7" s="178">
        <f>Q5</f>
        <v>4.0919999999999996</v>
      </c>
      <c r="R7" s="178">
        <f t="shared" ref="R7:AE7" si="19">R5</f>
        <v>3.96</v>
      </c>
      <c r="S7" s="178">
        <f t="shared" si="19"/>
        <v>4.0919999999999996</v>
      </c>
      <c r="T7" s="178">
        <f t="shared" si="19"/>
        <v>3.96</v>
      </c>
      <c r="U7" s="178">
        <f t="shared" si="19"/>
        <v>4.0919999999999996</v>
      </c>
      <c r="V7" s="178">
        <f t="shared" si="19"/>
        <v>4.0919999999999996</v>
      </c>
      <c r="W7" s="178">
        <f t="shared" si="19"/>
        <v>3.96</v>
      </c>
      <c r="X7" s="178">
        <f t="shared" si="19"/>
        <v>4.0919999999999996</v>
      </c>
      <c r="Y7" s="178">
        <f t="shared" si="19"/>
        <v>3.96</v>
      </c>
      <c r="Z7" s="178">
        <f t="shared" si="19"/>
        <v>4.0919999999999996</v>
      </c>
      <c r="AA7" s="178">
        <f t="shared" si="19"/>
        <v>4.0919999999999996</v>
      </c>
      <c r="AB7" s="178">
        <f t="shared" si="19"/>
        <v>3.6960000000000002</v>
      </c>
      <c r="AC7" s="178">
        <f t="shared" si="19"/>
        <v>4.0919999999999996</v>
      </c>
      <c r="AD7" s="178">
        <f t="shared" si="19"/>
        <v>3.96</v>
      </c>
      <c r="AE7" s="178">
        <f t="shared" si="19"/>
        <v>4.0919999999999996</v>
      </c>
      <c r="AF7" s="178">
        <f t="shared" si="18"/>
        <v>3.96</v>
      </c>
      <c r="AG7" s="178">
        <f>AG5</f>
        <v>4.0919999999999996</v>
      </c>
      <c r="AH7" s="178">
        <f>AH5</f>
        <v>4.0919999999999996</v>
      </c>
      <c r="AI7" s="178">
        <f>AI5</f>
        <v>3.96</v>
      </c>
      <c r="AJ7" s="178">
        <f t="shared" ref="AJ7:AW7" si="20">AJ5</f>
        <v>4.4640000000000004</v>
      </c>
      <c r="AK7" s="178">
        <f t="shared" si="20"/>
        <v>4.32</v>
      </c>
      <c r="AL7" s="178">
        <f t="shared" si="20"/>
        <v>4.8360000000000003</v>
      </c>
      <c r="AM7" s="178">
        <f t="shared" si="20"/>
        <v>4.8360000000000003</v>
      </c>
      <c r="AN7" s="178">
        <f t="shared" si="20"/>
        <v>4.524</v>
      </c>
      <c r="AO7" s="178">
        <f t="shared" si="20"/>
        <v>4.8360000000000003</v>
      </c>
      <c r="AP7" s="178">
        <f t="shared" si="20"/>
        <v>4.68</v>
      </c>
      <c r="AQ7" s="178">
        <f t="shared" si="20"/>
        <v>4.4640000000000004</v>
      </c>
      <c r="AR7" s="178">
        <f t="shared" si="20"/>
        <v>2.16</v>
      </c>
      <c r="AS7" s="178">
        <f t="shared" si="20"/>
        <v>2.2320000000000002</v>
      </c>
      <c r="AT7" s="178">
        <f t="shared" si="20"/>
        <v>2.2320000000000002</v>
      </c>
      <c r="AU7" s="178">
        <f t="shared" si="20"/>
        <v>2.16</v>
      </c>
      <c r="AV7" s="178">
        <f t="shared" si="20"/>
        <v>2.2320000000000002</v>
      </c>
      <c r="AW7" s="178">
        <f t="shared" si="20"/>
        <v>2.16</v>
      </c>
      <c r="AX7" s="178">
        <f t="shared" ref="AX7:BK7" si="21">AX5</f>
        <v>2.2320000000000002</v>
      </c>
      <c r="AY7" s="178">
        <f t="shared" si="21"/>
        <v>2.2320000000000002</v>
      </c>
      <c r="AZ7" s="178">
        <f t="shared" si="21"/>
        <v>4.032</v>
      </c>
      <c r="BA7" s="178">
        <f t="shared" si="21"/>
        <v>4.4640000000000004</v>
      </c>
      <c r="BB7" s="178">
        <f t="shared" si="21"/>
        <v>4.32</v>
      </c>
      <c r="BC7" s="178">
        <f t="shared" si="21"/>
        <v>4.4640000000000004</v>
      </c>
      <c r="BD7" s="178">
        <f t="shared" si="21"/>
        <v>4.32</v>
      </c>
      <c r="BE7" s="178">
        <f t="shared" si="21"/>
        <v>0.72</v>
      </c>
      <c r="BF7" s="178">
        <f t="shared" si="21"/>
        <v>4.4640000000000004</v>
      </c>
      <c r="BG7" s="178">
        <f t="shared" si="21"/>
        <v>4.32</v>
      </c>
      <c r="BH7" s="178">
        <f t="shared" si="21"/>
        <v>4.4640000000000004</v>
      </c>
      <c r="BI7" s="178">
        <f t="shared" si="21"/>
        <v>4.32</v>
      </c>
      <c r="BJ7" s="178">
        <f t="shared" si="21"/>
        <v>4.4640000000000004</v>
      </c>
      <c r="BK7" s="178">
        <f t="shared" si="21"/>
        <v>4.4640000000000004</v>
      </c>
      <c r="BL7" s="178">
        <f t="shared" ref="BL7:BM7" si="22">BL5</f>
        <v>4.032</v>
      </c>
      <c r="BM7" s="178">
        <f t="shared" si="22"/>
        <v>4.4640000000000004</v>
      </c>
      <c r="BN7" s="178">
        <f t="shared" ref="BN7:BO7" si="23">BN5</f>
        <v>4.32</v>
      </c>
      <c r="BO7" s="178">
        <f t="shared" si="23"/>
        <v>4.4640000000000004</v>
      </c>
      <c r="BQ7" s="172" t="s">
        <v>97</v>
      </c>
      <c r="BR7" s="177" t="s">
        <v>88</v>
      </c>
      <c r="BS7" s="178">
        <f t="shared" ref="BS7:CA7" si="24">BS13/1000</f>
        <v>2.9971550000000002</v>
      </c>
      <c r="BT7" s="178">
        <f t="shared" si="24"/>
        <v>3.7775180000000002</v>
      </c>
      <c r="BU7" s="178">
        <f t="shared" si="24"/>
        <v>3.9654059999999998</v>
      </c>
      <c r="BV7" s="178">
        <f t="shared" si="24"/>
        <v>3.62548</v>
      </c>
      <c r="BW7" s="178">
        <f t="shared" si="24"/>
        <v>3.9558149999999999</v>
      </c>
      <c r="BX7" s="178">
        <f t="shared" si="24"/>
        <v>3.574748</v>
      </c>
      <c r="BY7" s="178">
        <f t="shared" si="24"/>
        <v>4.1823069999999998</v>
      </c>
      <c r="BZ7" s="178">
        <f t="shared" si="24"/>
        <v>4.1078289999999997</v>
      </c>
      <c r="CA7" s="178">
        <f t="shared" si="24"/>
        <v>1.973876</v>
      </c>
      <c r="CB7" s="178">
        <f t="shared" ref="CB7:CH7" si="25">CB13/1000</f>
        <v>4.1020580000000004</v>
      </c>
      <c r="CC7" s="178">
        <f t="shared" si="25"/>
        <v>3.9786170000000003</v>
      </c>
      <c r="CD7" s="178">
        <f t="shared" si="25"/>
        <v>4.1270029999999993</v>
      </c>
      <c r="CE7" s="178">
        <f t="shared" si="25"/>
        <v>4.136374</v>
      </c>
      <c r="CF7" s="178">
        <f t="shared" si="25"/>
        <v>3.2025569999999997</v>
      </c>
      <c r="CG7" s="178">
        <f t="shared" si="25"/>
        <v>4.1354489999999995</v>
      </c>
      <c r="CH7" s="178">
        <f t="shared" si="25"/>
        <v>3.989198</v>
      </c>
      <c r="CI7" s="178">
        <f t="shared" ref="CI7:CQ7" si="26">CI13/1000</f>
        <v>4.1121600000000003</v>
      </c>
      <c r="CJ7" s="178">
        <f t="shared" si="26"/>
        <v>3.9754239999999998</v>
      </c>
      <c r="CK7" s="178">
        <f t="shared" si="26"/>
        <v>3.9780349999999998</v>
      </c>
      <c r="CL7" s="178">
        <f t="shared" si="26"/>
        <v>4.1091160000000002</v>
      </c>
      <c r="CM7" s="178">
        <f t="shared" si="26"/>
        <v>3.8041770000000001</v>
      </c>
      <c r="CN7" s="178">
        <f t="shared" si="26"/>
        <v>4.1363649999999996</v>
      </c>
      <c r="CO7" s="178">
        <f t="shared" si="26"/>
        <v>3.9865650000000001</v>
      </c>
      <c r="CP7" s="178">
        <f t="shared" si="26"/>
        <v>4.1066279999999997</v>
      </c>
      <c r="CQ7" s="178">
        <f t="shared" si="26"/>
        <v>4.1061529999999999</v>
      </c>
    </row>
    <row r="8" spans="1:95">
      <c r="BS8" s="171"/>
    </row>
    <row r="10" spans="1:95">
      <c r="AL10" s="405"/>
    </row>
    <row r="12" spans="1:95">
      <c r="AM12" s="407"/>
      <c r="AN12" s="407"/>
      <c r="BQ12" s="173" t="s">
        <v>98</v>
      </c>
      <c r="BR12" s="173" t="s">
        <v>99</v>
      </c>
      <c r="BS12" s="173">
        <v>2999.0930000000003</v>
      </c>
      <c r="BT12" s="173">
        <v>3777.8069999999993</v>
      </c>
      <c r="BU12" s="173">
        <v>3965.5329999999999</v>
      </c>
      <c r="BV12" s="173">
        <v>3625.674</v>
      </c>
      <c r="BW12" s="173">
        <v>3955.9179999999992</v>
      </c>
      <c r="BX12" s="173">
        <v>3575.0429999999997</v>
      </c>
      <c r="BY12" s="173">
        <v>4182.5810000000001</v>
      </c>
      <c r="BZ12" s="173">
        <v>4107.9769999999999</v>
      </c>
      <c r="CA12" s="173">
        <v>1973.9270000000001</v>
      </c>
      <c r="CB12" s="173">
        <v>4102.2310000000007</v>
      </c>
      <c r="CC12" s="173">
        <v>3979.0110000000004</v>
      </c>
      <c r="CD12" s="317">
        <v>4127.1899999999996</v>
      </c>
      <c r="CE12" s="317">
        <v>4136.6490000000003</v>
      </c>
      <c r="CF12" s="317">
        <v>3202.5200000000004</v>
      </c>
      <c r="CG12" s="317">
        <v>4135.7769999999991</v>
      </c>
      <c r="CH12" s="317">
        <v>3989.4470000000006</v>
      </c>
      <c r="CI12" s="317">
        <v>4112.3759999999993</v>
      </c>
      <c r="CJ12" s="317">
        <v>3975.76</v>
      </c>
      <c r="CK12" s="317">
        <v>3978.1640000000002</v>
      </c>
      <c r="CL12" s="317">
        <v>4109.424</v>
      </c>
      <c r="CM12" s="317">
        <v>3804.7959999999998</v>
      </c>
      <c r="CN12" s="294">
        <v>4137.1069999999991</v>
      </c>
      <c r="CO12" s="294">
        <v>3987.0530000000003</v>
      </c>
      <c r="CP12" s="294">
        <v>4106.4040000000005</v>
      </c>
      <c r="CQ12" s="294">
        <v>4105.4189999999999</v>
      </c>
    </row>
    <row r="13" spans="1:95">
      <c r="BQ13" s="173" t="s">
        <v>98</v>
      </c>
      <c r="BR13" s="173" t="s">
        <v>88</v>
      </c>
      <c r="BS13" s="173">
        <v>2997.1550000000002</v>
      </c>
      <c r="BT13" s="173">
        <v>3777.518</v>
      </c>
      <c r="BU13" s="173">
        <v>3965.4059999999999</v>
      </c>
      <c r="BV13" s="173">
        <v>3625.48</v>
      </c>
      <c r="BW13" s="173">
        <v>3955.8150000000001</v>
      </c>
      <c r="BX13" s="173">
        <v>3574.748</v>
      </c>
      <c r="BY13" s="173">
        <v>4182.3069999999998</v>
      </c>
      <c r="BZ13" s="173">
        <v>4107.8289999999997</v>
      </c>
      <c r="CA13" s="173">
        <v>1973.876</v>
      </c>
      <c r="CB13" s="173">
        <v>4102.058</v>
      </c>
      <c r="CC13" s="173">
        <v>3978.6170000000002</v>
      </c>
      <c r="CD13" s="317">
        <v>4127.0029999999997</v>
      </c>
      <c r="CE13" s="317">
        <v>4136.3739999999998</v>
      </c>
      <c r="CF13" s="317">
        <v>3202.5569999999998</v>
      </c>
      <c r="CG13" s="317">
        <v>4135.4489999999996</v>
      </c>
      <c r="CH13" s="317">
        <v>3989.1979999999999</v>
      </c>
      <c r="CI13" s="317">
        <v>4112.16</v>
      </c>
      <c r="CJ13" s="317">
        <v>3975.424</v>
      </c>
      <c r="CK13" s="317">
        <v>3978.0349999999999</v>
      </c>
      <c r="CL13" s="317">
        <v>4109.116</v>
      </c>
      <c r="CM13" s="317">
        <v>3804.1770000000001</v>
      </c>
      <c r="CN13" s="294">
        <v>4136.3649999999998</v>
      </c>
      <c r="CO13" s="294">
        <v>3986.5650000000001</v>
      </c>
      <c r="CP13" s="294">
        <v>4106.6279999999997</v>
      </c>
      <c r="CQ13" s="294">
        <v>4106.1530000000002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107"/>
  <sheetViews>
    <sheetView zoomScaleNormal="100" workbookViewId="0">
      <selection activeCell="AZ92" sqref="AZ92"/>
    </sheetView>
  </sheetViews>
  <sheetFormatPr defaultColWidth="8.9140625" defaultRowHeight="12"/>
  <cols>
    <col min="1" max="1" width="17.33203125" style="549" customWidth="1"/>
    <col min="2" max="2" width="19.4140625" style="549" customWidth="1"/>
    <col min="3" max="3" width="17.4140625" style="549" customWidth="1"/>
    <col min="4" max="9" width="6.08203125" style="550" hidden="1" customWidth="1"/>
    <col min="10" max="10" width="3.08203125" style="550" hidden="1" customWidth="1"/>
    <col min="11" max="21" width="6.08203125" style="550" hidden="1" customWidth="1"/>
    <col min="22" max="22" width="1.4140625" style="550" hidden="1" customWidth="1"/>
    <col min="23" max="36" width="6.08203125" style="550" hidden="1" customWidth="1"/>
    <col min="37" max="42" width="6.4140625" style="550" hidden="1" customWidth="1"/>
    <col min="43" max="43" width="0.33203125" style="550" hidden="1" customWidth="1"/>
    <col min="44" max="49" width="6.4140625" style="550" hidden="1" customWidth="1"/>
    <col min="50" max="61" width="6.4140625" style="550" customWidth="1"/>
    <col min="62" max="62" width="10.25" style="581" customWidth="1"/>
    <col min="63" max="16384" width="8.9140625" style="581"/>
  </cols>
  <sheetData>
    <row r="1" spans="1:63" ht="11.4" customHeight="1">
      <c r="A1" s="472" t="s">
        <v>100</v>
      </c>
      <c r="B1" s="473"/>
      <c r="C1" s="474"/>
      <c r="D1" s="475"/>
      <c r="E1" s="476"/>
      <c r="F1" s="476"/>
      <c r="G1" s="476"/>
      <c r="H1" s="476"/>
      <c r="I1" s="472"/>
      <c r="J1" s="476"/>
      <c r="K1" s="476"/>
      <c r="L1" s="476"/>
      <c r="M1" s="472"/>
      <c r="N1" s="472"/>
      <c r="O1" s="476"/>
      <c r="P1" s="475"/>
      <c r="Q1" s="475"/>
      <c r="R1" s="475"/>
      <c r="S1" s="472"/>
      <c r="T1" s="921" t="s">
        <v>327</v>
      </c>
      <c r="U1" s="922"/>
      <c r="V1" s="922"/>
      <c r="W1" s="922"/>
      <c r="X1" s="922"/>
      <c r="Y1" s="922"/>
      <c r="Z1" s="922"/>
      <c r="AA1" s="922"/>
      <c r="AB1" s="922"/>
      <c r="AC1" s="922"/>
      <c r="AD1" s="922"/>
      <c r="AE1" s="922"/>
      <c r="AF1" s="922"/>
      <c r="AG1" s="922"/>
      <c r="AH1" s="922"/>
      <c r="AI1" s="922"/>
      <c r="AJ1" s="922"/>
      <c r="AK1" s="922"/>
      <c r="AL1" s="922"/>
      <c r="AM1" s="922"/>
      <c r="AN1" s="922"/>
      <c r="AO1" s="922"/>
      <c r="AP1" s="922"/>
      <c r="AQ1" s="922"/>
      <c r="AR1" s="922"/>
      <c r="AS1" s="922"/>
      <c r="AT1" s="922"/>
      <c r="AU1" s="922"/>
      <c r="AV1" s="922"/>
      <c r="AW1" s="922"/>
      <c r="AX1" s="922"/>
      <c r="AY1" s="922"/>
      <c r="AZ1" s="922"/>
      <c r="BA1" s="922"/>
      <c r="BB1" s="922"/>
      <c r="BC1" s="923"/>
      <c r="BD1" s="477" t="s">
        <v>101</v>
      </c>
      <c r="BE1" s="798" t="s">
        <v>463</v>
      </c>
      <c r="BF1" s="477"/>
      <c r="BG1" s="478"/>
      <c r="BH1" s="478"/>
      <c r="BI1" s="479"/>
    </row>
    <row r="2" spans="1:63" ht="11.4" customHeight="1">
      <c r="A2" s="481" t="s">
        <v>102</v>
      </c>
      <c r="B2" s="482"/>
      <c r="C2" s="483"/>
      <c r="D2" s="484"/>
      <c r="E2" s="485"/>
      <c r="F2" s="485"/>
      <c r="G2" s="485"/>
      <c r="H2" s="485"/>
      <c r="I2" s="481"/>
      <c r="J2" s="485"/>
      <c r="K2" s="486"/>
      <c r="L2" s="486"/>
      <c r="M2" s="487"/>
      <c r="N2" s="487"/>
      <c r="O2" s="486"/>
      <c r="P2" s="488"/>
      <c r="Q2" s="488"/>
      <c r="R2" s="488"/>
      <c r="S2" s="487"/>
      <c r="T2" s="924" t="s">
        <v>461</v>
      </c>
      <c r="U2" s="925"/>
      <c r="V2" s="925"/>
      <c r="W2" s="925"/>
      <c r="X2" s="925"/>
      <c r="Y2" s="925"/>
      <c r="Z2" s="925"/>
      <c r="AA2" s="925"/>
      <c r="AB2" s="925"/>
      <c r="AC2" s="925"/>
      <c r="AD2" s="925"/>
      <c r="AE2" s="925"/>
      <c r="AF2" s="925"/>
      <c r="AG2" s="925"/>
      <c r="AH2" s="925"/>
      <c r="AI2" s="925"/>
      <c r="AJ2" s="925"/>
      <c r="AK2" s="925"/>
      <c r="AL2" s="925"/>
      <c r="AM2" s="925"/>
      <c r="AN2" s="925"/>
      <c r="AO2" s="925"/>
      <c r="AP2" s="925"/>
      <c r="AQ2" s="925"/>
      <c r="AR2" s="925"/>
      <c r="AS2" s="925"/>
      <c r="AT2" s="925"/>
      <c r="AU2" s="925"/>
      <c r="AV2" s="925"/>
      <c r="AW2" s="925"/>
      <c r="AX2" s="925"/>
      <c r="AY2" s="925"/>
      <c r="AZ2" s="925"/>
      <c r="BA2" s="925"/>
      <c r="BB2" s="925"/>
      <c r="BC2" s="926"/>
      <c r="BD2" s="489" t="s">
        <v>103</v>
      </c>
      <c r="BE2" s="490" t="s">
        <v>462</v>
      </c>
      <c r="BF2" s="491"/>
      <c r="BG2" s="491"/>
      <c r="BH2" s="491"/>
      <c r="BI2" s="492"/>
      <c r="BJ2" s="732"/>
    </row>
    <row r="3" spans="1:63" ht="11.4" customHeight="1">
      <c r="A3" s="493"/>
      <c r="B3" s="482"/>
      <c r="C3" s="483"/>
      <c r="D3" s="482"/>
      <c r="E3" s="494"/>
      <c r="F3" s="494"/>
      <c r="G3" s="494"/>
      <c r="H3" s="494"/>
      <c r="I3" s="494"/>
      <c r="J3" s="485"/>
      <c r="K3" s="485"/>
      <c r="L3" s="493"/>
      <c r="M3" s="493"/>
      <c r="N3" s="493"/>
      <c r="O3" s="485"/>
      <c r="P3" s="482"/>
      <c r="Q3" s="482"/>
      <c r="R3" s="482"/>
      <c r="S3" s="493"/>
      <c r="T3" s="493"/>
      <c r="U3" s="482"/>
      <c r="V3" s="482"/>
      <c r="W3" s="482"/>
      <c r="X3" s="482"/>
      <c r="Y3" s="482"/>
      <c r="Z3" s="482"/>
      <c r="AA3" s="482"/>
      <c r="AB3" s="482"/>
      <c r="AC3" s="482"/>
      <c r="AD3" s="482"/>
      <c r="AE3" s="482"/>
      <c r="AF3" s="482"/>
      <c r="AG3" s="482"/>
      <c r="AH3" s="482"/>
      <c r="AI3" s="482"/>
      <c r="AJ3" s="482"/>
      <c r="AK3" s="482"/>
      <c r="AL3" s="482"/>
      <c r="AM3" s="482"/>
      <c r="AN3" s="482"/>
      <c r="AO3" s="482"/>
      <c r="AP3" s="482"/>
      <c r="AQ3" s="482"/>
      <c r="AR3" s="482"/>
      <c r="AS3" s="482"/>
      <c r="AT3" s="482"/>
      <c r="AU3" s="482"/>
      <c r="AV3" s="482"/>
      <c r="AW3" s="482"/>
      <c r="AX3" s="482"/>
      <c r="AY3" s="482"/>
      <c r="AZ3" s="482"/>
      <c r="BA3" s="482"/>
      <c r="BB3" s="482"/>
      <c r="BC3" s="483"/>
      <c r="BD3" s="482" t="s">
        <v>104</v>
      </c>
      <c r="BE3" s="750"/>
      <c r="BF3" s="482"/>
      <c r="BG3" s="482"/>
      <c r="BH3" s="482"/>
      <c r="BI3" s="483"/>
    </row>
    <row r="4" spans="1:63" ht="11.4" customHeight="1">
      <c r="A4" s="493"/>
      <c r="B4" s="482"/>
      <c r="C4" s="483"/>
      <c r="D4" s="482"/>
      <c r="E4" s="493"/>
      <c r="F4" s="493"/>
      <c r="G4" s="493"/>
      <c r="H4" s="493"/>
      <c r="I4" s="493"/>
      <c r="J4" s="485"/>
      <c r="K4" s="485"/>
      <c r="L4" s="493"/>
      <c r="M4" s="493"/>
      <c r="N4" s="493"/>
      <c r="O4" s="485"/>
      <c r="P4" s="482"/>
      <c r="Q4" s="482"/>
      <c r="R4" s="482"/>
      <c r="S4" s="493"/>
      <c r="T4" s="493"/>
      <c r="U4" s="482"/>
      <c r="V4" s="482"/>
      <c r="W4" s="828"/>
      <c r="X4" s="828"/>
      <c r="Y4" s="828"/>
      <c r="Z4" s="828"/>
      <c r="AA4" s="828"/>
      <c r="AB4" s="828"/>
      <c r="AC4" s="828"/>
      <c r="AD4" s="828"/>
      <c r="AE4" s="828"/>
      <c r="AF4" s="828"/>
      <c r="AG4" s="828"/>
      <c r="AH4" s="828"/>
      <c r="AI4" s="828"/>
      <c r="AJ4" s="828"/>
      <c r="AK4" s="828"/>
      <c r="AL4" s="828"/>
      <c r="AM4" s="828"/>
      <c r="AN4" s="828"/>
      <c r="AO4" s="828"/>
      <c r="AP4" s="828"/>
      <c r="AQ4" s="828"/>
      <c r="AR4" s="828"/>
      <c r="AS4" s="828"/>
      <c r="AT4" s="828"/>
      <c r="AU4" s="828"/>
      <c r="AV4" s="828"/>
      <c r="AW4" s="828"/>
      <c r="AX4" s="828"/>
      <c r="AY4" s="828"/>
      <c r="AZ4" s="828"/>
      <c r="BA4" s="828"/>
      <c r="BB4" s="828"/>
      <c r="BC4" s="829"/>
      <c r="BD4" s="828"/>
      <c r="BE4" s="828"/>
      <c r="BF4" s="828"/>
      <c r="BG4" s="828"/>
      <c r="BH4" s="828"/>
      <c r="BI4" s="829"/>
    </row>
    <row r="5" spans="1:63" ht="11" customHeight="1">
      <c r="A5" s="493"/>
      <c r="B5" s="482"/>
      <c r="C5" s="483"/>
      <c r="D5" s="484"/>
      <c r="E5" s="485"/>
      <c r="F5" s="485"/>
      <c r="G5" s="485"/>
      <c r="H5" s="485"/>
      <c r="I5" s="497"/>
      <c r="J5" s="485"/>
      <c r="K5" s="485"/>
      <c r="L5" s="485"/>
      <c r="M5" s="497"/>
      <c r="N5" s="497"/>
      <c r="O5" s="485"/>
      <c r="P5" s="484"/>
      <c r="Q5" s="484"/>
      <c r="R5" s="484"/>
      <c r="S5" s="497"/>
      <c r="T5" s="927" t="s">
        <v>105</v>
      </c>
      <c r="U5" s="928"/>
      <c r="V5" s="928"/>
      <c r="W5" s="928"/>
      <c r="X5" s="928"/>
      <c r="Y5" s="928"/>
      <c r="Z5" s="928"/>
      <c r="AA5" s="928"/>
      <c r="AB5" s="928"/>
      <c r="AC5" s="928"/>
      <c r="AD5" s="928"/>
      <c r="AE5" s="928"/>
      <c r="AF5" s="928"/>
      <c r="AG5" s="928"/>
      <c r="AH5" s="928"/>
      <c r="AI5" s="928"/>
      <c r="AJ5" s="928"/>
      <c r="AK5" s="928"/>
      <c r="AL5" s="928"/>
      <c r="AM5" s="928"/>
      <c r="AN5" s="928"/>
      <c r="AO5" s="928"/>
      <c r="AP5" s="928"/>
      <c r="AQ5" s="928"/>
      <c r="AR5" s="928"/>
      <c r="AS5" s="928"/>
      <c r="AT5" s="928"/>
      <c r="AU5" s="928"/>
      <c r="AV5" s="928"/>
      <c r="AW5" s="928"/>
      <c r="AX5" s="928"/>
      <c r="AY5" s="928"/>
      <c r="AZ5" s="928"/>
      <c r="BA5" s="928"/>
      <c r="BB5" s="928"/>
      <c r="BC5" s="929"/>
      <c r="BD5" s="930" t="s">
        <v>155</v>
      </c>
      <c r="BE5" s="930"/>
      <c r="BF5" s="930"/>
      <c r="BG5" s="930"/>
      <c r="BH5" s="930"/>
      <c r="BI5" s="931"/>
    </row>
    <row r="6" spans="1:63" ht="10.75" customHeight="1">
      <c r="A6" s="498"/>
      <c r="B6" s="499"/>
      <c r="C6" s="500"/>
      <c r="D6" s="501"/>
      <c r="E6" s="486"/>
      <c r="F6" s="486"/>
      <c r="G6" s="486"/>
      <c r="H6" s="486"/>
      <c r="I6" s="502"/>
      <c r="J6" s="486"/>
      <c r="K6" s="486"/>
      <c r="L6" s="486"/>
      <c r="M6" s="502"/>
      <c r="N6" s="502"/>
      <c r="O6" s="486"/>
      <c r="P6" s="501"/>
      <c r="Q6" s="501"/>
      <c r="R6" s="501"/>
      <c r="S6" s="502"/>
      <c r="T6" s="932" t="s">
        <v>106</v>
      </c>
      <c r="U6" s="933"/>
      <c r="V6" s="933"/>
      <c r="W6" s="933"/>
      <c r="X6" s="933"/>
      <c r="Y6" s="933"/>
      <c r="Z6" s="933"/>
      <c r="AA6" s="933"/>
      <c r="AB6" s="933"/>
      <c r="AC6" s="933"/>
      <c r="AD6" s="933"/>
      <c r="AE6" s="933"/>
      <c r="AF6" s="933"/>
      <c r="AG6" s="933"/>
      <c r="AH6" s="933"/>
      <c r="AI6" s="933"/>
      <c r="AJ6" s="933"/>
      <c r="AK6" s="933"/>
      <c r="AL6" s="933"/>
      <c r="AM6" s="933"/>
      <c r="AN6" s="933"/>
      <c r="AO6" s="933"/>
      <c r="AP6" s="933"/>
      <c r="AQ6" s="933"/>
      <c r="AR6" s="933"/>
      <c r="AS6" s="933"/>
      <c r="AT6" s="933"/>
      <c r="AU6" s="933"/>
      <c r="AV6" s="933"/>
      <c r="AW6" s="933"/>
      <c r="AX6" s="933"/>
      <c r="AY6" s="933"/>
      <c r="AZ6" s="933"/>
      <c r="BA6" s="933"/>
      <c r="BB6" s="933"/>
      <c r="BC6" s="934"/>
      <c r="BD6" s="935" t="s">
        <v>191</v>
      </c>
      <c r="BE6" s="935"/>
      <c r="BF6" s="935"/>
      <c r="BG6" s="935"/>
      <c r="BH6" s="935"/>
      <c r="BI6" s="936"/>
    </row>
    <row r="7" spans="1:63" ht="10.25" customHeight="1">
      <c r="A7" s="487" t="s">
        <v>253</v>
      </c>
      <c r="B7" s="499"/>
      <c r="C7" s="499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84"/>
      <c r="Q7" s="484"/>
      <c r="R7" s="484"/>
      <c r="S7" s="484"/>
      <c r="T7" s="484"/>
      <c r="U7" s="484"/>
      <c r="V7" s="484"/>
      <c r="W7" s="484"/>
      <c r="X7" s="501"/>
      <c r="Y7" s="501"/>
      <c r="Z7" s="501"/>
      <c r="AA7" s="501"/>
      <c r="AB7" s="501"/>
      <c r="AC7" s="501"/>
      <c r="AD7" s="501"/>
      <c r="AE7" s="501"/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1"/>
      <c r="AR7" s="501"/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1"/>
      <c r="BG7" s="501"/>
      <c r="BH7" s="501"/>
      <c r="BI7" s="572"/>
    </row>
    <row r="8" spans="1:63" ht="10.25" customHeight="1">
      <c r="A8" s="937" t="s">
        <v>107</v>
      </c>
      <c r="B8" s="938"/>
      <c r="C8" s="939"/>
      <c r="D8" s="400">
        <v>2017</v>
      </c>
      <c r="E8" s="400"/>
      <c r="F8" s="940">
        <v>2017</v>
      </c>
      <c r="G8" s="941"/>
      <c r="H8" s="941"/>
      <c r="I8" s="941"/>
      <c r="J8" s="942"/>
      <c r="K8" s="401">
        <v>2018</v>
      </c>
      <c r="L8" s="401">
        <v>2018</v>
      </c>
      <c r="M8" s="401">
        <v>2018</v>
      </c>
      <c r="N8" s="400">
        <v>2018</v>
      </c>
      <c r="O8" s="400"/>
      <c r="P8" s="401">
        <v>2018</v>
      </c>
      <c r="Q8" s="943">
        <v>2018</v>
      </c>
      <c r="R8" s="943"/>
      <c r="S8" s="943"/>
      <c r="T8" s="943"/>
      <c r="U8" s="943"/>
      <c r="V8" s="943"/>
      <c r="W8" s="401">
        <v>2019</v>
      </c>
      <c r="X8" s="401">
        <v>2019</v>
      </c>
      <c r="Y8" s="400">
        <v>2019</v>
      </c>
      <c r="Z8" s="401">
        <v>2019</v>
      </c>
      <c r="AA8" s="400">
        <v>2019</v>
      </c>
      <c r="AB8" s="401">
        <v>2019</v>
      </c>
      <c r="AC8" s="400">
        <v>2019</v>
      </c>
      <c r="AD8" s="401">
        <v>2019</v>
      </c>
      <c r="AE8" s="400">
        <v>2019</v>
      </c>
      <c r="AF8" s="943">
        <v>2019</v>
      </c>
      <c r="AG8" s="943"/>
      <c r="AH8" s="943"/>
      <c r="AI8" s="401">
        <v>2020</v>
      </c>
      <c r="AJ8" s="402"/>
      <c r="AK8" s="401">
        <v>2020</v>
      </c>
      <c r="AL8" s="401">
        <v>2020</v>
      </c>
      <c r="AM8" s="400">
        <v>2020</v>
      </c>
      <c r="AN8" s="401">
        <v>2020</v>
      </c>
      <c r="AO8" s="402"/>
      <c r="AP8" s="943">
        <v>2020</v>
      </c>
      <c r="AQ8" s="943"/>
      <c r="AR8" s="943"/>
      <c r="AS8" s="943"/>
      <c r="AT8" s="943"/>
      <c r="AU8" s="401">
        <v>2021</v>
      </c>
      <c r="AV8" s="400">
        <v>2021</v>
      </c>
      <c r="AW8" s="401">
        <v>2021</v>
      </c>
      <c r="AX8" s="940">
        <v>2021</v>
      </c>
      <c r="AY8" s="941"/>
      <c r="AZ8" s="941"/>
      <c r="BA8" s="941"/>
      <c r="BB8" s="941"/>
      <c r="BC8" s="941"/>
      <c r="BD8" s="941"/>
      <c r="BE8" s="941"/>
      <c r="BF8" s="942"/>
      <c r="BG8" s="941">
        <v>2022</v>
      </c>
      <c r="BH8" s="941"/>
      <c r="BI8" s="942"/>
    </row>
    <row r="9" spans="1:63" ht="10.25" customHeight="1">
      <c r="A9" s="944" t="s">
        <v>108</v>
      </c>
      <c r="B9" s="945"/>
      <c r="C9" s="946"/>
      <c r="D9" s="506" t="s">
        <v>114</v>
      </c>
      <c r="E9" s="506" t="s">
        <v>115</v>
      </c>
      <c r="F9" s="506" t="s">
        <v>116</v>
      </c>
      <c r="G9" s="506" t="s">
        <v>117</v>
      </c>
      <c r="H9" s="506" t="s">
        <v>120</v>
      </c>
      <c r="I9" s="506" t="s">
        <v>118</v>
      </c>
      <c r="J9" s="506" t="s">
        <v>119</v>
      </c>
      <c r="K9" s="506" t="s">
        <v>109</v>
      </c>
      <c r="L9" s="506" t="s">
        <v>110</v>
      </c>
      <c r="M9" s="506" t="s">
        <v>111</v>
      </c>
      <c r="N9" s="506" t="s">
        <v>112</v>
      </c>
      <c r="O9" s="506" t="s">
        <v>113</v>
      </c>
      <c r="P9" s="506" t="s">
        <v>114</v>
      </c>
      <c r="Q9" s="506" t="s">
        <v>115</v>
      </c>
      <c r="R9" s="506" t="s">
        <v>116</v>
      </c>
      <c r="S9" s="506" t="s">
        <v>117</v>
      </c>
      <c r="T9" s="506" t="s">
        <v>120</v>
      </c>
      <c r="U9" s="506" t="s">
        <v>118</v>
      </c>
      <c r="V9" s="506" t="s">
        <v>119</v>
      </c>
      <c r="W9" s="506" t="s">
        <v>109</v>
      </c>
      <c r="X9" s="506" t="s">
        <v>110</v>
      </c>
      <c r="Y9" s="506" t="s">
        <v>111</v>
      </c>
      <c r="Z9" s="506" t="s">
        <v>112</v>
      </c>
      <c r="AA9" s="506" t="s">
        <v>113</v>
      </c>
      <c r="AB9" s="506" t="s">
        <v>114</v>
      </c>
      <c r="AC9" s="506" t="s">
        <v>115</v>
      </c>
      <c r="AD9" s="506" t="s">
        <v>116</v>
      </c>
      <c r="AE9" s="506" t="s">
        <v>117</v>
      </c>
      <c r="AF9" s="506" t="s">
        <v>120</v>
      </c>
      <c r="AG9" s="506" t="s">
        <v>118</v>
      </c>
      <c r="AH9" s="506" t="s">
        <v>119</v>
      </c>
      <c r="AI9" s="506" t="s">
        <v>109</v>
      </c>
      <c r="AJ9" s="506" t="s">
        <v>110</v>
      </c>
      <c r="AK9" s="524" t="s">
        <v>111</v>
      </c>
      <c r="AL9" s="524" t="s">
        <v>112</v>
      </c>
      <c r="AM9" s="524" t="s">
        <v>113</v>
      </c>
      <c r="AN9" s="524" t="s">
        <v>114</v>
      </c>
      <c r="AO9" s="524" t="s">
        <v>115</v>
      </c>
      <c r="AP9" s="524" t="s">
        <v>116</v>
      </c>
      <c r="AQ9" s="524" t="s">
        <v>117</v>
      </c>
      <c r="AR9" s="524" t="s">
        <v>120</v>
      </c>
      <c r="AS9" s="524" t="s">
        <v>118</v>
      </c>
      <c r="AT9" s="524" t="s">
        <v>119</v>
      </c>
      <c r="AU9" s="524" t="s">
        <v>109</v>
      </c>
      <c r="AV9" s="524" t="s">
        <v>110</v>
      </c>
      <c r="AW9" s="524" t="s">
        <v>111</v>
      </c>
      <c r="AX9" s="524" t="s">
        <v>112</v>
      </c>
      <c r="AY9" s="524" t="s">
        <v>113</v>
      </c>
      <c r="AZ9" s="524" t="s">
        <v>114</v>
      </c>
      <c r="BA9" s="524" t="s">
        <v>115</v>
      </c>
      <c r="BB9" s="524" t="s">
        <v>116</v>
      </c>
      <c r="BC9" s="524" t="s">
        <v>117</v>
      </c>
      <c r="BD9" s="524" t="s">
        <v>120</v>
      </c>
      <c r="BE9" s="524" t="s">
        <v>118</v>
      </c>
      <c r="BF9" s="524" t="s">
        <v>119</v>
      </c>
      <c r="BG9" s="524" t="s">
        <v>109</v>
      </c>
      <c r="BH9" s="524" t="s">
        <v>110</v>
      </c>
      <c r="BI9" s="524" t="s">
        <v>111</v>
      </c>
    </row>
    <row r="10" spans="1:63" ht="10.25" customHeight="1">
      <c r="A10" s="510" t="s">
        <v>54</v>
      </c>
      <c r="B10" s="947" t="s">
        <v>302</v>
      </c>
      <c r="C10" s="948"/>
      <c r="D10" s="508">
        <f>'Ethane Balance'!F14</f>
        <v>152.01968293272216</v>
      </c>
      <c r="E10" s="508">
        <f>'Ethane Balance'!I14</f>
        <v>155.16749300968581</v>
      </c>
      <c r="F10" s="508">
        <f>'Ethane Balance'!J14</f>
        <v>164.44251175495833</v>
      </c>
      <c r="G10" s="508">
        <f>'Ethane Balance'!K14</f>
        <v>136.38708394381035</v>
      </c>
      <c r="H10" s="508">
        <f>'Ethane Balance'!L14</f>
        <v>164.14603170703106</v>
      </c>
      <c r="I10" s="508">
        <f>'Ethane Balance'!M14</f>
        <v>158.85099842615907</v>
      </c>
      <c r="J10" s="508">
        <f>'Ethane Balance'!N14</f>
        <v>149.37512462224595</v>
      </c>
      <c r="K10" s="508">
        <f>'Ethane Balance'!O14</f>
        <v>156.36161707288471</v>
      </c>
      <c r="L10" s="508">
        <f>'Ethane Balance'!P14</f>
        <v>144.72733186441513</v>
      </c>
      <c r="M10" s="508">
        <f>'Ethane Balance'!Q14</f>
        <v>146.82678292654322</v>
      </c>
      <c r="N10" s="508">
        <f>'Ethane Balance'!R14</f>
        <v>151.79999999999998</v>
      </c>
      <c r="O10" s="508">
        <f>'Ethane Balance'!S14</f>
        <v>158.02000000000004</v>
      </c>
      <c r="P10" s="508">
        <f>'Ethane Balance'!T14</f>
        <v>155.963999999999</v>
      </c>
      <c r="Q10" s="508">
        <f>'Ethane Balance'!U14</f>
        <v>156.79000000000002</v>
      </c>
      <c r="R10" s="508">
        <f>'Ethane Balance'!V14</f>
        <v>156.79000000000002</v>
      </c>
      <c r="S10" s="508">
        <f>'Ethane Balance'!W14</f>
        <v>131.69341463414636</v>
      </c>
      <c r="T10" s="508">
        <f>'Ethane Balance'!X14</f>
        <v>145.53227660753885</v>
      </c>
      <c r="U10" s="508">
        <f>'Ethane Balance'!Y14</f>
        <v>139.07399999999998</v>
      </c>
      <c r="V10" s="508">
        <f>'Ethane Balance'!Z14</f>
        <v>152.48750000000001</v>
      </c>
      <c r="W10" s="508">
        <f>'Ethane Balance'!AA14</f>
        <v>155.25400000000002</v>
      </c>
      <c r="X10" s="508">
        <f>'Ethane Balance'!AB14</f>
        <v>137.38800000000001</v>
      </c>
      <c r="Y10" s="508">
        <f>'Ethane Balance'!AC14</f>
        <v>154.37699999999995</v>
      </c>
      <c r="Z10" s="508">
        <f>'Ethane Balance'!AD14</f>
        <v>157.58699999999999</v>
      </c>
      <c r="AA10" s="508">
        <f>'Ethane Balance'!AE14</f>
        <v>145.74254545454545</v>
      </c>
      <c r="AB10" s="508">
        <f>'Ethane Balance'!AF14</f>
        <v>159.08999999999997</v>
      </c>
      <c r="AC10" s="508">
        <f>'Ethane Balance'!AG14</f>
        <v>165.137</v>
      </c>
      <c r="AD10" s="508">
        <f>'Ethane Balance'!AH14</f>
        <v>165.75700000000001</v>
      </c>
      <c r="AE10" s="508">
        <f>'Ethane Balance'!AI14</f>
        <v>160.40999999999997</v>
      </c>
      <c r="AF10" s="508">
        <f>'Ethane Balance'!AJ14</f>
        <v>168.02</v>
      </c>
      <c r="AG10" s="508">
        <f>'Ethane Balance'!AK14</f>
        <v>162.59999999999997</v>
      </c>
      <c r="AH10" s="508">
        <f>'Ethane Balance'!AL14</f>
        <v>163.64800000000002</v>
      </c>
      <c r="AI10" s="508">
        <f>'Ethane Balance'!AM14</f>
        <v>164.03437499999998</v>
      </c>
      <c r="AJ10" s="511">
        <f>'Ethane Balance'!AN14</f>
        <v>155.208</v>
      </c>
      <c r="AK10" s="509">
        <f>'Ethane Balance'!AO14</f>
        <v>165.91199999999998</v>
      </c>
      <c r="AL10" s="509">
        <f>'Ethane Balance'!AP14</f>
        <v>158.51121951219511</v>
      </c>
      <c r="AM10" s="509">
        <f>'Ethane Balance'!AQ14</f>
        <v>148.149</v>
      </c>
      <c r="AN10" s="509">
        <f>'Ethane Balance'!AR14</f>
        <v>133.01999999999998</v>
      </c>
      <c r="AO10" s="509">
        <f>'Ethane Balance'!AS14</f>
        <v>128.47800000000001</v>
      </c>
      <c r="AP10" s="509">
        <f>'Ethane Balance'!AT14</f>
        <v>146.47800000000001</v>
      </c>
      <c r="AQ10" s="509">
        <f>'Ethane Balance'!AU14</f>
        <v>151.73999999999998</v>
      </c>
      <c r="AR10" s="509">
        <f>'Ethane Balance'!AV14</f>
        <v>158.13399999999996</v>
      </c>
      <c r="AS10" s="509">
        <f>'Ethane Balance'!AW14</f>
        <v>154.62</v>
      </c>
      <c r="AT10" s="509">
        <f>'Ethane Balance'!AX14</f>
        <v>145.87814634146343</v>
      </c>
      <c r="AU10" s="509">
        <f>'Ethane Balance'!AY14</f>
        <v>155.10742640874685</v>
      </c>
      <c r="AV10" s="509">
        <f>'Ethane Balance'!AZ14</f>
        <v>138.81595722171454</v>
      </c>
      <c r="AW10" s="752">
        <f>'Ethane Balance'!BA14</f>
        <v>154.08280210643019</v>
      </c>
      <c r="AX10" s="752">
        <f>'Ethane Balance'!BB14</f>
        <v>138.92559090909089</v>
      </c>
      <c r="AY10" s="752">
        <f>'Ethane Balance'!BC14</f>
        <v>155.13800000000006</v>
      </c>
      <c r="AZ10" s="752">
        <f>'Ethane Balance'!BD14</f>
        <v>149.75999999999993</v>
      </c>
      <c r="BA10" s="752">
        <f>'Ethane Balance'!BE14</f>
        <v>102.38600000000002</v>
      </c>
      <c r="BB10" s="752">
        <f>'Ethane Balance'!BF14</f>
        <v>154.75200000000001</v>
      </c>
      <c r="BC10" s="752">
        <f>'Ethane Balance'!BG14</f>
        <v>136.82400000000001</v>
      </c>
      <c r="BD10" s="752">
        <f>'Ethane Balance'!BH14</f>
        <v>112.82517368810048</v>
      </c>
      <c r="BE10" s="752">
        <f>'Ethane Balance'!BI14</f>
        <v>152.64609756097565</v>
      </c>
      <c r="BF10" s="752">
        <f>'Ethane Balance'!BJ14</f>
        <v>153.92356910569109</v>
      </c>
      <c r="BG10" s="752">
        <f>'Ethane Balance'!BK14</f>
        <v>140.77629268292685</v>
      </c>
      <c r="BH10" s="752">
        <f>'Ethane Balance'!BL14</f>
        <v>127.15278048780485</v>
      </c>
      <c r="BI10" s="752">
        <f>'Ethane Balance'!BM14</f>
        <v>140.77629268292685</v>
      </c>
    </row>
    <row r="11" spans="1:63" ht="10.25" customHeight="1">
      <c r="A11" s="510" t="s">
        <v>53</v>
      </c>
      <c r="B11" s="949" t="s">
        <v>302</v>
      </c>
      <c r="C11" s="950"/>
      <c r="D11" s="508">
        <f>'Ethane Balance'!F15</f>
        <v>48</v>
      </c>
      <c r="E11" s="508">
        <f>'Ethane Balance'!I15</f>
        <v>21</v>
      </c>
      <c r="F11" s="508">
        <f>'Ethane Balance'!J15</f>
        <v>42</v>
      </c>
      <c r="G11" s="508">
        <f>'Ethane Balance'!K15</f>
        <v>37</v>
      </c>
      <c r="H11" s="508">
        <f>'Ethane Balance'!L15</f>
        <v>52.08</v>
      </c>
      <c r="I11" s="508">
        <f>'Ethane Balance'!M15</f>
        <v>50.4</v>
      </c>
      <c r="J11" s="508">
        <f>'Ethane Balance'!N15</f>
        <v>52.08</v>
      </c>
      <c r="K11" s="508">
        <f>'Ethane Balance'!O15</f>
        <v>52.08</v>
      </c>
      <c r="L11" s="508">
        <f>'Ethane Balance'!P15</f>
        <v>47.04</v>
      </c>
      <c r="M11" s="508">
        <f>'Ethane Balance'!Q15</f>
        <v>52.08</v>
      </c>
      <c r="N11" s="508">
        <f>'Ethane Balance'!R15</f>
        <v>50.4</v>
      </c>
      <c r="O11" s="508">
        <f>'Ethane Balance'!S15</f>
        <v>52.08</v>
      </c>
      <c r="P11" s="508">
        <f>'Ethane Balance'!T15</f>
        <v>50.4</v>
      </c>
      <c r="Q11" s="508">
        <f>'Ethane Balance'!U15</f>
        <v>52.08</v>
      </c>
      <c r="R11" s="508">
        <f>'Ethane Balance'!V15</f>
        <v>52.08</v>
      </c>
      <c r="S11" s="508">
        <f>'Ethane Balance'!W15</f>
        <v>50.4</v>
      </c>
      <c r="T11" s="508">
        <f>'Ethane Balance'!X15</f>
        <v>52.08</v>
      </c>
      <c r="U11" s="508">
        <f>'Ethane Balance'!Y15</f>
        <v>50.4</v>
      </c>
      <c r="V11" s="508">
        <f>'Ethane Balance'!Z15</f>
        <v>52.08</v>
      </c>
      <c r="W11" s="508">
        <f>'Ethane Balance'!AA15</f>
        <v>51.335999999999999</v>
      </c>
      <c r="X11" s="508">
        <f>'Ethane Balance'!AB15</f>
        <v>45.503999999999998</v>
      </c>
      <c r="Y11" s="508">
        <f>'Ethane Balance'!AC15</f>
        <v>50.466000000000001</v>
      </c>
      <c r="Z11" s="508">
        <f>'Ethane Balance'!AD15</f>
        <v>47.452965517241367</v>
      </c>
      <c r="AA11" s="508">
        <f>'Ethane Balance'!AE15</f>
        <v>50.328000000000003</v>
      </c>
      <c r="AB11" s="508">
        <f>'Ethane Balance'!AF15</f>
        <v>49.68</v>
      </c>
      <c r="AC11" s="508">
        <f>'Ethane Balance'!AG15</f>
        <v>51.335999999999999</v>
      </c>
      <c r="AD11" s="508">
        <f>'Ethane Balance'!AH15</f>
        <v>51.335999999999999</v>
      </c>
      <c r="AE11" s="508">
        <f>'Ethane Balance'!AI15</f>
        <v>49.68</v>
      </c>
      <c r="AF11" s="508">
        <f>'Ethane Balance'!AJ15</f>
        <v>45.54</v>
      </c>
      <c r="AG11" s="508">
        <f>'Ethane Balance'!AK15</f>
        <v>49.68</v>
      </c>
      <c r="AH11" s="508">
        <f>'Ethane Balance'!AL15</f>
        <v>51.335999999999999</v>
      </c>
      <c r="AI11" s="508">
        <f>'Ethane Balance'!AM15</f>
        <v>23.184000000000001</v>
      </c>
      <c r="AJ11" s="511">
        <f>'Ethane Balance'!AN15</f>
        <v>27.324000000000002</v>
      </c>
      <c r="AK11" s="530">
        <f>'Ethane Balance'!AO15</f>
        <v>51.335999999999999</v>
      </c>
      <c r="AL11" s="530">
        <f>'Ethane Balance'!AP15</f>
        <v>49.68</v>
      </c>
      <c r="AM11" s="530">
        <f>'Ethane Balance'!AQ15</f>
        <v>34.271999999999998</v>
      </c>
      <c r="AN11" s="530">
        <f>'Ethane Balance'!AR15</f>
        <v>40.799999999999997</v>
      </c>
      <c r="AO11" s="530">
        <f>'Ethane Balance'!AS15</f>
        <v>50.591999999999999</v>
      </c>
      <c r="AP11" s="530">
        <f>'Ethane Balance'!AT15</f>
        <v>50.591999999999999</v>
      </c>
      <c r="AQ11" s="530">
        <f>'Ethane Balance'!AU15</f>
        <v>48.96</v>
      </c>
      <c r="AR11" s="530">
        <f>'Ethane Balance'!AV15</f>
        <v>42.432000000000002</v>
      </c>
      <c r="AS11" s="530">
        <f>'Ethane Balance'!AW15</f>
        <v>35.088000000000001</v>
      </c>
      <c r="AT11" s="530">
        <f>'Ethane Balance'!AX15</f>
        <v>26.04</v>
      </c>
      <c r="AU11" s="530">
        <f>'Ethane Balance'!AY15</f>
        <v>48.36</v>
      </c>
      <c r="AV11" s="530">
        <f>'Ethane Balance'!AZ15</f>
        <v>43.424837382564782</v>
      </c>
      <c r="AW11" s="530">
        <f>'Ethane Balance'!BA15</f>
        <v>44.808</v>
      </c>
      <c r="AX11" s="530">
        <f>'Ethane Balance'!BB15</f>
        <v>39.694103448275861</v>
      </c>
      <c r="AY11" s="530">
        <f>'Ethane Balance'!BC15</f>
        <v>37.315999999999995</v>
      </c>
      <c r="AZ11" s="530">
        <f>'Ethane Balance'!BD15</f>
        <v>35.135999999999996</v>
      </c>
      <c r="BA11" s="530">
        <f>'Ethane Balance'!BE15</f>
        <v>40.137490909090907</v>
      </c>
      <c r="BB11" s="530">
        <f>'Ethane Balance'!BF15</f>
        <v>37.281163636363637</v>
      </c>
      <c r="BC11" s="530">
        <f>'Ethane Balance'!BG15</f>
        <v>36.784145454545445</v>
      </c>
      <c r="BD11" s="530">
        <f>'Ethane Balance'!BH15</f>
        <v>37.991454475946874</v>
      </c>
      <c r="BE11" s="530">
        <f>'Ethane Balance'!BI15</f>
        <v>34.395353926141148</v>
      </c>
      <c r="BF11" s="530">
        <f>'Ethane Balance'!BJ15</f>
        <v>36.538037296429394</v>
      </c>
      <c r="BG11" s="530">
        <f>'Ethane Balance'!BK15</f>
        <v>37.255161464943811</v>
      </c>
      <c r="BH11" s="530">
        <f>'Ethane Balance'!BL15</f>
        <v>33.649823258658927</v>
      </c>
      <c r="BI11" s="530">
        <f>'Ethane Balance'!BM15</f>
        <v>37.255161464943811</v>
      </c>
    </row>
    <row r="12" spans="1:63" ht="10.25" customHeight="1">
      <c r="A12" s="513" t="s">
        <v>53</v>
      </c>
      <c r="B12" s="951" t="s">
        <v>338</v>
      </c>
      <c r="C12" s="952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8"/>
      <c r="O12" s="508"/>
      <c r="P12" s="508"/>
      <c r="Q12" s="508"/>
      <c r="R12" s="508"/>
      <c r="S12" s="508"/>
      <c r="T12" s="508"/>
      <c r="U12" s="508"/>
      <c r="V12" s="508"/>
      <c r="W12" s="508"/>
      <c r="X12" s="508"/>
      <c r="Y12" s="508"/>
      <c r="Z12" s="508"/>
      <c r="AA12" s="508"/>
      <c r="AB12" s="508"/>
      <c r="AC12" s="508"/>
      <c r="AD12" s="508"/>
      <c r="AE12" s="508"/>
      <c r="AF12" s="508"/>
      <c r="AG12" s="508"/>
      <c r="AH12" s="508"/>
      <c r="AI12" s="508"/>
      <c r="AJ12" s="511"/>
      <c r="AK12" s="515">
        <f>'Ethane Balance'!AO16</f>
        <v>0</v>
      </c>
      <c r="AL12" s="515">
        <f>'Ethane Balance'!AP16</f>
        <v>0</v>
      </c>
      <c r="AM12" s="515">
        <f>'Ethane Balance'!AQ16</f>
        <v>0</v>
      </c>
      <c r="AN12" s="515">
        <f>'Ethane Balance'!AR16</f>
        <v>0</v>
      </c>
      <c r="AO12" s="515">
        <f>'Ethane Balance'!AS16</f>
        <v>0</v>
      </c>
      <c r="AP12" s="515">
        <f>'Ethane Balance'!AT16</f>
        <v>0</v>
      </c>
      <c r="AQ12" s="515">
        <f>'Ethane Balance'!AU16</f>
        <v>0</v>
      </c>
      <c r="AR12" s="515">
        <f>'Ethane Balance'!AV16</f>
        <v>0</v>
      </c>
      <c r="AS12" s="515">
        <f>'Ethane Balance'!AW16</f>
        <v>0</v>
      </c>
      <c r="AT12" s="515">
        <f>'Ethane Balance'!AX16</f>
        <v>0</v>
      </c>
      <c r="AU12" s="515">
        <f>'Ethane Balance'!AY16</f>
        <v>0</v>
      </c>
      <c r="AV12" s="515">
        <f>'Ethane Balance'!AZ16</f>
        <v>0</v>
      </c>
      <c r="AW12" s="515">
        <f>'Ethane Balance'!BA16</f>
        <v>5.04</v>
      </c>
      <c r="AX12" s="515">
        <f>'Ethane Balance'!BB16</f>
        <v>5.76</v>
      </c>
      <c r="AY12" s="515">
        <f>'Ethane Balance'!BC16</f>
        <v>11.160000000000002</v>
      </c>
      <c r="AZ12" s="515">
        <f>'Ethane Balance'!BD16</f>
        <v>11.663999999999998</v>
      </c>
      <c r="BA12" s="515">
        <f>'Ethane Balance'!BE16</f>
        <v>8.2225090909090941</v>
      </c>
      <c r="BB12" s="515">
        <f>'Ethane Balance'!BF16</f>
        <v>11.078836363636364</v>
      </c>
      <c r="BC12" s="515">
        <f>'Ethane Balance'!BG16</f>
        <v>10.015854545454546</v>
      </c>
      <c r="BD12" s="515">
        <f>'Ethane Balance'!BH16</f>
        <v>8.7009593171565793</v>
      </c>
      <c r="BE12" s="515">
        <f>'Ethane Balance'!BI16</f>
        <v>10.790852970410581</v>
      </c>
      <c r="BF12" s="515">
        <f>'Ethane Balance'!BJ16</f>
        <v>10.988169600122337</v>
      </c>
      <c r="BG12" s="515">
        <f>'Ethane Balance'!BK16</f>
        <v>10.271045431607925</v>
      </c>
      <c r="BH12" s="515">
        <f>'Ethane Balance'!BL16</f>
        <v>9.277073293065218</v>
      </c>
      <c r="BI12" s="515">
        <f>'Ethane Balance'!BM16</f>
        <v>10.271045431607925</v>
      </c>
      <c r="BK12" s="583"/>
    </row>
    <row r="13" spans="1:63" ht="10.25" customHeight="1">
      <c r="A13" s="953" t="s">
        <v>16</v>
      </c>
      <c r="B13" s="954"/>
      <c r="C13" s="955"/>
      <c r="D13" s="517">
        <f t="shared" ref="D13:AJ13" si="0">D10+D11</f>
        <v>200.01968293272216</v>
      </c>
      <c r="E13" s="517">
        <f t="shared" si="0"/>
        <v>176.16749300968581</v>
      </c>
      <c r="F13" s="517">
        <f t="shared" si="0"/>
        <v>206.44251175495833</v>
      </c>
      <c r="G13" s="517">
        <f t="shared" si="0"/>
        <v>173.38708394381035</v>
      </c>
      <c r="H13" s="517">
        <f t="shared" si="0"/>
        <v>216.22603170703104</v>
      </c>
      <c r="I13" s="517">
        <f t="shared" si="0"/>
        <v>209.25099842615907</v>
      </c>
      <c r="J13" s="517">
        <f t="shared" si="0"/>
        <v>201.45512462224593</v>
      </c>
      <c r="K13" s="517">
        <f t="shared" si="0"/>
        <v>208.4416170728847</v>
      </c>
      <c r="L13" s="517">
        <f t="shared" si="0"/>
        <v>191.76733186441513</v>
      </c>
      <c r="M13" s="517">
        <f t="shared" si="0"/>
        <v>198.9067829265432</v>
      </c>
      <c r="N13" s="517">
        <f t="shared" si="0"/>
        <v>202.2</v>
      </c>
      <c r="O13" s="517">
        <f t="shared" si="0"/>
        <v>210.10000000000002</v>
      </c>
      <c r="P13" s="517">
        <f t="shared" si="0"/>
        <v>206.36399999999901</v>
      </c>
      <c r="Q13" s="518">
        <f t="shared" si="0"/>
        <v>208.87</v>
      </c>
      <c r="R13" s="518">
        <f t="shared" si="0"/>
        <v>208.87</v>
      </c>
      <c r="S13" s="518">
        <f t="shared" si="0"/>
        <v>182.09341463414637</v>
      </c>
      <c r="T13" s="518">
        <f t="shared" si="0"/>
        <v>197.61227660753883</v>
      </c>
      <c r="U13" s="518">
        <f t="shared" si="0"/>
        <v>189.47399999999999</v>
      </c>
      <c r="V13" s="518">
        <f t="shared" si="0"/>
        <v>204.5675</v>
      </c>
      <c r="W13" s="518">
        <f t="shared" si="0"/>
        <v>206.59000000000003</v>
      </c>
      <c r="X13" s="518">
        <f t="shared" si="0"/>
        <v>182.892</v>
      </c>
      <c r="Y13" s="518">
        <f t="shared" si="0"/>
        <v>204.84299999999996</v>
      </c>
      <c r="Z13" s="518">
        <f t="shared" si="0"/>
        <v>205.03996551724134</v>
      </c>
      <c r="AA13" s="518">
        <f t="shared" si="0"/>
        <v>196.07054545454545</v>
      </c>
      <c r="AB13" s="518">
        <f t="shared" si="0"/>
        <v>208.76999999999998</v>
      </c>
      <c r="AC13" s="518">
        <f t="shared" si="0"/>
        <v>216.47300000000001</v>
      </c>
      <c r="AD13" s="518">
        <f t="shared" si="0"/>
        <v>217.09300000000002</v>
      </c>
      <c r="AE13" s="518">
        <f t="shared" si="0"/>
        <v>210.08999999999997</v>
      </c>
      <c r="AF13" s="518">
        <f t="shared" si="0"/>
        <v>213.56</v>
      </c>
      <c r="AG13" s="518">
        <f t="shared" si="0"/>
        <v>212.27999999999997</v>
      </c>
      <c r="AH13" s="518">
        <f t="shared" si="0"/>
        <v>214.98400000000004</v>
      </c>
      <c r="AI13" s="518">
        <f t="shared" si="0"/>
        <v>187.21837499999998</v>
      </c>
      <c r="AJ13" s="518">
        <f t="shared" si="0"/>
        <v>182.53200000000001</v>
      </c>
      <c r="AK13" s="519">
        <f>SUM(AK10:AK12)</f>
        <v>217.24799999999999</v>
      </c>
      <c r="AL13" s="519">
        <f t="shared" ref="AL13:BI13" si="1">SUM(AL10:AL12)</f>
        <v>208.19121951219512</v>
      </c>
      <c r="AM13" s="519">
        <f t="shared" si="1"/>
        <v>182.42099999999999</v>
      </c>
      <c r="AN13" s="519">
        <f t="shared" si="1"/>
        <v>173.82</v>
      </c>
      <c r="AO13" s="519">
        <f t="shared" si="1"/>
        <v>179.07</v>
      </c>
      <c r="AP13" s="519">
        <f t="shared" si="1"/>
        <v>197.07</v>
      </c>
      <c r="AQ13" s="519">
        <f t="shared" si="1"/>
        <v>200.7</v>
      </c>
      <c r="AR13" s="519">
        <f t="shared" si="1"/>
        <v>200.56599999999997</v>
      </c>
      <c r="AS13" s="519">
        <f t="shared" si="1"/>
        <v>189.708</v>
      </c>
      <c r="AT13" s="519">
        <f t="shared" si="1"/>
        <v>171.91814634146343</v>
      </c>
      <c r="AU13" s="519">
        <f t="shared" si="1"/>
        <v>203.46742640874686</v>
      </c>
      <c r="AV13" s="519">
        <f t="shared" si="1"/>
        <v>182.24079460427933</v>
      </c>
      <c r="AW13" s="519">
        <f t="shared" si="1"/>
        <v>203.93080210643018</v>
      </c>
      <c r="AX13" s="519">
        <f t="shared" si="1"/>
        <v>184.37969435736673</v>
      </c>
      <c r="AY13" s="519">
        <f t="shared" si="1"/>
        <v>203.61400000000006</v>
      </c>
      <c r="AZ13" s="519">
        <f>SUM(AZ10:AZ12)</f>
        <v>196.55999999999992</v>
      </c>
      <c r="BA13" s="519">
        <f t="shared" ref="BA13:BB13" si="2">SUM(BA10:BA12)</f>
        <v>150.74600000000001</v>
      </c>
      <c r="BB13" s="519">
        <f t="shared" si="2"/>
        <v>203.11199999999999</v>
      </c>
      <c r="BC13" s="519">
        <f t="shared" si="1"/>
        <v>183.624</v>
      </c>
      <c r="BD13" s="519">
        <f t="shared" si="1"/>
        <v>159.51758748120395</v>
      </c>
      <c r="BE13" s="519">
        <f t="shared" si="1"/>
        <v>197.83230445752739</v>
      </c>
      <c r="BF13" s="519">
        <f t="shared" si="1"/>
        <v>201.44977600224283</v>
      </c>
      <c r="BG13" s="519">
        <f t="shared" si="1"/>
        <v>188.30249957947856</v>
      </c>
      <c r="BH13" s="519">
        <f t="shared" si="1"/>
        <v>170.079677039529</v>
      </c>
      <c r="BI13" s="519">
        <f t="shared" si="1"/>
        <v>188.30249957947856</v>
      </c>
      <c r="BK13" s="583"/>
    </row>
    <row r="14" spans="1:63" ht="10.25" customHeight="1">
      <c r="A14" s="472" t="s">
        <v>254</v>
      </c>
      <c r="B14" s="473"/>
      <c r="C14" s="473"/>
      <c r="D14" s="520"/>
      <c r="E14" s="520"/>
      <c r="F14" s="520"/>
      <c r="G14" s="520"/>
      <c r="H14" s="520"/>
      <c r="I14" s="520"/>
      <c r="J14" s="520"/>
      <c r="K14" s="520"/>
      <c r="L14" s="520"/>
      <c r="M14" s="520"/>
      <c r="N14" s="520"/>
      <c r="O14" s="520"/>
      <c r="P14" s="520"/>
      <c r="Q14" s="520"/>
      <c r="R14" s="520"/>
      <c r="S14" s="520"/>
      <c r="T14" s="520"/>
      <c r="U14" s="520"/>
      <c r="V14" s="520"/>
      <c r="W14" s="520"/>
      <c r="X14" s="520"/>
      <c r="Y14" s="520"/>
      <c r="Z14" s="520"/>
      <c r="AA14" s="520"/>
      <c r="AB14" s="520"/>
      <c r="AC14" s="520"/>
      <c r="AD14" s="520"/>
      <c r="AE14" s="520"/>
      <c r="AF14" s="520"/>
      <c r="AG14" s="520"/>
      <c r="AH14" s="520"/>
      <c r="AI14" s="520"/>
      <c r="AJ14" s="520"/>
      <c r="AK14" s="521" t="e">
        <f>AK17+AK18</f>
        <v>#REF!</v>
      </c>
      <c r="AL14" s="521">
        <f t="shared" ref="AL14:BI14" si="3">AL17+AL18</f>
        <v>46.5</v>
      </c>
      <c r="AM14" s="521">
        <f t="shared" si="3"/>
        <v>43.5</v>
      </c>
      <c r="AN14" s="521">
        <f t="shared" si="3"/>
        <v>56</v>
      </c>
      <c r="AO14" s="521">
        <f t="shared" si="3"/>
        <v>47.93</v>
      </c>
      <c r="AP14" s="521">
        <f t="shared" si="3"/>
        <v>56.379999999999995</v>
      </c>
      <c r="AQ14" s="521">
        <f t="shared" si="3"/>
        <v>42.91</v>
      </c>
      <c r="AR14" s="521">
        <f t="shared" si="3"/>
        <v>43</v>
      </c>
      <c r="AS14" s="521">
        <f t="shared" si="3"/>
        <v>48.599999999999994</v>
      </c>
      <c r="AT14" s="521">
        <f t="shared" si="3"/>
        <v>58.5</v>
      </c>
      <c r="AU14" s="521"/>
      <c r="AV14" s="521">
        <f t="shared" si="3"/>
        <v>40.159999999999997</v>
      </c>
      <c r="AW14" s="521">
        <f t="shared" si="3"/>
        <v>51.32</v>
      </c>
      <c r="AX14" s="521">
        <f t="shared" si="3"/>
        <v>38.5</v>
      </c>
      <c r="AY14" s="521">
        <f t="shared" si="3"/>
        <v>66.900000000000006</v>
      </c>
      <c r="AZ14" s="521">
        <f>AZ17+AZ18</f>
        <v>53.332999999999998</v>
      </c>
      <c r="BA14" s="521">
        <f t="shared" ref="BA14:BB14" si="4">BA17+BA18</f>
        <v>90.84</v>
      </c>
      <c r="BB14" s="521">
        <f t="shared" si="4"/>
        <v>66.082999999999998</v>
      </c>
      <c r="BC14" s="521">
        <f t="shared" si="3"/>
        <v>65.673000000000002</v>
      </c>
      <c r="BD14" s="521">
        <f t="shared" si="3"/>
        <v>69.096000000000004</v>
      </c>
      <c r="BE14" s="521">
        <f t="shared" si="3"/>
        <v>60.376000000000005</v>
      </c>
      <c r="BF14" s="521">
        <f t="shared" si="3"/>
        <v>50.460999999999999</v>
      </c>
      <c r="BG14" s="521">
        <f t="shared" si="3"/>
        <v>56.42</v>
      </c>
      <c r="BH14" s="521">
        <f t="shared" si="3"/>
        <v>50.96</v>
      </c>
      <c r="BI14" s="522">
        <f t="shared" si="3"/>
        <v>56.42</v>
      </c>
      <c r="BJ14" s="523" t="s">
        <v>321</v>
      </c>
      <c r="BK14" s="583"/>
    </row>
    <row r="15" spans="1:63" ht="10.25" customHeight="1">
      <c r="A15" s="956" t="s">
        <v>107</v>
      </c>
      <c r="B15" s="957"/>
      <c r="C15" s="958"/>
      <c r="D15" s="400">
        <v>2017</v>
      </c>
      <c r="E15" s="400"/>
      <c r="F15" s="940">
        <v>2017</v>
      </c>
      <c r="G15" s="941"/>
      <c r="H15" s="941"/>
      <c r="I15" s="941"/>
      <c r="J15" s="942"/>
      <c r="K15" s="401">
        <v>2018</v>
      </c>
      <c r="L15" s="401">
        <v>2018</v>
      </c>
      <c r="M15" s="402"/>
      <c r="N15" s="400">
        <v>2018</v>
      </c>
      <c r="O15" s="400"/>
      <c r="P15" s="401">
        <v>2018</v>
      </c>
      <c r="Q15" s="943">
        <v>2018</v>
      </c>
      <c r="R15" s="943"/>
      <c r="S15" s="943"/>
      <c r="T15" s="943"/>
      <c r="U15" s="943"/>
      <c r="V15" s="943"/>
      <c r="W15" s="401">
        <v>2019</v>
      </c>
      <c r="X15" s="401">
        <v>2019</v>
      </c>
      <c r="Y15" s="400">
        <v>2019</v>
      </c>
      <c r="Z15" s="401">
        <v>2019</v>
      </c>
      <c r="AA15" s="400">
        <v>2019</v>
      </c>
      <c r="AB15" s="401">
        <v>2019</v>
      </c>
      <c r="AC15" s="401">
        <v>2019</v>
      </c>
      <c r="AD15" s="401">
        <v>2019</v>
      </c>
      <c r="AE15" s="400">
        <v>2019</v>
      </c>
      <c r="AF15" s="943">
        <v>2019</v>
      </c>
      <c r="AG15" s="943"/>
      <c r="AH15" s="943"/>
      <c r="AI15" s="401">
        <v>2020</v>
      </c>
      <c r="AJ15" s="402"/>
      <c r="AK15" s="401">
        <v>2020</v>
      </c>
      <c r="AL15" s="401">
        <v>2020</v>
      </c>
      <c r="AM15" s="400">
        <v>2020</v>
      </c>
      <c r="AN15" s="401">
        <v>2020</v>
      </c>
      <c r="AO15" s="402"/>
      <c r="AP15" s="943">
        <v>2020</v>
      </c>
      <c r="AQ15" s="943"/>
      <c r="AR15" s="943"/>
      <c r="AS15" s="943"/>
      <c r="AT15" s="943"/>
      <c r="AU15" s="401">
        <v>2021</v>
      </c>
      <c r="AV15" s="400">
        <v>2021</v>
      </c>
      <c r="AW15" s="401">
        <v>2021</v>
      </c>
      <c r="AX15" s="940">
        <v>2021</v>
      </c>
      <c r="AY15" s="941"/>
      <c r="AZ15" s="941"/>
      <c r="BA15" s="941"/>
      <c r="BB15" s="941"/>
      <c r="BC15" s="941"/>
      <c r="BD15" s="941"/>
      <c r="BE15" s="941"/>
      <c r="BF15" s="942"/>
      <c r="BG15" s="941">
        <v>2022</v>
      </c>
      <c r="BH15" s="941"/>
      <c r="BI15" s="942"/>
      <c r="BK15" s="583"/>
    </row>
    <row r="16" spans="1:63" ht="10.25" customHeight="1">
      <c r="A16" s="959" t="s">
        <v>108</v>
      </c>
      <c r="B16" s="960"/>
      <c r="C16" s="946"/>
      <c r="D16" s="506" t="str">
        <f t="shared" ref="D16:AT16" si="5">D9</f>
        <v>JUN</v>
      </c>
      <c r="E16" s="506" t="str">
        <f t="shared" si="5"/>
        <v>JUL</v>
      </c>
      <c r="F16" s="506" t="str">
        <f t="shared" si="5"/>
        <v>AUG</v>
      </c>
      <c r="G16" s="506" t="str">
        <f t="shared" si="5"/>
        <v>SEP</v>
      </c>
      <c r="H16" s="506" t="str">
        <f t="shared" si="5"/>
        <v>OCT</v>
      </c>
      <c r="I16" s="506" t="str">
        <f t="shared" si="5"/>
        <v>NOV</v>
      </c>
      <c r="J16" s="506" t="str">
        <f t="shared" si="5"/>
        <v>DEC</v>
      </c>
      <c r="K16" s="506" t="str">
        <f t="shared" si="5"/>
        <v>JAN</v>
      </c>
      <c r="L16" s="506" t="str">
        <f t="shared" si="5"/>
        <v>FEB</v>
      </c>
      <c r="M16" s="506" t="str">
        <f t="shared" si="5"/>
        <v>MAR</v>
      </c>
      <c r="N16" s="506" t="str">
        <f t="shared" si="5"/>
        <v>APR</v>
      </c>
      <c r="O16" s="506" t="str">
        <f t="shared" si="5"/>
        <v>MAY</v>
      </c>
      <c r="P16" s="506" t="str">
        <f t="shared" si="5"/>
        <v>JUN</v>
      </c>
      <c r="Q16" s="506" t="str">
        <f t="shared" si="5"/>
        <v>JUL</v>
      </c>
      <c r="R16" s="506" t="str">
        <f t="shared" si="5"/>
        <v>AUG</v>
      </c>
      <c r="S16" s="506" t="str">
        <f t="shared" si="5"/>
        <v>SEP</v>
      </c>
      <c r="T16" s="506" t="str">
        <f t="shared" si="5"/>
        <v>OCT</v>
      </c>
      <c r="U16" s="506" t="str">
        <f t="shared" si="5"/>
        <v>NOV</v>
      </c>
      <c r="V16" s="506" t="str">
        <f t="shared" si="5"/>
        <v>DEC</v>
      </c>
      <c r="W16" s="506" t="str">
        <f t="shared" si="5"/>
        <v>JAN</v>
      </c>
      <c r="X16" s="506" t="str">
        <f t="shared" si="5"/>
        <v>FEB</v>
      </c>
      <c r="Y16" s="506" t="str">
        <f t="shared" si="5"/>
        <v>MAR</v>
      </c>
      <c r="Z16" s="506" t="str">
        <f t="shared" si="5"/>
        <v>APR</v>
      </c>
      <c r="AA16" s="506" t="str">
        <f t="shared" si="5"/>
        <v>MAY</v>
      </c>
      <c r="AB16" s="506" t="str">
        <f t="shared" si="5"/>
        <v>JUN</v>
      </c>
      <c r="AC16" s="506" t="str">
        <f t="shared" si="5"/>
        <v>JUL</v>
      </c>
      <c r="AD16" s="506" t="str">
        <f t="shared" si="5"/>
        <v>AUG</v>
      </c>
      <c r="AE16" s="506" t="str">
        <f t="shared" si="5"/>
        <v>SEP</v>
      </c>
      <c r="AF16" s="506" t="str">
        <f t="shared" si="5"/>
        <v>OCT</v>
      </c>
      <c r="AG16" s="506" t="str">
        <f t="shared" si="5"/>
        <v>NOV</v>
      </c>
      <c r="AH16" s="506" t="str">
        <f t="shared" si="5"/>
        <v>DEC</v>
      </c>
      <c r="AI16" s="506" t="str">
        <f t="shared" si="5"/>
        <v>JAN</v>
      </c>
      <c r="AJ16" s="506" t="str">
        <f t="shared" si="5"/>
        <v>FEB</v>
      </c>
      <c r="AK16" s="524" t="str">
        <f t="shared" si="5"/>
        <v>MAR</v>
      </c>
      <c r="AL16" s="524" t="str">
        <f t="shared" si="5"/>
        <v>APR</v>
      </c>
      <c r="AM16" s="506" t="str">
        <f t="shared" si="5"/>
        <v>MAY</v>
      </c>
      <c r="AN16" s="506" t="str">
        <f t="shared" si="5"/>
        <v>JUN</v>
      </c>
      <c r="AO16" s="506" t="str">
        <f t="shared" si="5"/>
        <v>JUL</v>
      </c>
      <c r="AP16" s="506" t="str">
        <f t="shared" si="5"/>
        <v>AUG</v>
      </c>
      <c r="AQ16" s="506" t="str">
        <f t="shared" si="5"/>
        <v>SEP</v>
      </c>
      <c r="AR16" s="506" t="str">
        <f t="shared" si="5"/>
        <v>OCT</v>
      </c>
      <c r="AS16" s="506" t="str">
        <f t="shared" si="5"/>
        <v>NOV</v>
      </c>
      <c r="AT16" s="506" t="str">
        <f t="shared" si="5"/>
        <v>DEC</v>
      </c>
      <c r="AU16" s="524" t="str">
        <f>AU9</f>
        <v>JAN</v>
      </c>
      <c r="AV16" s="506" t="str">
        <f t="shared" ref="AV16:BI16" si="6">AV9</f>
        <v>FEB</v>
      </c>
      <c r="AW16" s="506" t="str">
        <f t="shared" si="6"/>
        <v>MAR</v>
      </c>
      <c r="AX16" s="506" t="str">
        <f t="shared" si="6"/>
        <v>APR</v>
      </c>
      <c r="AY16" s="506" t="str">
        <f t="shared" si="6"/>
        <v>MAY</v>
      </c>
      <c r="AZ16" s="506" t="str">
        <f>AZ9</f>
        <v>JUN</v>
      </c>
      <c r="BA16" s="506" t="str">
        <f t="shared" ref="BA16:BB16" si="7">BA9</f>
        <v>JUL</v>
      </c>
      <c r="BB16" s="506" t="str">
        <f t="shared" si="7"/>
        <v>AUG</v>
      </c>
      <c r="BC16" s="506" t="str">
        <f t="shared" si="6"/>
        <v>SEP</v>
      </c>
      <c r="BD16" s="506" t="str">
        <f t="shared" si="6"/>
        <v>OCT</v>
      </c>
      <c r="BE16" s="506" t="str">
        <f t="shared" si="6"/>
        <v>NOV</v>
      </c>
      <c r="BF16" s="506" t="str">
        <f t="shared" si="6"/>
        <v>DEC</v>
      </c>
      <c r="BG16" s="506" t="str">
        <f t="shared" si="6"/>
        <v>JAN</v>
      </c>
      <c r="BH16" s="506" t="str">
        <f t="shared" si="6"/>
        <v>FEB</v>
      </c>
      <c r="BI16" s="506" t="str">
        <f t="shared" si="6"/>
        <v>MAR</v>
      </c>
      <c r="BK16" s="583"/>
    </row>
    <row r="17" spans="1:75" ht="10.25" customHeight="1">
      <c r="A17" s="539" t="s">
        <v>317</v>
      </c>
      <c r="B17" s="767" t="s">
        <v>302</v>
      </c>
      <c r="C17" s="825" t="s">
        <v>286</v>
      </c>
      <c r="D17" s="525" t="e">
        <f>#REF!</f>
        <v>#REF!</v>
      </c>
      <c r="E17" s="525" t="e">
        <f>#REF!</f>
        <v>#REF!</v>
      </c>
      <c r="F17" s="525" t="e">
        <f>#REF!</f>
        <v>#REF!</v>
      </c>
      <c r="G17" s="525" t="e">
        <f>#REF!</f>
        <v>#REF!</v>
      </c>
      <c r="H17" s="525" t="e">
        <f>#REF!</f>
        <v>#REF!</v>
      </c>
      <c r="I17" s="525" t="e">
        <f>#REF!</f>
        <v>#REF!</v>
      </c>
      <c r="J17" s="525" t="e">
        <f>#REF!</f>
        <v>#REF!</v>
      </c>
      <c r="K17" s="525" t="e">
        <f>#REF!</f>
        <v>#REF!</v>
      </c>
      <c r="L17" s="525" t="e">
        <f>#REF!</f>
        <v>#REF!</v>
      </c>
      <c r="M17" s="525" t="e">
        <f>#REF!</f>
        <v>#REF!</v>
      </c>
      <c r="N17" s="525" t="e">
        <f>#REF!</f>
        <v>#REF!</v>
      </c>
      <c r="O17" s="525" t="e">
        <f>#REF!</f>
        <v>#REF!</v>
      </c>
      <c r="P17" s="525" t="e">
        <f>#REF!</f>
        <v>#REF!</v>
      </c>
      <c r="Q17" s="525" t="e">
        <f>#REF!</f>
        <v>#REF!</v>
      </c>
      <c r="R17" s="525" t="e">
        <f>#REF!</f>
        <v>#REF!</v>
      </c>
      <c r="S17" s="525" t="e">
        <f>#REF!</f>
        <v>#REF!</v>
      </c>
      <c r="T17" s="525" t="e">
        <f>#REF!</f>
        <v>#REF!</v>
      </c>
      <c r="U17" s="525" t="e">
        <f>#REF!</f>
        <v>#REF!</v>
      </c>
      <c r="V17" s="525" t="e">
        <f>#REF!</f>
        <v>#REF!</v>
      </c>
      <c r="W17" s="525" t="e">
        <f>#REF!</f>
        <v>#REF!</v>
      </c>
      <c r="X17" s="525" t="e">
        <f>#REF!</f>
        <v>#REF!</v>
      </c>
      <c r="Y17" s="525" t="e">
        <f>#REF!</f>
        <v>#REF!</v>
      </c>
      <c r="Z17" s="525" t="e">
        <f>#REF!</f>
        <v>#REF!</v>
      </c>
      <c r="AA17" s="525" t="e">
        <f>#REF!</f>
        <v>#REF!</v>
      </c>
      <c r="AB17" s="525" t="e">
        <f>#REF!</f>
        <v>#REF!</v>
      </c>
      <c r="AC17" s="525" t="e">
        <f>#REF!</f>
        <v>#REF!</v>
      </c>
      <c r="AD17" s="525" t="e">
        <f>#REF!</f>
        <v>#REF!</v>
      </c>
      <c r="AE17" s="525" t="e">
        <f>#REF!</f>
        <v>#REF!</v>
      </c>
      <c r="AF17" s="525" t="e">
        <f>#REF!</f>
        <v>#REF!</v>
      </c>
      <c r="AG17" s="525" t="e">
        <f>#REF!</f>
        <v>#REF!</v>
      </c>
      <c r="AH17" s="525" t="e">
        <f>#REF!</f>
        <v>#REF!</v>
      </c>
      <c r="AI17" s="525" t="e">
        <f>#REF!</f>
        <v>#REF!</v>
      </c>
      <c r="AJ17" s="526" t="e">
        <f>#REF!</f>
        <v>#REF!</v>
      </c>
      <c r="AK17" s="509">
        <f>'C3LPG Balance'!AQ13</f>
        <v>11</v>
      </c>
      <c r="AL17" s="509">
        <f>'C3LPG Balance'!AR13</f>
        <v>29</v>
      </c>
      <c r="AM17" s="509">
        <f>'C3LPG Balance'!AS15</f>
        <v>26</v>
      </c>
      <c r="AN17" s="509">
        <f>'C3LPG Balance'!AT15</f>
        <v>26</v>
      </c>
      <c r="AO17" s="509">
        <f>'C3LPG Balance'!AU15</f>
        <v>20.72</v>
      </c>
      <c r="AP17" s="509">
        <f>'C3LPG Balance'!AV15</f>
        <v>20.38</v>
      </c>
      <c r="AQ17" s="509">
        <f>'C3LPG Balance'!AW15</f>
        <v>22.41</v>
      </c>
      <c r="AR17" s="509">
        <f>'C3LPG Balance'!AX15</f>
        <v>27</v>
      </c>
      <c r="AS17" s="509">
        <f>'C3LPG Balance'!AY15</f>
        <v>24.4</v>
      </c>
      <c r="AT17" s="512">
        <f>'C3LPG Balance'!AZ15</f>
        <v>29</v>
      </c>
      <c r="AU17" s="509">
        <f>'C3LPG Balance'!BA15</f>
        <v>22.32</v>
      </c>
      <c r="AV17" s="509">
        <f>'C3LPG Balance'!BB15</f>
        <v>20.16</v>
      </c>
      <c r="AW17" s="509">
        <f>'C3LPG Balance'!BC15</f>
        <v>18.82</v>
      </c>
      <c r="AX17" s="509">
        <f>'C3LPG Balance'!BD15</f>
        <v>13</v>
      </c>
      <c r="AY17" s="509">
        <f>'C3LPG Balance'!BE15</f>
        <v>24.5</v>
      </c>
      <c r="AZ17" s="509">
        <f>'C3LPG Balance'!BF15</f>
        <v>18.3</v>
      </c>
      <c r="BA17" s="509">
        <f>'C3LPG Balance'!BG15</f>
        <v>16.72</v>
      </c>
      <c r="BB17" s="509">
        <f>'C3LPG Balance'!BH15</f>
        <v>22.32</v>
      </c>
      <c r="BC17" s="509">
        <f>'C3LPG Balance'!BI15</f>
        <v>20.725999999999999</v>
      </c>
      <c r="BD17" s="509">
        <f>'C3LPG Balance'!BJ15</f>
        <v>22.32</v>
      </c>
      <c r="BE17" s="509">
        <f>'C3LPG Balance'!BK15</f>
        <v>21.6</v>
      </c>
      <c r="BF17" s="509">
        <f>'C3LPG Balance'!BL15</f>
        <v>22.622</v>
      </c>
      <c r="BG17" s="509">
        <f>'C3LPG Balance'!BM15</f>
        <v>22.32</v>
      </c>
      <c r="BH17" s="509">
        <f>'C3LPG Balance'!BN15</f>
        <v>20.16</v>
      </c>
      <c r="BI17" s="509">
        <f>'C3LPG Balance'!BO15</f>
        <v>22.32</v>
      </c>
      <c r="BK17" s="585"/>
      <c r="BL17" s="582"/>
      <c r="BM17" s="582"/>
      <c r="BN17" s="582"/>
      <c r="BO17" s="582"/>
      <c r="BP17" s="582"/>
      <c r="BQ17" s="582"/>
      <c r="BR17" s="582"/>
    </row>
    <row r="18" spans="1:75" ht="10.25" customHeight="1">
      <c r="A18" s="541" t="s">
        <v>318</v>
      </c>
      <c r="B18" s="768" t="s">
        <v>302</v>
      </c>
      <c r="C18" s="826" t="s">
        <v>286</v>
      </c>
      <c r="D18" s="508"/>
      <c r="E18" s="508"/>
      <c r="F18" s="508"/>
      <c r="G18" s="508"/>
      <c r="H18" s="508"/>
      <c r="I18" s="508"/>
      <c r="J18" s="508"/>
      <c r="K18" s="508"/>
      <c r="L18" s="508"/>
      <c r="M18" s="508"/>
      <c r="N18" s="508"/>
      <c r="O18" s="508"/>
      <c r="P18" s="508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  <c r="AI18" s="508"/>
      <c r="AJ18" s="511"/>
      <c r="AK18" s="530" t="e">
        <f>'C3LPG Balance'!AQ14</f>
        <v>#REF!</v>
      </c>
      <c r="AL18" s="530">
        <f>'C3LPG Balance'!AR14</f>
        <v>17.5</v>
      </c>
      <c r="AM18" s="530">
        <f>'C3LPG Balance'!AS16</f>
        <v>17.5</v>
      </c>
      <c r="AN18" s="530">
        <f>'C3LPG Balance'!AT16</f>
        <v>30</v>
      </c>
      <c r="AO18" s="530">
        <f>'C3LPG Balance'!AU16</f>
        <v>27.21</v>
      </c>
      <c r="AP18" s="530">
        <f>'C3LPG Balance'!AV16</f>
        <v>36</v>
      </c>
      <c r="AQ18" s="530">
        <f>'C3LPG Balance'!AW16</f>
        <v>20.5</v>
      </c>
      <c r="AR18" s="530">
        <f>'C3LPG Balance'!AX16</f>
        <v>16</v>
      </c>
      <c r="AS18" s="530">
        <f>'C3LPG Balance'!AY16</f>
        <v>24.2</v>
      </c>
      <c r="AT18" s="551">
        <f>'C3LPG Balance'!AZ16</f>
        <v>29.5</v>
      </c>
      <c r="AU18" s="530">
        <f>'C3LPG Balance'!BA16</f>
        <v>34.1</v>
      </c>
      <c r="AV18" s="530">
        <f>'C3LPG Balance'!BB16</f>
        <v>20</v>
      </c>
      <c r="AW18" s="530">
        <f>'C3LPG Balance'!BC16</f>
        <v>32.5</v>
      </c>
      <c r="AX18" s="530">
        <f>'C3LPG Balance'!BD16</f>
        <v>25.5</v>
      </c>
      <c r="AY18" s="530">
        <f>'C3LPG Balance'!BE16</f>
        <v>42.4</v>
      </c>
      <c r="AZ18" s="530">
        <f>'C3LPG Balance'!BF16</f>
        <v>35.033000000000001</v>
      </c>
      <c r="BA18" s="530">
        <f>'C3LPG Balance'!BG16</f>
        <v>74.12</v>
      </c>
      <c r="BB18" s="530">
        <f>'C3LPG Balance'!BH16</f>
        <v>43.762999999999998</v>
      </c>
      <c r="BC18" s="530">
        <f>'C3LPG Balance'!BI16</f>
        <v>44.947000000000003</v>
      </c>
      <c r="BD18" s="530">
        <f>'C3LPG Balance'!BJ16</f>
        <v>46.776000000000003</v>
      </c>
      <c r="BE18" s="530">
        <f>'C3LPG Balance'!BK16</f>
        <v>38.776000000000003</v>
      </c>
      <c r="BF18" s="530">
        <f>'C3LPG Balance'!BL16</f>
        <v>27.838999999999999</v>
      </c>
      <c r="BG18" s="530">
        <f>'C3LPG Balance'!BM16</f>
        <v>34.1</v>
      </c>
      <c r="BH18" s="530">
        <f>'C3LPG Balance'!BN16</f>
        <v>30.8</v>
      </c>
      <c r="BI18" s="530">
        <f>'C3LPG Balance'!BO16</f>
        <v>34.1</v>
      </c>
      <c r="BK18" s="585"/>
      <c r="BL18" s="582"/>
      <c r="BM18" s="582"/>
      <c r="BN18" s="582"/>
      <c r="BO18" s="582"/>
      <c r="BP18" s="582"/>
      <c r="BQ18" s="582"/>
      <c r="BR18" s="582"/>
    </row>
    <row r="19" spans="1:75" ht="10.25" customHeight="1">
      <c r="A19" s="541" t="s">
        <v>317</v>
      </c>
      <c r="B19" s="768" t="s">
        <v>312</v>
      </c>
      <c r="C19" s="826" t="s">
        <v>286</v>
      </c>
      <c r="D19" s="508"/>
      <c r="E19" s="508"/>
      <c r="F19" s="508"/>
      <c r="G19" s="508"/>
      <c r="H19" s="508"/>
      <c r="I19" s="508"/>
      <c r="J19" s="508"/>
      <c r="K19" s="508"/>
      <c r="L19" s="508"/>
      <c r="M19" s="508"/>
      <c r="N19" s="508"/>
      <c r="O19" s="508"/>
      <c r="P19" s="508"/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  <c r="AI19" s="508"/>
      <c r="AJ19" s="511"/>
      <c r="AK19" s="530">
        <f>'C3LPG Balance'!AQ17</f>
        <v>0</v>
      </c>
      <c r="AL19" s="530">
        <f>'C3LPG Balance'!AR17</f>
        <v>0</v>
      </c>
      <c r="AM19" s="530">
        <f>'C3LPG Balance'!AS17</f>
        <v>0</v>
      </c>
      <c r="AN19" s="530">
        <f>'C3LPG Balance'!AT17</f>
        <v>0</v>
      </c>
      <c r="AO19" s="530">
        <f>'C3LPG Balance'!AU17</f>
        <v>0</v>
      </c>
      <c r="AP19" s="530">
        <f>'C3LPG Balance'!AV17</f>
        <v>0</v>
      </c>
      <c r="AQ19" s="530">
        <f>'C3LPG Balance'!AW17</f>
        <v>0</v>
      </c>
      <c r="AR19" s="530">
        <f>'C3LPG Balance'!AX17</f>
        <v>0</v>
      </c>
      <c r="AS19" s="530">
        <f>'C3LPG Balance'!AY17</f>
        <v>0</v>
      </c>
      <c r="AT19" s="551">
        <f>'C3LPG Balance'!AZ17</f>
        <v>0</v>
      </c>
      <c r="AU19" s="530">
        <f>'C3LPG Balance'!BA17</f>
        <v>0</v>
      </c>
      <c r="AV19" s="530">
        <f>'C3LPG Balance'!BB17</f>
        <v>9</v>
      </c>
      <c r="AW19" s="530">
        <f>'C3LPG Balance'!BC17</f>
        <v>10.8</v>
      </c>
      <c r="AX19" s="530">
        <f>'C3LPG Balance'!BD17</f>
        <v>10.6</v>
      </c>
      <c r="AY19" s="530">
        <f>'C3LPG Balance'!BE17</f>
        <v>10.5</v>
      </c>
      <c r="AZ19" s="530">
        <f>'C3LPG Balance'!BF17</f>
        <v>10</v>
      </c>
      <c r="BA19" s="530">
        <f>'C3LPG Balance'!BG17</f>
        <v>0</v>
      </c>
      <c r="BB19" s="530">
        <f>'C3LPG Balance'!BH17</f>
        <v>5.1689999999999996</v>
      </c>
      <c r="BC19" s="530">
        <f>'C3LPG Balance'!BI17</f>
        <v>6.0289999999999999</v>
      </c>
      <c r="BD19" s="530">
        <f>'C3LPG Balance'!BJ17</f>
        <v>10.228999999999999</v>
      </c>
      <c r="BE19" s="530">
        <f>'C3LPG Balance'!BK17</f>
        <v>5.2290000000000001</v>
      </c>
      <c r="BF19" s="530">
        <f>'C3LPG Balance'!BL17</f>
        <v>6.0090000000000003</v>
      </c>
      <c r="BG19" s="530">
        <f>'C3LPG Balance'!BM17</f>
        <v>9</v>
      </c>
      <c r="BH19" s="530">
        <f>'C3LPG Balance'!BN17</f>
        <v>5</v>
      </c>
      <c r="BI19" s="530">
        <f>'C3LPG Balance'!BO17</f>
        <v>4</v>
      </c>
      <c r="BK19" s="585"/>
      <c r="BL19" s="582"/>
      <c r="BM19" s="582"/>
      <c r="BN19" s="582"/>
      <c r="BO19" s="582"/>
      <c r="BP19" s="582"/>
      <c r="BQ19" s="582"/>
      <c r="BR19" s="582"/>
    </row>
    <row r="20" spans="1:75" ht="10.25" customHeight="1">
      <c r="A20" s="541" t="s">
        <v>435</v>
      </c>
      <c r="B20" s="768" t="s">
        <v>312</v>
      </c>
      <c r="C20" s="826" t="s">
        <v>312</v>
      </c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8"/>
      <c r="Z20" s="508"/>
      <c r="AA20" s="508"/>
      <c r="AB20" s="508"/>
      <c r="AC20" s="508"/>
      <c r="AD20" s="508"/>
      <c r="AE20" s="508"/>
      <c r="AF20" s="508"/>
      <c r="AG20" s="508"/>
      <c r="AH20" s="508"/>
      <c r="AI20" s="508"/>
      <c r="AJ20" s="511"/>
      <c r="AK20" s="530"/>
      <c r="AL20" s="530"/>
      <c r="AM20" s="530"/>
      <c r="AN20" s="530"/>
      <c r="AO20" s="530"/>
      <c r="AP20" s="530"/>
      <c r="AQ20" s="530"/>
      <c r="AR20" s="530"/>
      <c r="AS20" s="530"/>
      <c r="AT20" s="551"/>
      <c r="AU20" s="530" t="s">
        <v>197</v>
      </c>
      <c r="AV20" s="530">
        <f>'C3LPG Balance'!BB13</f>
        <v>0</v>
      </c>
      <c r="AW20" s="530">
        <f>'C3LPG Balance'!BC13</f>
        <v>0</v>
      </c>
      <c r="AX20" s="530">
        <f>'C3LPG Balance'!BD13</f>
        <v>12.1</v>
      </c>
      <c r="AY20" s="530">
        <f>'C3LPG Balance'!BE13</f>
        <v>17</v>
      </c>
      <c r="AZ20" s="530">
        <f>'C3LPG Balance'!BF13</f>
        <v>18</v>
      </c>
      <c r="BA20" s="530">
        <f>'C3LPG Balance'!BG13</f>
        <v>0</v>
      </c>
      <c r="BB20" s="530">
        <f>'C3LPG Balance'!BH13</f>
        <v>0</v>
      </c>
      <c r="BC20" s="530">
        <f>'C3LPG Balance'!BI13</f>
        <v>0</v>
      </c>
      <c r="BD20" s="530">
        <f>'C3LPG Balance'!BJ13</f>
        <v>0</v>
      </c>
      <c r="BE20" s="530">
        <f>'C3LPG Balance'!BK13</f>
        <v>0</v>
      </c>
      <c r="BF20" s="530">
        <f>'C3LPG Balance'!BL13</f>
        <v>6.8310000000000004</v>
      </c>
      <c r="BG20" s="530">
        <f>'C3LPG Balance'!BM13</f>
        <v>0</v>
      </c>
      <c r="BH20" s="530">
        <f>'C3LPG Balance'!BN13</f>
        <v>0</v>
      </c>
      <c r="BI20" s="530">
        <f>'C3LPG Balance'!BO13</f>
        <v>0</v>
      </c>
      <c r="BJ20" s="581" t="s">
        <v>446</v>
      </c>
      <c r="BK20" s="585"/>
      <c r="BL20" s="582"/>
      <c r="BM20" s="582"/>
      <c r="BN20" s="582"/>
      <c r="BO20" s="582"/>
      <c r="BP20" s="582"/>
      <c r="BQ20" s="582"/>
      <c r="BR20" s="582"/>
    </row>
    <row r="21" spans="1:75" ht="10.25" customHeight="1">
      <c r="A21" s="541" t="s">
        <v>434</v>
      </c>
      <c r="B21" s="768" t="s">
        <v>432</v>
      </c>
      <c r="C21" s="826" t="s">
        <v>286</v>
      </c>
      <c r="D21" s="508"/>
      <c r="E21" s="508"/>
      <c r="F21" s="508"/>
      <c r="G21" s="508"/>
      <c r="H21" s="508"/>
      <c r="I21" s="508"/>
      <c r="J21" s="508"/>
      <c r="K21" s="508"/>
      <c r="L21" s="508"/>
      <c r="M21" s="508"/>
      <c r="N21" s="508"/>
      <c r="O21" s="508"/>
      <c r="P21" s="508"/>
      <c r="Q21" s="508"/>
      <c r="R21" s="508"/>
      <c r="S21" s="508"/>
      <c r="T21" s="508"/>
      <c r="U21" s="508"/>
      <c r="V21" s="508"/>
      <c r="W21" s="508"/>
      <c r="X21" s="508"/>
      <c r="Y21" s="508"/>
      <c r="Z21" s="508"/>
      <c r="AA21" s="508"/>
      <c r="AB21" s="508"/>
      <c r="AC21" s="508"/>
      <c r="AD21" s="508"/>
      <c r="AE21" s="508"/>
      <c r="AF21" s="508"/>
      <c r="AG21" s="508"/>
      <c r="AH21" s="508"/>
      <c r="AI21" s="508"/>
      <c r="AJ21" s="511"/>
      <c r="AK21" s="530"/>
      <c r="AL21" s="530"/>
      <c r="AM21" s="530"/>
      <c r="AN21" s="530"/>
      <c r="AO21" s="530"/>
      <c r="AP21" s="530"/>
      <c r="AQ21" s="530"/>
      <c r="AR21" s="530"/>
      <c r="AS21" s="530"/>
      <c r="AT21" s="551"/>
      <c r="AU21" s="530">
        <f>'C3LPG Balance'!BA18</f>
        <v>0</v>
      </c>
      <c r="AV21" s="530">
        <f>'C3LPG Balance'!BB18</f>
        <v>0</v>
      </c>
      <c r="AW21" s="530">
        <f>'C3LPG Balance'!BC18</f>
        <v>0</v>
      </c>
      <c r="AX21" s="530">
        <f>'C3LPG Balance'!BD18</f>
        <v>0</v>
      </c>
      <c r="AY21" s="530">
        <f>'C3LPG Balance'!BE18</f>
        <v>0</v>
      </c>
      <c r="AZ21" s="530">
        <f>'C3LPG Balance'!BF18</f>
        <v>0</v>
      </c>
      <c r="BA21" s="530">
        <f>'C3LPG Balance'!BG18</f>
        <v>0</v>
      </c>
      <c r="BB21" s="530">
        <f>'C3LPG Balance'!BH18</f>
        <v>6.8310000000000004</v>
      </c>
      <c r="BC21" s="530">
        <f>'C3LPG Balance'!BI18</f>
        <v>6.8310000000000004</v>
      </c>
      <c r="BD21" s="530">
        <f>'C3LPG Balance'!BJ18</f>
        <v>6.8310000000000004</v>
      </c>
      <c r="BE21" s="530">
        <f>'C3LPG Balance'!BK18</f>
        <v>6.8310000000000004</v>
      </c>
      <c r="BF21" s="530">
        <f>'C3LPG Balance'!BL18</f>
        <v>0</v>
      </c>
      <c r="BG21" s="530">
        <f>'C3LPG Balance'!BM18</f>
        <v>0</v>
      </c>
      <c r="BH21" s="530">
        <f>'C3LPG Balance'!BN18</f>
        <v>0</v>
      </c>
      <c r="BI21" s="530">
        <f>'C3LPG Balance'!BO18</f>
        <v>0</v>
      </c>
      <c r="BK21" s="585"/>
      <c r="BL21" s="582"/>
      <c r="BM21" s="582"/>
      <c r="BN21" s="582"/>
      <c r="BO21" s="582"/>
      <c r="BP21" s="582"/>
      <c r="BQ21" s="582"/>
      <c r="BR21" s="582"/>
    </row>
    <row r="22" spans="1:75" ht="10.25" customHeight="1">
      <c r="A22" s="541" t="s">
        <v>318</v>
      </c>
      <c r="B22" s="768" t="s">
        <v>339</v>
      </c>
      <c r="C22" s="826" t="s">
        <v>286</v>
      </c>
      <c r="D22" s="508" t="e">
        <f>#REF!</f>
        <v>#REF!</v>
      </c>
      <c r="E22" s="508" t="e">
        <f>#REF!</f>
        <v>#REF!</v>
      </c>
      <c r="F22" s="508" t="e">
        <f>#REF!</f>
        <v>#REF!</v>
      </c>
      <c r="G22" s="508" t="e">
        <f>#REF!</f>
        <v>#REF!</v>
      </c>
      <c r="H22" s="508" t="e">
        <f>#REF!</f>
        <v>#REF!</v>
      </c>
      <c r="I22" s="508" t="e">
        <f>#REF!</f>
        <v>#REF!</v>
      </c>
      <c r="J22" s="508" t="e">
        <f>#REF!</f>
        <v>#REF!</v>
      </c>
      <c r="K22" s="508" t="e">
        <f>#REF!</f>
        <v>#REF!</v>
      </c>
      <c r="L22" s="508" t="e">
        <f>#REF!</f>
        <v>#REF!</v>
      </c>
      <c r="M22" s="508" t="e">
        <f>#REF!</f>
        <v>#REF!</v>
      </c>
      <c r="N22" s="508" t="e">
        <f>#REF!</f>
        <v>#REF!</v>
      </c>
      <c r="O22" s="508" t="e">
        <f>#REF!</f>
        <v>#REF!</v>
      </c>
      <c r="P22" s="508" t="e">
        <f>#REF!</f>
        <v>#REF!</v>
      </c>
      <c r="Q22" s="508" t="e">
        <f>#REF!</f>
        <v>#REF!</v>
      </c>
      <c r="R22" s="508" t="e">
        <f>#REF!</f>
        <v>#REF!</v>
      </c>
      <c r="S22" s="508" t="e">
        <f>#REF!</f>
        <v>#REF!</v>
      </c>
      <c r="T22" s="508" t="e">
        <f>#REF!</f>
        <v>#REF!</v>
      </c>
      <c r="U22" s="508" t="e">
        <f>#REF!</f>
        <v>#REF!</v>
      </c>
      <c r="V22" s="508" t="e">
        <f>#REF!</f>
        <v>#REF!</v>
      </c>
      <c r="W22" s="508" t="e">
        <f>#REF!</f>
        <v>#REF!</v>
      </c>
      <c r="X22" s="508" t="e">
        <f>#REF!</f>
        <v>#REF!</v>
      </c>
      <c r="Y22" s="508" t="e">
        <f>#REF!</f>
        <v>#REF!</v>
      </c>
      <c r="Z22" s="508" t="e">
        <f>#REF!</f>
        <v>#REF!</v>
      </c>
      <c r="AA22" s="508" t="e">
        <f>#REF!</f>
        <v>#REF!</v>
      </c>
      <c r="AB22" s="508" t="e">
        <f>#REF!</f>
        <v>#REF!</v>
      </c>
      <c r="AC22" s="508" t="e">
        <f>#REF!</f>
        <v>#REF!</v>
      </c>
      <c r="AD22" s="508" t="e">
        <f>#REF!</f>
        <v>#REF!</v>
      </c>
      <c r="AE22" s="508" t="e">
        <f>#REF!</f>
        <v>#REF!</v>
      </c>
      <c r="AF22" s="508" t="e">
        <f>#REF!</f>
        <v>#REF!</v>
      </c>
      <c r="AG22" s="508" t="e">
        <f>#REF!</f>
        <v>#REF!</v>
      </c>
      <c r="AH22" s="508" t="e">
        <f>#REF!</f>
        <v>#REF!</v>
      </c>
      <c r="AI22" s="508" t="e">
        <f>#REF!</f>
        <v>#REF!</v>
      </c>
      <c r="AJ22" s="511" t="e">
        <f>#REF!</f>
        <v>#REF!</v>
      </c>
      <c r="AK22" s="530">
        <f>'C3LPG Balance'!AQ19</f>
        <v>37</v>
      </c>
      <c r="AL22" s="530">
        <f>'C3LPG Balance'!AR19</f>
        <v>32</v>
      </c>
      <c r="AM22" s="530">
        <f>'C3LPG Balance'!AS19</f>
        <v>0</v>
      </c>
      <c r="AN22" s="530">
        <f>'C3LPG Balance'!AT19</f>
        <v>0</v>
      </c>
      <c r="AO22" s="530">
        <f>'C3LPG Balance'!AU19</f>
        <v>0</v>
      </c>
      <c r="AP22" s="530">
        <f>'C3LPG Balance'!AV19</f>
        <v>0</v>
      </c>
      <c r="AQ22" s="530">
        <f>'C3LPG Balance'!AW19</f>
        <v>0</v>
      </c>
      <c r="AR22" s="530">
        <f>'C3LPG Balance'!AX19</f>
        <v>0</v>
      </c>
      <c r="AS22" s="530">
        <f>'C3LPG Balance'!AY19</f>
        <v>0</v>
      </c>
      <c r="AT22" s="551">
        <f>'C3LPG Balance'!AZ19</f>
        <v>0</v>
      </c>
      <c r="AU22" s="530">
        <f>'C3LPG Balance'!BA19</f>
        <v>0</v>
      </c>
      <c r="AV22" s="530">
        <f>'C3LPG Balance'!BB19</f>
        <v>17.5</v>
      </c>
      <c r="AW22" s="530">
        <f>'C3LPG Balance'!BC19</f>
        <v>3.24</v>
      </c>
      <c r="AX22" s="530">
        <f>'C3LPG Balance'!BD19</f>
        <v>27.5</v>
      </c>
      <c r="AY22" s="530">
        <f>'C3LPG Balance'!BE19</f>
        <v>29.5</v>
      </c>
      <c r="AZ22" s="530">
        <f>'C3LPG Balance'!BF19</f>
        <v>19</v>
      </c>
      <c r="BA22" s="530">
        <f>'C3LPG Balance'!BG19</f>
        <v>20</v>
      </c>
      <c r="BB22" s="530">
        <f>'C3LPG Balance'!BH19</f>
        <v>20</v>
      </c>
      <c r="BC22" s="530">
        <f>'C3LPG Balance'!BI19</f>
        <v>20</v>
      </c>
      <c r="BD22" s="530">
        <f>'C3LPG Balance'!BJ19</f>
        <v>20</v>
      </c>
      <c r="BE22" s="530">
        <f>'C3LPG Balance'!BK19</f>
        <v>20</v>
      </c>
      <c r="BF22" s="530">
        <f>'C3LPG Balance'!BL19</f>
        <v>20</v>
      </c>
      <c r="BG22" s="530">
        <f>'C3LPG Balance'!BM19</f>
        <v>3</v>
      </c>
      <c r="BH22" s="530">
        <f>'C3LPG Balance'!BN19</f>
        <v>3</v>
      </c>
      <c r="BI22" s="530">
        <f>'C3LPG Balance'!BO19</f>
        <v>3</v>
      </c>
      <c r="BK22" s="583"/>
    </row>
    <row r="23" spans="1:75" ht="10.25" customHeight="1">
      <c r="A23" s="541" t="s">
        <v>317</v>
      </c>
      <c r="B23" s="768" t="s">
        <v>121</v>
      </c>
      <c r="C23" s="826" t="s">
        <v>286</v>
      </c>
      <c r="D23" s="508" t="e">
        <f>#REF!</f>
        <v>#REF!</v>
      </c>
      <c r="E23" s="508" t="e">
        <f>#REF!</f>
        <v>#REF!</v>
      </c>
      <c r="F23" s="508" t="e">
        <f>#REF!</f>
        <v>#REF!</v>
      </c>
      <c r="G23" s="508" t="e">
        <f>#REF!</f>
        <v>#REF!</v>
      </c>
      <c r="H23" s="508" t="e">
        <f>#REF!</f>
        <v>#REF!</v>
      </c>
      <c r="I23" s="508" t="e">
        <f>#REF!</f>
        <v>#REF!</v>
      </c>
      <c r="J23" s="508" t="e">
        <f>#REF!</f>
        <v>#REF!</v>
      </c>
      <c r="K23" s="508" t="e">
        <f>#REF!</f>
        <v>#REF!</v>
      </c>
      <c r="L23" s="508" t="e">
        <f>#REF!</f>
        <v>#REF!</v>
      </c>
      <c r="M23" s="508" t="e">
        <f>#REF!</f>
        <v>#REF!</v>
      </c>
      <c r="N23" s="508" t="e">
        <f>#REF!</f>
        <v>#REF!</v>
      </c>
      <c r="O23" s="508" t="e">
        <f>#REF!</f>
        <v>#REF!</v>
      </c>
      <c r="P23" s="508" t="e">
        <f>#REF!</f>
        <v>#REF!</v>
      </c>
      <c r="Q23" s="508" t="e">
        <f>#REF!</f>
        <v>#REF!</v>
      </c>
      <c r="R23" s="508" t="e">
        <f>#REF!</f>
        <v>#REF!</v>
      </c>
      <c r="S23" s="508" t="e">
        <f>#REF!</f>
        <v>#REF!</v>
      </c>
      <c r="T23" s="508" t="e">
        <f>#REF!</f>
        <v>#REF!</v>
      </c>
      <c r="U23" s="508" t="e">
        <f>#REF!</f>
        <v>#REF!</v>
      </c>
      <c r="V23" s="508" t="e">
        <f>#REF!</f>
        <v>#REF!</v>
      </c>
      <c r="W23" s="508" t="e">
        <f>#REF!</f>
        <v>#REF!</v>
      </c>
      <c r="X23" s="508" t="e">
        <f>#REF!</f>
        <v>#REF!</v>
      </c>
      <c r="Y23" s="508" t="e">
        <f>#REF!</f>
        <v>#REF!</v>
      </c>
      <c r="Z23" s="508" t="e">
        <f>#REF!</f>
        <v>#REF!</v>
      </c>
      <c r="AA23" s="508" t="e">
        <f>#REF!</f>
        <v>#REF!</v>
      </c>
      <c r="AB23" s="508" t="e">
        <f>#REF!</f>
        <v>#REF!</v>
      </c>
      <c r="AC23" s="508" t="e">
        <f>#REF!</f>
        <v>#REF!</v>
      </c>
      <c r="AD23" s="508" t="e">
        <f>#REF!</f>
        <v>#REF!</v>
      </c>
      <c r="AE23" s="508" t="e">
        <f>#REF!</f>
        <v>#REF!</v>
      </c>
      <c r="AF23" s="508" t="e">
        <f>#REF!</f>
        <v>#REF!</v>
      </c>
      <c r="AG23" s="508" t="e">
        <f>#REF!</f>
        <v>#REF!</v>
      </c>
      <c r="AH23" s="508" t="e">
        <f>#REF!</f>
        <v>#REF!</v>
      </c>
      <c r="AI23" s="508" t="e">
        <f>#REF!</f>
        <v>#REF!</v>
      </c>
      <c r="AJ23" s="511" t="e">
        <f>#REF!</f>
        <v>#REF!</v>
      </c>
      <c r="AK23" s="530">
        <f>'C3LPG Balance'!AQ20</f>
        <v>16.645</v>
      </c>
      <c r="AL23" s="530">
        <f>'C3LPG Balance'!AR20</f>
        <v>24</v>
      </c>
      <c r="AM23" s="530">
        <f>'C3LPG Balance'!AS20</f>
        <v>21.957999999999998</v>
      </c>
      <c r="AN23" s="530">
        <f>'C3LPG Balance'!AT20</f>
        <v>23.643999999999998</v>
      </c>
      <c r="AO23" s="530">
        <f>'C3LPG Balance'!AU20</f>
        <v>25.8</v>
      </c>
      <c r="AP23" s="530">
        <f>'C3LPG Balance'!AV20</f>
        <v>31.132362637362636</v>
      </c>
      <c r="AQ23" s="530">
        <f>'C3LPG Balance'!AW20</f>
        <v>30.3</v>
      </c>
      <c r="AR23" s="530">
        <f>'C3LPG Balance'!AX20</f>
        <v>32.86</v>
      </c>
      <c r="AS23" s="530">
        <f>'C3LPG Balance'!AY20</f>
        <v>31.2</v>
      </c>
      <c r="AT23" s="551">
        <f>'C3LPG Balance'!AZ20</f>
        <v>25.774999999999999</v>
      </c>
      <c r="AU23" s="530">
        <f>'C3LPG Balance'!BA20</f>
        <v>32.24</v>
      </c>
      <c r="AV23" s="530">
        <f>'C3LPG Balance'!BB20</f>
        <v>28.1</v>
      </c>
      <c r="AW23" s="530">
        <f>'C3LPG Balance'!BC20</f>
        <v>32.24</v>
      </c>
      <c r="AX23" s="530">
        <f>'C3LPG Balance'!BD20</f>
        <v>29.545999999999999</v>
      </c>
      <c r="AY23" s="530">
        <f>'C3LPG Balance'!BE20</f>
        <v>26.954999999999998</v>
      </c>
      <c r="AZ23" s="530">
        <f>'C3LPG Balance'!BF20</f>
        <v>31.2</v>
      </c>
      <c r="BA23" s="530">
        <f>'C3LPG Balance'!BG20</f>
        <v>29.14</v>
      </c>
      <c r="BB23" s="530">
        <f>'C3LPG Balance'!BH20</f>
        <v>32.24</v>
      </c>
      <c r="BC23" s="530">
        <f>'C3LPG Balance'!BI20</f>
        <v>22.7</v>
      </c>
      <c r="BD23" s="530">
        <f>'C3LPG Balance'!BJ20</f>
        <v>0</v>
      </c>
      <c r="BE23" s="530">
        <f>'C3LPG Balance'!BK20</f>
        <v>31.2</v>
      </c>
      <c r="BF23" s="530">
        <f>'C3LPG Balance'!BL20</f>
        <v>32.24</v>
      </c>
      <c r="BG23" s="530">
        <f>'C3LPG Balance'!BM20</f>
        <v>32.24</v>
      </c>
      <c r="BH23" s="530">
        <f>'C3LPG Balance'!BN20</f>
        <v>29.12</v>
      </c>
      <c r="BI23" s="530">
        <f>'C3LPG Balance'!BO20</f>
        <v>32.24</v>
      </c>
      <c r="BK23" s="583"/>
    </row>
    <row r="24" spans="1:75" ht="10.25" customHeight="1">
      <c r="A24" s="541" t="s">
        <v>317</v>
      </c>
      <c r="B24" s="768" t="s">
        <v>122</v>
      </c>
      <c r="C24" s="826" t="s">
        <v>286</v>
      </c>
      <c r="D24" s="508"/>
      <c r="E24" s="508"/>
      <c r="F24" s="508"/>
      <c r="G24" s="508"/>
      <c r="H24" s="508"/>
      <c r="I24" s="508"/>
      <c r="J24" s="508"/>
      <c r="K24" s="508"/>
      <c r="L24" s="508"/>
      <c r="M24" s="508"/>
      <c r="N24" s="508"/>
      <c r="O24" s="508"/>
      <c r="P24" s="508"/>
      <c r="Q24" s="508"/>
      <c r="R24" s="508"/>
      <c r="S24" s="508"/>
      <c r="T24" s="508"/>
      <c r="U24" s="508"/>
      <c r="V24" s="508"/>
      <c r="W24" s="508"/>
      <c r="X24" s="508"/>
      <c r="Y24" s="508"/>
      <c r="Z24" s="508"/>
      <c r="AA24" s="508"/>
      <c r="AB24" s="508"/>
      <c r="AC24" s="508"/>
      <c r="AD24" s="508"/>
      <c r="AE24" s="508"/>
      <c r="AF24" s="508"/>
      <c r="AG24" s="508"/>
      <c r="AH24" s="508"/>
      <c r="AI24" s="508"/>
      <c r="AJ24" s="511"/>
      <c r="AK24" s="530"/>
      <c r="AL24" s="530"/>
      <c r="AM24" s="530"/>
      <c r="AN24" s="530"/>
      <c r="AO24" s="530"/>
      <c r="AP24" s="530"/>
      <c r="AQ24" s="530"/>
      <c r="AR24" s="530"/>
      <c r="AS24" s="530"/>
      <c r="AT24" s="551"/>
      <c r="AU24" s="530"/>
      <c r="AV24" s="530"/>
      <c r="AW24" s="530">
        <f>'C3LPG Balance'!BC21</f>
        <v>23.556000000000001</v>
      </c>
      <c r="AX24" s="530">
        <f>'C3LPG Balance'!BD21</f>
        <v>22.795999999999999</v>
      </c>
      <c r="AY24" s="530">
        <f>'C3LPG Balance'!BE21</f>
        <v>20.771999999999998</v>
      </c>
      <c r="AZ24" s="530">
        <f>'C3LPG Balance'!BF21</f>
        <v>22.036000000000001</v>
      </c>
      <c r="BA24" s="530">
        <f>'C3LPG Balance'!BG21</f>
        <v>0.88100000000000001</v>
      </c>
      <c r="BB24" s="530">
        <f>'C3LPG Balance'!BH21</f>
        <v>21.276</v>
      </c>
      <c r="BC24" s="530">
        <f>'C3LPG Balance'!BI21</f>
        <v>21.884</v>
      </c>
      <c r="BD24" s="530">
        <f>'C3LPG Balance'!BJ21</f>
        <v>20.257999999999999</v>
      </c>
      <c r="BE24" s="530">
        <f>'C3LPG Balance'!BK21</f>
        <v>22.658999999999999</v>
      </c>
      <c r="BF24" s="530">
        <f>'C3LPG Balance'!BL21</f>
        <v>23.556000000000001</v>
      </c>
      <c r="BG24" s="530">
        <f>'C3LPG Balance'!BM21</f>
        <v>23.556000000000001</v>
      </c>
      <c r="BH24" s="530">
        <f>'C3LPG Balance'!BN21</f>
        <v>21.276</v>
      </c>
      <c r="BI24" s="530">
        <f>'C3LPG Balance'!BO21</f>
        <v>23.556000000000001</v>
      </c>
      <c r="BK24" s="583"/>
    </row>
    <row r="25" spans="1:75" ht="10.25" customHeight="1">
      <c r="A25" s="556" t="s">
        <v>317</v>
      </c>
      <c r="B25" s="769" t="s">
        <v>457</v>
      </c>
      <c r="C25" s="826" t="s">
        <v>286</v>
      </c>
      <c r="D25" s="508">
        <v>0.43</v>
      </c>
      <c r="E25" s="508">
        <f>D25</f>
        <v>0.43</v>
      </c>
      <c r="F25" s="508">
        <f t="shared" ref="F25:Q25" si="8">E25</f>
        <v>0.43</v>
      </c>
      <c r="G25" s="508">
        <f t="shared" si="8"/>
        <v>0.43</v>
      </c>
      <c r="H25" s="508">
        <f t="shared" si="8"/>
        <v>0.43</v>
      </c>
      <c r="I25" s="508">
        <f t="shared" si="8"/>
        <v>0.43</v>
      </c>
      <c r="J25" s="508">
        <f t="shared" si="8"/>
        <v>0.43</v>
      </c>
      <c r="K25" s="508">
        <f t="shared" si="8"/>
        <v>0.43</v>
      </c>
      <c r="L25" s="508">
        <f t="shared" si="8"/>
        <v>0.43</v>
      </c>
      <c r="M25" s="508">
        <f t="shared" si="8"/>
        <v>0.43</v>
      </c>
      <c r="N25" s="508">
        <f t="shared" si="8"/>
        <v>0.43</v>
      </c>
      <c r="O25" s="508">
        <f t="shared" si="8"/>
        <v>0.43</v>
      </c>
      <c r="P25" s="508">
        <f t="shared" si="8"/>
        <v>0.43</v>
      </c>
      <c r="Q25" s="508">
        <f t="shared" si="8"/>
        <v>0.43</v>
      </c>
      <c r="R25" s="508">
        <v>0.622</v>
      </c>
      <c r="S25" s="508">
        <v>0.622</v>
      </c>
      <c r="T25" s="508">
        <v>0.7</v>
      </c>
      <c r="U25" s="508">
        <v>0.7</v>
      </c>
      <c r="V25" s="508">
        <v>0.6</v>
      </c>
      <c r="W25" s="508">
        <v>0.65</v>
      </c>
      <c r="X25" s="508">
        <v>0.6</v>
      </c>
      <c r="Y25" s="508">
        <v>0.6</v>
      </c>
      <c r="Z25" s="508">
        <v>0.6</v>
      </c>
      <c r="AA25" s="508">
        <v>0.6</v>
      </c>
      <c r="AB25" s="508">
        <v>0.6</v>
      </c>
      <c r="AC25" s="508">
        <v>0.6</v>
      </c>
      <c r="AD25" s="508">
        <v>0.6</v>
      </c>
      <c r="AE25" s="508">
        <v>0.6</v>
      </c>
      <c r="AF25" s="508">
        <v>0.6</v>
      </c>
      <c r="AG25" s="508">
        <v>0.60816493999999999</v>
      </c>
      <c r="AH25" s="508">
        <v>0.60759775000000005</v>
      </c>
      <c r="AI25" s="508">
        <v>0.59782608999999998</v>
      </c>
      <c r="AJ25" s="511">
        <v>0.62096664000000001</v>
      </c>
      <c r="AK25" s="515">
        <f>'C3LPG Balance'!AQ21</f>
        <v>27.604999999999997</v>
      </c>
      <c r="AL25" s="515">
        <f>'C3LPG Balance'!AR21</f>
        <v>20.55</v>
      </c>
      <c r="AM25" s="515">
        <f>'C3LPG Balance'!AS21</f>
        <v>8</v>
      </c>
      <c r="AN25" s="515">
        <f>'C3LPG Balance'!AT21</f>
        <v>20</v>
      </c>
      <c r="AO25" s="515">
        <f>'C3LPG Balance'!AU21</f>
        <v>22</v>
      </c>
      <c r="AP25" s="515">
        <f>'C3LPG Balance'!AV21</f>
        <v>21.2</v>
      </c>
      <c r="AQ25" s="515">
        <f>'C3LPG Balance'!AW21</f>
        <v>21.2</v>
      </c>
      <c r="AR25" s="515">
        <f>'C3LPG Balance'!AX21</f>
        <v>21.2</v>
      </c>
      <c r="AS25" s="515">
        <f>'C3LPG Balance'!AY21</f>
        <v>21.2</v>
      </c>
      <c r="AT25" s="514">
        <f>'C3LPG Balance'!AZ21</f>
        <v>28.7</v>
      </c>
      <c r="AU25" s="515">
        <f>'C3LPG Balance'!BA21</f>
        <v>26.207000000000001</v>
      </c>
      <c r="AV25" s="515">
        <f>'C3LPG Balance'!BB21</f>
        <v>21.276</v>
      </c>
      <c r="AW25" s="515">
        <f>'C3LPG Balance'!BC22</f>
        <v>7.5</v>
      </c>
      <c r="AX25" s="515">
        <f>'C3LPG Balance'!BD22</f>
        <v>7.2</v>
      </c>
      <c r="AY25" s="515">
        <f>'C3LPG Balance'!BE22</f>
        <v>2</v>
      </c>
      <c r="AZ25" s="515">
        <f>'C3LPG Balance'!BF22</f>
        <v>8.9740000000000002</v>
      </c>
      <c r="BA25" s="515">
        <f>'C3LPG Balance'!BG22</f>
        <v>0</v>
      </c>
      <c r="BB25" s="515">
        <f>'C3LPG Balance'!BH22</f>
        <v>0</v>
      </c>
      <c r="BC25" s="515">
        <f>'C3LPG Balance'!BI22</f>
        <v>4</v>
      </c>
      <c r="BD25" s="515">
        <f>'C3LPG Balance'!BJ22</f>
        <v>4</v>
      </c>
      <c r="BE25" s="515">
        <f>'C3LPG Balance'!BK22</f>
        <v>4</v>
      </c>
      <c r="BF25" s="515">
        <f>'C3LPG Balance'!BL22</f>
        <v>4</v>
      </c>
      <c r="BG25" s="515">
        <f>'C3LPG Balance'!BM22</f>
        <v>4</v>
      </c>
      <c r="BH25" s="515">
        <f>'C3LPG Balance'!BN22</f>
        <v>4</v>
      </c>
      <c r="BI25" s="515">
        <f>'C3LPG Balance'!BO22</f>
        <v>4</v>
      </c>
      <c r="BJ25" s="584"/>
      <c r="BK25" s="585"/>
      <c r="BL25" s="582"/>
      <c r="BM25" s="586"/>
      <c r="BN25" s="586"/>
      <c r="BO25" s="586"/>
      <c r="BP25" s="586"/>
      <c r="BQ25" s="586"/>
      <c r="BR25" s="586"/>
      <c r="BS25" s="586"/>
      <c r="BT25" s="586"/>
      <c r="BU25" s="586"/>
      <c r="BV25" s="586"/>
      <c r="BW25" s="586"/>
    </row>
    <row r="26" spans="1:75" ht="10.25" customHeight="1">
      <c r="A26" s="961" t="s">
        <v>16</v>
      </c>
      <c r="B26" s="962"/>
      <c r="C26" s="963"/>
      <c r="D26" s="518" t="e">
        <f t="shared" ref="D26:AJ26" si="9">D17+D22+D23+D25</f>
        <v>#REF!</v>
      </c>
      <c r="E26" s="518" t="e">
        <f t="shared" si="9"/>
        <v>#REF!</v>
      </c>
      <c r="F26" s="518" t="e">
        <f t="shared" si="9"/>
        <v>#REF!</v>
      </c>
      <c r="G26" s="518" t="e">
        <f t="shared" si="9"/>
        <v>#REF!</v>
      </c>
      <c r="H26" s="518" t="e">
        <f t="shared" si="9"/>
        <v>#REF!</v>
      </c>
      <c r="I26" s="518" t="e">
        <f t="shared" si="9"/>
        <v>#REF!</v>
      </c>
      <c r="J26" s="518" t="e">
        <f t="shared" si="9"/>
        <v>#REF!</v>
      </c>
      <c r="K26" s="518" t="e">
        <f t="shared" si="9"/>
        <v>#REF!</v>
      </c>
      <c r="L26" s="518" t="e">
        <f t="shared" si="9"/>
        <v>#REF!</v>
      </c>
      <c r="M26" s="518" t="e">
        <f t="shared" si="9"/>
        <v>#REF!</v>
      </c>
      <c r="N26" s="518" t="e">
        <f t="shared" si="9"/>
        <v>#REF!</v>
      </c>
      <c r="O26" s="518" t="e">
        <f t="shared" si="9"/>
        <v>#REF!</v>
      </c>
      <c r="P26" s="518" t="e">
        <f t="shared" si="9"/>
        <v>#REF!</v>
      </c>
      <c r="Q26" s="518" t="e">
        <f t="shared" si="9"/>
        <v>#REF!</v>
      </c>
      <c r="R26" s="518" t="e">
        <f t="shared" si="9"/>
        <v>#REF!</v>
      </c>
      <c r="S26" s="518" t="e">
        <f t="shared" si="9"/>
        <v>#REF!</v>
      </c>
      <c r="T26" s="518" t="e">
        <f t="shared" si="9"/>
        <v>#REF!</v>
      </c>
      <c r="U26" s="518" t="e">
        <f t="shared" si="9"/>
        <v>#REF!</v>
      </c>
      <c r="V26" s="518" t="e">
        <f t="shared" si="9"/>
        <v>#REF!</v>
      </c>
      <c r="W26" s="518" t="e">
        <f t="shared" si="9"/>
        <v>#REF!</v>
      </c>
      <c r="X26" s="518" t="e">
        <f t="shared" si="9"/>
        <v>#REF!</v>
      </c>
      <c r="Y26" s="518" t="e">
        <f t="shared" si="9"/>
        <v>#REF!</v>
      </c>
      <c r="Z26" s="518" t="e">
        <f t="shared" si="9"/>
        <v>#REF!</v>
      </c>
      <c r="AA26" s="518" t="e">
        <f t="shared" si="9"/>
        <v>#REF!</v>
      </c>
      <c r="AB26" s="518" t="e">
        <f t="shared" si="9"/>
        <v>#REF!</v>
      </c>
      <c r="AC26" s="518" t="e">
        <f t="shared" si="9"/>
        <v>#REF!</v>
      </c>
      <c r="AD26" s="518" t="e">
        <f t="shared" si="9"/>
        <v>#REF!</v>
      </c>
      <c r="AE26" s="518" t="e">
        <f t="shared" si="9"/>
        <v>#REF!</v>
      </c>
      <c r="AF26" s="518" t="e">
        <f t="shared" si="9"/>
        <v>#REF!</v>
      </c>
      <c r="AG26" s="518" t="e">
        <f t="shared" si="9"/>
        <v>#REF!</v>
      </c>
      <c r="AH26" s="518" t="e">
        <f t="shared" si="9"/>
        <v>#REF!</v>
      </c>
      <c r="AI26" s="518" t="e">
        <f t="shared" si="9"/>
        <v>#REF!</v>
      </c>
      <c r="AJ26" s="518" t="e">
        <f t="shared" si="9"/>
        <v>#REF!</v>
      </c>
      <c r="AK26" s="519" t="e">
        <f t="shared" ref="AK26:BI26" si="10">SUM(AK17:AK25)</f>
        <v>#REF!</v>
      </c>
      <c r="AL26" s="579">
        <f t="shared" si="10"/>
        <v>123.05</v>
      </c>
      <c r="AM26" s="519">
        <f t="shared" si="10"/>
        <v>73.457999999999998</v>
      </c>
      <c r="AN26" s="519">
        <f t="shared" si="10"/>
        <v>99.644000000000005</v>
      </c>
      <c r="AO26" s="519">
        <f t="shared" si="10"/>
        <v>95.73</v>
      </c>
      <c r="AP26" s="519">
        <f t="shared" si="10"/>
        <v>108.71236263736263</v>
      </c>
      <c r="AQ26" s="519">
        <f t="shared" si="10"/>
        <v>94.41</v>
      </c>
      <c r="AR26" s="519">
        <f t="shared" si="10"/>
        <v>97.06</v>
      </c>
      <c r="AS26" s="519">
        <f t="shared" si="10"/>
        <v>101</v>
      </c>
      <c r="AT26" s="519">
        <f t="shared" si="10"/>
        <v>112.97500000000001</v>
      </c>
      <c r="AU26" s="579">
        <f t="shared" si="10"/>
        <v>114.86699999999999</v>
      </c>
      <c r="AV26" s="519">
        <f t="shared" si="10"/>
        <v>116.03599999999999</v>
      </c>
      <c r="AW26" s="519">
        <f t="shared" si="10"/>
        <v>128.65600000000001</v>
      </c>
      <c r="AX26" s="519">
        <f t="shared" si="10"/>
        <v>148.24199999999999</v>
      </c>
      <c r="AY26" s="519">
        <f t="shared" si="10"/>
        <v>173.62700000000001</v>
      </c>
      <c r="AZ26" s="519">
        <f t="shared" si="10"/>
        <v>162.54299999999998</v>
      </c>
      <c r="BA26" s="519">
        <f t="shared" si="10"/>
        <v>140.86100000000002</v>
      </c>
      <c r="BB26" s="519">
        <f t="shared" ref="BB26" si="11">SUM(BB17:BB25)</f>
        <v>151.59900000000002</v>
      </c>
      <c r="BC26" s="519">
        <f t="shared" si="10"/>
        <v>147.11700000000002</v>
      </c>
      <c r="BD26" s="519">
        <f t="shared" si="10"/>
        <v>130.41399999999999</v>
      </c>
      <c r="BE26" s="519">
        <f t="shared" si="10"/>
        <v>150.29500000000002</v>
      </c>
      <c r="BF26" s="519">
        <f t="shared" si="10"/>
        <v>143.09700000000001</v>
      </c>
      <c r="BG26" s="519">
        <f t="shared" si="10"/>
        <v>128.21600000000001</v>
      </c>
      <c r="BH26" s="519">
        <f t="shared" si="10"/>
        <v>113.35599999999999</v>
      </c>
      <c r="BI26" s="519">
        <f t="shared" si="10"/>
        <v>123.21599999999999</v>
      </c>
      <c r="BK26" s="583"/>
    </row>
    <row r="27" spans="1:75" ht="10.25" customHeight="1">
      <c r="A27" s="529" t="s">
        <v>317</v>
      </c>
      <c r="B27" s="827" t="str">
        <f>'C3LPG Balance'!C23</f>
        <v>PTTOR (C3)</v>
      </c>
      <c r="C27" s="827" t="str">
        <f>'C3LPG Balance'!D23</f>
        <v>GSP RY</v>
      </c>
      <c r="D27" s="525" t="e">
        <f>#REF!</f>
        <v>#REF!</v>
      </c>
      <c r="E27" s="525" t="e">
        <f>#REF!</f>
        <v>#REF!</v>
      </c>
      <c r="F27" s="525" t="e">
        <f>#REF!</f>
        <v>#REF!</v>
      </c>
      <c r="G27" s="525" t="e">
        <f>#REF!</f>
        <v>#REF!</v>
      </c>
      <c r="H27" s="525" t="e">
        <f>#REF!</f>
        <v>#REF!</v>
      </c>
      <c r="I27" s="525" t="e">
        <f>#REF!</f>
        <v>#REF!</v>
      </c>
      <c r="J27" s="526" t="e">
        <f>#REF!</f>
        <v>#REF!</v>
      </c>
      <c r="K27" s="525" t="e">
        <f>#REF!</f>
        <v>#REF!</v>
      </c>
      <c r="L27" s="525" t="e">
        <f>#REF!</f>
        <v>#REF!</v>
      </c>
      <c r="M27" s="525" t="e">
        <f>#REF!</f>
        <v>#REF!</v>
      </c>
      <c r="N27" s="525" t="e">
        <f>#REF!</f>
        <v>#REF!</v>
      </c>
      <c r="O27" s="525" t="e">
        <f>#REF!</f>
        <v>#REF!</v>
      </c>
      <c r="P27" s="525" t="e">
        <f>#REF!</f>
        <v>#REF!</v>
      </c>
      <c r="Q27" s="525" t="e">
        <f>#REF!</f>
        <v>#REF!</v>
      </c>
      <c r="R27" s="525" t="e">
        <f>#REF!</f>
        <v>#REF!</v>
      </c>
      <c r="S27" s="525" t="e">
        <f>#REF!</f>
        <v>#REF!</v>
      </c>
      <c r="T27" s="525" t="e">
        <f>#REF!</f>
        <v>#REF!</v>
      </c>
      <c r="U27" s="525" t="e">
        <f>#REF!</f>
        <v>#REF!</v>
      </c>
      <c r="V27" s="525" t="e">
        <f>#REF!</f>
        <v>#REF!</v>
      </c>
      <c r="W27" s="525" t="e">
        <f>#REF!</f>
        <v>#REF!</v>
      </c>
      <c r="X27" s="525" t="e">
        <f>#REF!</f>
        <v>#REF!</v>
      </c>
      <c r="Y27" s="525" t="e">
        <f>#REF!</f>
        <v>#REF!</v>
      </c>
      <c r="Z27" s="525" t="e">
        <f>#REF!</f>
        <v>#REF!</v>
      </c>
      <c r="AA27" s="525" t="e">
        <f>#REF!</f>
        <v>#REF!</v>
      </c>
      <c r="AB27" s="525" t="e">
        <f>#REF!</f>
        <v>#REF!</v>
      </c>
      <c r="AC27" s="525" t="e">
        <f>#REF!</f>
        <v>#REF!</v>
      </c>
      <c r="AD27" s="525" t="e">
        <f>#REF!</f>
        <v>#REF!</v>
      </c>
      <c r="AE27" s="525" t="e">
        <f>#REF!</f>
        <v>#REF!</v>
      </c>
      <c r="AF27" s="525" t="e">
        <f>#REF!</f>
        <v>#REF!</v>
      </c>
      <c r="AG27" s="525" t="e">
        <f>#REF!</f>
        <v>#REF!</v>
      </c>
      <c r="AH27" s="525" t="e">
        <f>#REF!</f>
        <v>#REF!</v>
      </c>
      <c r="AI27" s="525" t="e">
        <f>#REF!</f>
        <v>#REF!</v>
      </c>
      <c r="AJ27" s="525" t="e">
        <f>#REF!</f>
        <v>#REF!</v>
      </c>
      <c r="AK27" s="512">
        <f>'C3LPG Balance'!AQ23</f>
        <v>0.65</v>
      </c>
      <c r="AL27" s="509">
        <f>'C3LPG Balance'!AR23</f>
        <v>0.60859381000000001</v>
      </c>
      <c r="AM27" s="509">
        <f>'C3LPG Balance'!AS23</f>
        <v>0.60859381000000001</v>
      </c>
      <c r="AN27" s="509">
        <f>'C3LPG Balance'!AT23</f>
        <v>0.37617381999999999</v>
      </c>
      <c r="AO27" s="509">
        <f>'C3LPG Balance'!AU23</f>
        <v>0.5</v>
      </c>
      <c r="AP27" s="509">
        <f>'C3LPG Balance'!AV23</f>
        <v>0.27</v>
      </c>
      <c r="AQ27" s="509">
        <f>'C3LPG Balance'!AW23</f>
        <v>0.7</v>
      </c>
      <c r="AR27" s="509">
        <f>'C3LPG Balance'!AX23</f>
        <v>0.65</v>
      </c>
      <c r="AS27" s="509">
        <f>'C3LPG Balance'!AY23</f>
        <v>0.6</v>
      </c>
      <c r="AT27" s="512">
        <f>'C3LPG Balance'!AZ23</f>
        <v>0.6</v>
      </c>
      <c r="AU27" s="509">
        <f>'C3LPG Balance'!BA23</f>
        <v>0.6</v>
      </c>
      <c r="AV27" s="509">
        <f>'C3LPG Balance'!BB23</f>
        <v>0.6</v>
      </c>
      <c r="AW27" s="509">
        <f>'C3LPG Balance'!BC23</f>
        <v>0.6</v>
      </c>
      <c r="AX27" s="509">
        <f>'C3LPG Balance'!BD23</f>
        <v>0.6</v>
      </c>
      <c r="AY27" s="509">
        <f>'C3LPG Balance'!BE23</f>
        <v>0.6</v>
      </c>
      <c r="AZ27" s="509">
        <f>'C3LPG Balance'!BF23</f>
        <v>0.5</v>
      </c>
      <c r="BA27" s="509">
        <f>'C3LPG Balance'!BG23</f>
        <v>0.5</v>
      </c>
      <c r="BB27" s="509">
        <f>'C3LPG Balance'!BH23</f>
        <v>0.5</v>
      </c>
      <c r="BC27" s="509">
        <f>'C3LPG Balance'!BI23</f>
        <v>0.5</v>
      </c>
      <c r="BD27" s="509">
        <f>'C3LPG Balance'!BJ23</f>
        <v>0.5</v>
      </c>
      <c r="BE27" s="509">
        <f>'C3LPG Balance'!BK23</f>
        <v>0.5</v>
      </c>
      <c r="BF27" s="509">
        <f>'C3LPG Balance'!BL23</f>
        <v>0.5</v>
      </c>
      <c r="BG27" s="509">
        <f>'C3LPG Balance'!BM23</f>
        <v>0.6</v>
      </c>
      <c r="BH27" s="509">
        <f>'C3LPG Balance'!BN23</f>
        <v>0.6</v>
      </c>
      <c r="BI27" s="509">
        <f>'C3LPG Balance'!BO23</f>
        <v>0.6</v>
      </c>
      <c r="BK27" s="583"/>
    </row>
    <row r="28" spans="1:75" ht="10.25" customHeight="1">
      <c r="A28" s="529" t="s">
        <v>318</v>
      </c>
      <c r="B28" s="827" t="str">
        <f>'C3LPG Balance'!C24</f>
        <v>PTTOR (LPG ไม่มีกลิ่น)</v>
      </c>
      <c r="C28" s="827" t="str">
        <f>'C3LPG Balance'!D24</f>
        <v>GSP RY</v>
      </c>
      <c r="D28" s="508" t="e">
        <f>#REF!</f>
        <v>#REF!</v>
      </c>
      <c r="E28" s="508" t="e">
        <f>#REF!</f>
        <v>#REF!</v>
      </c>
      <c r="F28" s="508" t="e">
        <f>#REF!</f>
        <v>#REF!</v>
      </c>
      <c r="G28" s="508" t="e">
        <f>#REF!</f>
        <v>#REF!</v>
      </c>
      <c r="H28" s="508" t="e">
        <f>#REF!</f>
        <v>#REF!</v>
      </c>
      <c r="I28" s="508" t="e">
        <f>#REF!</f>
        <v>#REF!</v>
      </c>
      <c r="J28" s="511" t="e">
        <f>#REF!</f>
        <v>#REF!</v>
      </c>
      <c r="K28" s="508" t="e">
        <f>#REF!</f>
        <v>#REF!</v>
      </c>
      <c r="L28" s="508" t="e">
        <f>#REF!</f>
        <v>#REF!</v>
      </c>
      <c r="M28" s="508" t="e">
        <f>#REF!</f>
        <v>#REF!</v>
      </c>
      <c r="N28" s="508" t="e">
        <f>#REF!</f>
        <v>#REF!</v>
      </c>
      <c r="O28" s="508" t="e">
        <f>#REF!</f>
        <v>#REF!</v>
      </c>
      <c r="P28" s="508" t="e">
        <f>#REF!</f>
        <v>#REF!</v>
      </c>
      <c r="Q28" s="508" t="e">
        <f>#REF!</f>
        <v>#REF!</v>
      </c>
      <c r="R28" s="508" t="e">
        <f>#REF!</f>
        <v>#REF!</v>
      </c>
      <c r="S28" s="508" t="e">
        <f>#REF!</f>
        <v>#REF!</v>
      </c>
      <c r="T28" s="508" t="e">
        <f>#REF!</f>
        <v>#REF!</v>
      </c>
      <c r="U28" s="508" t="e">
        <f>#REF!</f>
        <v>#REF!</v>
      </c>
      <c r="V28" s="508" t="e">
        <f>#REF!</f>
        <v>#REF!</v>
      </c>
      <c r="W28" s="508" t="e">
        <f>#REF!</f>
        <v>#REF!</v>
      </c>
      <c r="X28" s="508" t="e">
        <f>#REF!</f>
        <v>#REF!</v>
      </c>
      <c r="Y28" s="508" t="e">
        <f>#REF!</f>
        <v>#REF!</v>
      </c>
      <c r="Z28" s="508" t="e">
        <f>#REF!</f>
        <v>#REF!</v>
      </c>
      <c r="AA28" s="508" t="e">
        <f>#REF!</f>
        <v>#REF!</v>
      </c>
      <c r="AB28" s="508" t="e">
        <f>#REF!</f>
        <v>#REF!</v>
      </c>
      <c r="AC28" s="508" t="e">
        <f>#REF!</f>
        <v>#REF!</v>
      </c>
      <c r="AD28" s="508" t="e">
        <f>#REF!</f>
        <v>#REF!</v>
      </c>
      <c r="AE28" s="508" t="e">
        <f>#REF!</f>
        <v>#REF!</v>
      </c>
      <c r="AF28" s="508" t="e">
        <f>#REF!</f>
        <v>#REF!</v>
      </c>
      <c r="AG28" s="508" t="e">
        <f>#REF!</f>
        <v>#REF!</v>
      </c>
      <c r="AH28" s="508" t="e">
        <f>#REF!</f>
        <v>#REF!</v>
      </c>
      <c r="AI28" s="508" t="e">
        <f>#REF!</f>
        <v>#REF!</v>
      </c>
      <c r="AJ28" s="508" t="e">
        <f>#REF!</f>
        <v>#REF!</v>
      </c>
      <c r="AK28" s="512">
        <f>'C3LPG Balance'!AQ24</f>
        <v>0.65</v>
      </c>
      <c r="AL28" s="530">
        <f>'C3LPG Balance'!AR24</f>
        <v>0.75</v>
      </c>
      <c r="AM28" s="530">
        <f>'C3LPG Balance'!AS24</f>
        <v>0.75</v>
      </c>
      <c r="AN28" s="530">
        <f>'C3LPG Balance'!AT24</f>
        <v>0.75</v>
      </c>
      <c r="AO28" s="530">
        <f>'C3LPG Balance'!AU24</f>
        <v>0.9</v>
      </c>
      <c r="AP28" s="530">
        <f>'C3LPG Balance'!AV24</f>
        <v>0.75</v>
      </c>
      <c r="AQ28" s="530">
        <f>'C3LPG Balance'!AW24</f>
        <v>1.05</v>
      </c>
      <c r="AR28" s="530">
        <f>'C3LPG Balance'!AX24</f>
        <v>0.8</v>
      </c>
      <c r="AS28" s="530">
        <f>'C3LPG Balance'!AY24</f>
        <v>0.8</v>
      </c>
      <c r="AT28" s="551">
        <f>'C3LPG Balance'!AZ24</f>
        <v>0.6</v>
      </c>
      <c r="AU28" s="530">
        <f>'C3LPG Balance'!BA24</f>
        <v>0.8</v>
      </c>
      <c r="AV28" s="530">
        <f>'C3LPG Balance'!BB24</f>
        <v>0.7</v>
      </c>
      <c r="AW28" s="530">
        <f>'C3LPG Balance'!BC24</f>
        <v>0.75</v>
      </c>
      <c r="AX28" s="530">
        <f>'C3LPG Balance'!BD24</f>
        <v>0.6</v>
      </c>
      <c r="AY28" s="530">
        <f>'C3LPG Balance'!BE24</f>
        <v>0.85</v>
      </c>
      <c r="AZ28" s="530">
        <f>'C3LPG Balance'!BF24</f>
        <v>0.6</v>
      </c>
      <c r="BA28" s="530">
        <f>'C3LPG Balance'!BG24</f>
        <v>0.7</v>
      </c>
      <c r="BB28" s="530">
        <f>'C3LPG Balance'!BH24</f>
        <v>0.9</v>
      </c>
      <c r="BC28" s="530">
        <f>'C3LPG Balance'!BI24</f>
        <v>0.9</v>
      </c>
      <c r="BD28" s="530">
        <f>'C3LPG Balance'!BJ24</f>
        <v>0.85</v>
      </c>
      <c r="BE28" s="530">
        <f>'C3LPG Balance'!BK24</f>
        <v>0.7</v>
      </c>
      <c r="BF28" s="530">
        <f>'C3LPG Balance'!BL24</f>
        <v>0.65</v>
      </c>
      <c r="BG28" s="530">
        <f>'C3LPG Balance'!BM24</f>
        <v>0.4</v>
      </c>
      <c r="BH28" s="530">
        <f>'C3LPG Balance'!BN24</f>
        <v>0.45</v>
      </c>
      <c r="BI28" s="530">
        <f>'C3LPG Balance'!BO24</f>
        <v>0.45</v>
      </c>
      <c r="BK28" s="583"/>
    </row>
    <row r="29" spans="1:75" ht="10.25" customHeight="1">
      <c r="A29" s="529" t="s">
        <v>319</v>
      </c>
      <c r="B29" s="827" t="str">
        <f>'C3LPG Balance'!C25</f>
        <v>PTTOR</v>
      </c>
      <c r="C29" s="827" t="str">
        <f>'C3LPG Balance'!D25</f>
        <v>MT</v>
      </c>
      <c r="D29" s="508" t="e">
        <f>#REF!</f>
        <v>#REF!</v>
      </c>
      <c r="E29" s="508" t="e">
        <f>#REF!</f>
        <v>#REF!</v>
      </c>
      <c r="F29" s="508" t="e">
        <f>#REF!</f>
        <v>#REF!</v>
      </c>
      <c r="G29" s="508" t="e">
        <f>#REF!</f>
        <v>#REF!</v>
      </c>
      <c r="H29" s="508" t="e">
        <f>#REF!</f>
        <v>#REF!</v>
      </c>
      <c r="I29" s="508" t="e">
        <f>#REF!</f>
        <v>#REF!</v>
      </c>
      <c r="J29" s="511" t="e">
        <f>#REF!</f>
        <v>#REF!</v>
      </c>
      <c r="K29" s="508" t="e">
        <f>#REF!</f>
        <v>#REF!</v>
      </c>
      <c r="L29" s="508" t="e">
        <f>#REF!</f>
        <v>#REF!</v>
      </c>
      <c r="M29" s="508" t="e">
        <f>#REF!</f>
        <v>#REF!</v>
      </c>
      <c r="N29" s="508" t="e">
        <f>#REF!</f>
        <v>#REF!</v>
      </c>
      <c r="O29" s="508" t="e">
        <f>#REF!</f>
        <v>#REF!</v>
      </c>
      <c r="P29" s="508" t="e">
        <f>#REF!</f>
        <v>#REF!</v>
      </c>
      <c r="Q29" s="508" t="e">
        <f>#REF!</f>
        <v>#REF!</v>
      </c>
      <c r="R29" s="508" t="e">
        <f>#REF!</f>
        <v>#REF!</v>
      </c>
      <c r="S29" s="508" t="e">
        <f>#REF!</f>
        <v>#REF!</v>
      </c>
      <c r="T29" s="508" t="e">
        <f>#REF!</f>
        <v>#REF!</v>
      </c>
      <c r="U29" s="508" t="e">
        <f>#REF!</f>
        <v>#REF!</v>
      </c>
      <c r="V29" s="508" t="e">
        <f>#REF!</f>
        <v>#REF!</v>
      </c>
      <c r="W29" s="508" t="e">
        <f>#REF!</f>
        <v>#REF!</v>
      </c>
      <c r="X29" s="508" t="e">
        <f>#REF!</f>
        <v>#REF!</v>
      </c>
      <c r="Y29" s="508" t="e">
        <f>#REF!</f>
        <v>#REF!</v>
      </c>
      <c r="Z29" s="508" t="e">
        <f>#REF!</f>
        <v>#REF!</v>
      </c>
      <c r="AA29" s="508" t="e">
        <f>#REF!</f>
        <v>#REF!</v>
      </c>
      <c r="AB29" s="508" t="e">
        <f>#REF!</f>
        <v>#REF!</v>
      </c>
      <c r="AC29" s="508" t="e">
        <f>#REF!</f>
        <v>#REF!</v>
      </c>
      <c r="AD29" s="508" t="e">
        <f>#REF!</f>
        <v>#REF!</v>
      </c>
      <c r="AE29" s="508" t="e">
        <f>#REF!</f>
        <v>#REF!</v>
      </c>
      <c r="AF29" s="508" t="e">
        <f>#REF!</f>
        <v>#REF!</v>
      </c>
      <c r="AG29" s="508" t="e">
        <f>#REF!</f>
        <v>#REF!</v>
      </c>
      <c r="AH29" s="508" t="e">
        <f>#REF!</f>
        <v>#REF!</v>
      </c>
      <c r="AI29" s="508" t="e">
        <f>#REF!</f>
        <v>#REF!</v>
      </c>
      <c r="AJ29" s="508" t="e">
        <f>#REF!</f>
        <v>#REF!</v>
      </c>
      <c r="AK29" s="512">
        <f>'C3LPG Balance'!AQ25</f>
        <v>0</v>
      </c>
      <c r="AL29" s="530">
        <f>'C3LPG Balance'!AR25</f>
        <v>0</v>
      </c>
      <c r="AM29" s="530">
        <f>'C3LPG Balance'!AS25</f>
        <v>2</v>
      </c>
      <c r="AN29" s="530">
        <f>'C3LPG Balance'!AT25</f>
        <v>4.5999999999999996</v>
      </c>
      <c r="AO29" s="530">
        <f>'C3LPG Balance'!AU25</f>
        <v>24</v>
      </c>
      <c r="AP29" s="530">
        <f>'C3LPG Balance'!AV25</f>
        <v>24</v>
      </c>
      <c r="AQ29" s="530">
        <f>'C3LPG Balance'!AW25</f>
        <v>14</v>
      </c>
      <c r="AR29" s="530">
        <f>'C3LPG Balance'!AX25</f>
        <v>7</v>
      </c>
      <c r="AS29" s="530">
        <f>'C3LPG Balance'!AY25</f>
        <v>32</v>
      </c>
      <c r="AT29" s="551">
        <f>'C3LPG Balance'!AZ25</f>
        <v>25</v>
      </c>
      <c r="AU29" s="530">
        <f>'C3LPG Balance'!BA25</f>
        <v>3</v>
      </c>
      <c r="AV29" s="530">
        <f>'C3LPG Balance'!BB25</f>
        <v>39</v>
      </c>
      <c r="AW29" s="530">
        <f>'C3LPG Balance'!BC25</f>
        <v>36</v>
      </c>
      <c r="AX29" s="530">
        <f>'C3LPG Balance'!BD25</f>
        <v>39</v>
      </c>
      <c r="AY29" s="530">
        <f>'C3LPG Balance'!BE25</f>
        <v>36</v>
      </c>
      <c r="AZ29" s="530">
        <f>'C3LPG Balance'!BF25</f>
        <v>25</v>
      </c>
      <c r="BA29" s="530">
        <f>'C3LPG Balance'!BG25</f>
        <v>60.106688570000003</v>
      </c>
      <c r="BB29" s="530">
        <f>'C3LPG Balance'!BH25</f>
        <v>53</v>
      </c>
      <c r="BC29" s="530">
        <f>'C3LPG Balance'!BI25</f>
        <v>58.74402886</v>
      </c>
      <c r="BD29" s="530">
        <f>'C3LPG Balance'!BJ25</f>
        <v>58.487959409999988</v>
      </c>
      <c r="BE29" s="530">
        <f>'C3LPG Balance'!BK25</f>
        <v>59.128257629999993</v>
      </c>
      <c r="BF29" s="530">
        <f>'C3LPG Balance'!BL25</f>
        <v>44</v>
      </c>
      <c r="BG29" s="530">
        <f>'C3LPG Balance'!BM25</f>
        <v>43</v>
      </c>
      <c r="BH29" s="530">
        <f>'C3LPG Balance'!BN25</f>
        <v>49</v>
      </c>
      <c r="BI29" s="530">
        <f>'C3LPG Balance'!BO25</f>
        <v>35</v>
      </c>
      <c r="BJ29" s="523" t="s">
        <v>319</v>
      </c>
      <c r="BK29" s="583"/>
    </row>
    <row r="30" spans="1:75" ht="10.25" customHeight="1">
      <c r="A30" s="529" t="s">
        <v>319</v>
      </c>
      <c r="B30" s="827" t="str">
        <f>'C3LPG Balance'!C26</f>
        <v>SGP</v>
      </c>
      <c r="C30" s="827" t="str">
        <f>'C3LPG Balance'!D26</f>
        <v>MT</v>
      </c>
      <c r="D30" s="508"/>
      <c r="E30" s="508"/>
      <c r="F30" s="508"/>
      <c r="G30" s="508"/>
      <c r="H30" s="508"/>
      <c r="I30" s="508"/>
      <c r="J30" s="511"/>
      <c r="K30" s="508"/>
      <c r="L30" s="508"/>
      <c r="M30" s="508"/>
      <c r="N30" s="508"/>
      <c r="O30" s="508"/>
      <c r="P30" s="508"/>
      <c r="Q30" s="508"/>
      <c r="R30" s="508"/>
      <c r="S30" s="508"/>
      <c r="T30" s="508"/>
      <c r="U30" s="508"/>
      <c r="V30" s="508"/>
      <c r="W30" s="508"/>
      <c r="X30" s="508"/>
      <c r="Y30" s="508"/>
      <c r="Z30" s="508"/>
      <c r="AA30" s="508"/>
      <c r="AB30" s="508"/>
      <c r="AC30" s="508"/>
      <c r="AD30" s="508"/>
      <c r="AE30" s="508"/>
      <c r="AF30" s="508"/>
      <c r="AG30" s="508"/>
      <c r="AH30" s="508"/>
      <c r="AI30" s="508"/>
      <c r="AJ30" s="508"/>
      <c r="AK30" s="512"/>
      <c r="AL30" s="530"/>
      <c r="AM30" s="530"/>
      <c r="AN30" s="530"/>
      <c r="AO30" s="530"/>
      <c r="AP30" s="530"/>
      <c r="AQ30" s="530"/>
      <c r="AR30" s="530"/>
      <c r="AS30" s="530"/>
      <c r="AT30" s="551"/>
      <c r="AU30" s="530"/>
      <c r="AV30" s="530">
        <f>'C3LPG Balance'!BB26</f>
        <v>0</v>
      </c>
      <c r="AW30" s="530">
        <f>'C3LPG Balance'!BC26</f>
        <v>0</v>
      </c>
      <c r="AX30" s="530">
        <f>'C3LPG Balance'!BD26</f>
        <v>0</v>
      </c>
      <c r="AY30" s="530">
        <f>'C3LPG Balance'!BE26</f>
        <v>0</v>
      </c>
      <c r="AZ30" s="530">
        <f>'C3LPG Balance'!BF26</f>
        <v>0</v>
      </c>
      <c r="BA30" s="530">
        <f>'C3LPG Balance'!BG26</f>
        <v>15</v>
      </c>
      <c r="BB30" s="530">
        <f>'C3LPG Balance'!BH26</f>
        <v>0</v>
      </c>
      <c r="BC30" s="530">
        <f>'C3LPG Balance'!BI26</f>
        <v>11.25597114</v>
      </c>
      <c r="BD30" s="530">
        <f>'C3LPG Balance'!BJ26</f>
        <v>8.5120405900000122</v>
      </c>
      <c r="BE30" s="530">
        <f>'C3LPG Balance'!BK26</f>
        <v>2.8717423700000069</v>
      </c>
      <c r="BF30" s="530">
        <f>'C3LPG Balance'!BL26</f>
        <v>0</v>
      </c>
      <c r="BG30" s="530">
        <f>'C3LPG Balance'!BM26</f>
        <v>0</v>
      </c>
      <c r="BH30" s="530">
        <f>'C3LPG Balance'!BN26</f>
        <v>0</v>
      </c>
      <c r="BI30" s="530">
        <f>'C3LPG Balance'!BO26</f>
        <v>0</v>
      </c>
      <c r="BJ30" s="576"/>
      <c r="BK30" s="583"/>
    </row>
    <row r="31" spans="1:75" ht="10.25" customHeight="1">
      <c r="A31" s="529" t="s">
        <v>319</v>
      </c>
      <c r="B31" s="827" t="str">
        <f>'C3LPG Balance'!C27</f>
        <v>UGP</v>
      </c>
      <c r="C31" s="827" t="str">
        <f>'C3LPG Balance'!D27</f>
        <v>MT</v>
      </c>
      <c r="D31" s="508"/>
      <c r="E31" s="508"/>
      <c r="F31" s="508"/>
      <c r="G31" s="508"/>
      <c r="H31" s="508"/>
      <c r="I31" s="508"/>
      <c r="J31" s="511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  <c r="V31" s="508"/>
      <c r="W31" s="508"/>
      <c r="X31" s="508"/>
      <c r="Y31" s="508"/>
      <c r="Z31" s="508"/>
      <c r="AA31" s="508"/>
      <c r="AB31" s="508"/>
      <c r="AC31" s="508"/>
      <c r="AD31" s="508"/>
      <c r="AE31" s="508"/>
      <c r="AF31" s="508"/>
      <c r="AG31" s="508"/>
      <c r="AH31" s="508"/>
      <c r="AI31" s="508"/>
      <c r="AJ31" s="508"/>
      <c r="AK31" s="512"/>
      <c r="AL31" s="530"/>
      <c r="AM31" s="530"/>
      <c r="AN31" s="530"/>
      <c r="AO31" s="530"/>
      <c r="AP31" s="530"/>
      <c r="AQ31" s="530"/>
      <c r="AR31" s="530"/>
      <c r="AS31" s="530"/>
      <c r="AT31" s="551"/>
      <c r="AU31" s="530"/>
      <c r="AV31" s="530">
        <f>'C3LPG Balance'!BB27</f>
        <v>0</v>
      </c>
      <c r="AW31" s="530">
        <f>'C3LPG Balance'!BC27</f>
        <v>0</v>
      </c>
      <c r="AX31" s="530">
        <f>'C3LPG Balance'!BD27</f>
        <v>0</v>
      </c>
      <c r="AY31" s="530">
        <f>'C3LPG Balance'!BE27</f>
        <v>0</v>
      </c>
      <c r="AZ31" s="530">
        <f>'C3LPG Balance'!BF27</f>
        <v>0</v>
      </c>
      <c r="BA31" s="530">
        <f>'C3LPG Balance'!BG27</f>
        <v>27</v>
      </c>
      <c r="BB31" s="530">
        <f>'C3LPG Balance'!BH27</f>
        <v>0</v>
      </c>
      <c r="BC31" s="530">
        <f>'C3LPG Balance'!BI27</f>
        <v>0</v>
      </c>
      <c r="BD31" s="530">
        <f>'C3LPG Balance'!BJ27</f>
        <v>0</v>
      </c>
      <c r="BE31" s="530">
        <f>'C3LPG Balance'!BK27</f>
        <v>0</v>
      </c>
      <c r="BF31" s="530">
        <f>'C3LPG Balance'!BL27</f>
        <v>0</v>
      </c>
      <c r="BG31" s="530">
        <f>'C3LPG Balance'!BM27</f>
        <v>0</v>
      </c>
      <c r="BH31" s="530">
        <f>'C3LPG Balance'!BN27</f>
        <v>0</v>
      </c>
      <c r="BI31" s="530">
        <f>'C3LPG Balance'!BO27</f>
        <v>0</v>
      </c>
      <c r="BJ31" s="576"/>
      <c r="BK31" s="583"/>
    </row>
    <row r="32" spans="1:75" ht="10.25" customHeight="1">
      <c r="A32" s="529" t="s">
        <v>318</v>
      </c>
      <c r="B32" s="827" t="str">
        <f>'C3LPG Balance'!C29</f>
        <v>PTTOR</v>
      </c>
      <c r="C32" s="827" t="str">
        <f>'C3LPG Balance'!D29</f>
        <v>MT</v>
      </c>
      <c r="D32" s="533" t="e">
        <f>#REF!</f>
        <v>#REF!</v>
      </c>
      <c r="E32" s="533" t="e">
        <f>#REF!</f>
        <v>#REF!</v>
      </c>
      <c r="F32" s="533" t="e">
        <f>#REF!</f>
        <v>#REF!</v>
      </c>
      <c r="G32" s="533" t="e">
        <f>#REF!</f>
        <v>#REF!</v>
      </c>
      <c r="H32" s="533" t="e">
        <f>#REF!</f>
        <v>#REF!</v>
      </c>
      <c r="I32" s="533" t="e">
        <f>#REF!</f>
        <v>#REF!</v>
      </c>
      <c r="J32" s="534" t="e">
        <f>#REF!</f>
        <v>#REF!</v>
      </c>
      <c r="K32" s="533" t="e">
        <f>#REF!</f>
        <v>#REF!</v>
      </c>
      <c r="L32" s="533" t="e">
        <f>#REF!</f>
        <v>#REF!</v>
      </c>
      <c r="M32" s="533" t="e">
        <f>#REF!</f>
        <v>#REF!</v>
      </c>
      <c r="N32" s="533" t="e">
        <f>#REF!</f>
        <v>#REF!</v>
      </c>
      <c r="O32" s="533" t="e">
        <f>#REF!</f>
        <v>#REF!</v>
      </c>
      <c r="P32" s="533" t="e">
        <f>#REF!</f>
        <v>#REF!</v>
      </c>
      <c r="Q32" s="533" t="e">
        <f>#REF!</f>
        <v>#REF!</v>
      </c>
      <c r="R32" s="533" t="e">
        <f>#REF!</f>
        <v>#REF!</v>
      </c>
      <c r="S32" s="533" t="e">
        <f>#REF!</f>
        <v>#REF!</v>
      </c>
      <c r="T32" s="533" t="e">
        <f>#REF!</f>
        <v>#REF!</v>
      </c>
      <c r="U32" s="533" t="e">
        <f>#REF!</f>
        <v>#REF!</v>
      </c>
      <c r="V32" s="533" t="e">
        <f>#REF!</f>
        <v>#REF!</v>
      </c>
      <c r="W32" s="533" t="e">
        <f>#REF!</f>
        <v>#REF!</v>
      </c>
      <c r="X32" s="533" t="e">
        <f>#REF!</f>
        <v>#REF!</v>
      </c>
      <c r="Y32" s="533" t="e">
        <f>#REF!</f>
        <v>#REF!</v>
      </c>
      <c r="Z32" s="533" t="e">
        <f>#REF!</f>
        <v>#REF!</v>
      </c>
      <c r="AA32" s="533" t="e">
        <f>#REF!</f>
        <v>#REF!</v>
      </c>
      <c r="AB32" s="533" t="e">
        <f>#REF!</f>
        <v>#REF!</v>
      </c>
      <c r="AC32" s="533" t="e">
        <f>#REF!</f>
        <v>#REF!</v>
      </c>
      <c r="AD32" s="533" t="e">
        <f>#REF!</f>
        <v>#REF!</v>
      </c>
      <c r="AE32" s="533" t="e">
        <f>#REF!</f>
        <v>#REF!</v>
      </c>
      <c r="AF32" s="533" t="e">
        <f>#REF!</f>
        <v>#REF!</v>
      </c>
      <c r="AG32" s="533" t="e">
        <f>#REF!</f>
        <v>#REF!</v>
      </c>
      <c r="AH32" s="533" t="e">
        <f>#REF!</f>
        <v>#REF!</v>
      </c>
      <c r="AI32" s="533" t="e">
        <f>#REF!</f>
        <v>#REF!</v>
      </c>
      <c r="AJ32" s="533" t="e">
        <f>#REF!</f>
        <v>#REF!</v>
      </c>
      <c r="AK32" s="512">
        <f>'C3LPG Balance'!AQ29</f>
        <v>69.896789119999994</v>
      </c>
      <c r="AL32" s="530">
        <f>'C3LPG Balance'!AR29</f>
        <v>57.08</v>
      </c>
      <c r="AM32" s="530">
        <f>'C3LPG Balance'!AS29</f>
        <v>45.18</v>
      </c>
      <c r="AN32" s="530">
        <f>'C3LPG Balance'!AT29</f>
        <v>46.37</v>
      </c>
      <c r="AO32" s="530">
        <f>'C3LPG Balance'!AU29</f>
        <v>32.54</v>
      </c>
      <c r="AP32" s="530">
        <f>'C3LPG Balance'!AV29</f>
        <v>32.35</v>
      </c>
      <c r="AQ32" s="530">
        <f>'C3LPG Balance'!AW29</f>
        <v>43.42</v>
      </c>
      <c r="AR32" s="530">
        <f>'C3LPG Balance'!AX29</f>
        <v>53.89</v>
      </c>
      <c r="AS32" s="530">
        <f>'C3LPG Balance'!AY29</f>
        <v>27.382407709999995</v>
      </c>
      <c r="AT32" s="551">
        <f>'C3LPG Balance'!AZ29</f>
        <v>36.369999999999997</v>
      </c>
      <c r="AU32" s="530">
        <f>'C3LPG Balance'!BA29</f>
        <v>53.011188760000003</v>
      </c>
      <c r="AV32" s="530">
        <f>'C3LPG Balance'!BB29</f>
        <v>13.948116450000001</v>
      </c>
      <c r="AW32" s="530">
        <f>'C3LPG Balance'!BC29</f>
        <v>20.880000000000003</v>
      </c>
      <c r="AX32" s="530">
        <f>'C3LPG Balance'!BD29</f>
        <v>11.329999999999998</v>
      </c>
      <c r="AY32" s="530">
        <f>'C3LPG Balance'!BE29</f>
        <v>14.803173063399996</v>
      </c>
      <c r="AZ32" s="530">
        <f>'C3LPG Balance'!BF29</f>
        <v>24.864034189999984</v>
      </c>
      <c r="BA32" s="530">
        <f>'C3LPG Balance'!BG29</f>
        <v>0</v>
      </c>
      <c r="BB32" s="530">
        <f>'C3LPG Balance'!BH29</f>
        <v>6.3486953799999952</v>
      </c>
      <c r="BC32" s="530">
        <f>'C3LPG Balance'!BI29</f>
        <v>0</v>
      </c>
      <c r="BD32" s="530">
        <f>'C3LPG Balance'!BJ29</f>
        <v>0</v>
      </c>
      <c r="BE32" s="530">
        <f>'C3LPG Balance'!BK29</f>
        <v>0</v>
      </c>
      <c r="BF32" s="530">
        <f>'C3LPG Balance'!BL29</f>
        <v>17.225829050000002</v>
      </c>
      <c r="BG32" s="530">
        <f>'C3LPG Balance'!BM29</f>
        <v>18.70687556</v>
      </c>
      <c r="BH32" s="530">
        <f>'C3LPG Balance'!BN29</f>
        <v>9.4326442600000036</v>
      </c>
      <c r="BI32" s="530">
        <f>'C3LPG Balance'!BO29</f>
        <v>25.270865950000001</v>
      </c>
      <c r="BK32" s="583"/>
    </row>
    <row r="33" spans="1:63" ht="10.25" customHeight="1">
      <c r="A33" s="529" t="s">
        <v>318</v>
      </c>
      <c r="B33" s="827" t="str">
        <f>'C3LPG Balance'!C30</f>
        <v>PTTOR</v>
      </c>
      <c r="C33" s="827" t="str">
        <f>'C3LPG Balance'!D30</f>
        <v xml:space="preserve">BRP </v>
      </c>
      <c r="D33" s="535"/>
      <c r="E33" s="535"/>
      <c r="F33" s="535"/>
      <c r="G33" s="535"/>
      <c r="H33" s="535"/>
      <c r="I33" s="535"/>
      <c r="J33" s="535"/>
      <c r="K33" s="533"/>
      <c r="L33" s="533"/>
      <c r="M33" s="533"/>
      <c r="N33" s="533"/>
      <c r="O33" s="533"/>
      <c r="P33" s="533"/>
      <c r="Q33" s="533"/>
      <c r="R33" s="533"/>
      <c r="S33" s="533"/>
      <c r="T33" s="533"/>
      <c r="U33" s="533"/>
      <c r="V33" s="533"/>
      <c r="W33" s="533"/>
      <c r="X33" s="533"/>
      <c r="Y33" s="533"/>
      <c r="Z33" s="533"/>
      <c r="AA33" s="533"/>
      <c r="AB33" s="533"/>
      <c r="AC33" s="533"/>
      <c r="AD33" s="533"/>
      <c r="AE33" s="533"/>
      <c r="AF33" s="533"/>
      <c r="AG33" s="533"/>
      <c r="AH33" s="533" t="e">
        <f>#REF!</f>
        <v>#REF!</v>
      </c>
      <c r="AI33" s="533" t="e">
        <f>#REF!</f>
        <v>#REF!</v>
      </c>
      <c r="AJ33" s="533" t="e">
        <f>#REF!</f>
        <v>#REF!</v>
      </c>
      <c r="AK33" s="512">
        <f>'C3LPG Balance'!AQ30</f>
        <v>64.083340100000001</v>
      </c>
      <c r="AL33" s="530">
        <f>'C3LPG Balance'!AR30</f>
        <v>51.91</v>
      </c>
      <c r="AM33" s="530">
        <f>'C3LPG Balance'!AS30</f>
        <v>54.68</v>
      </c>
      <c r="AN33" s="530">
        <f>'C3LPG Balance'!AT30</f>
        <v>54.17</v>
      </c>
      <c r="AO33" s="530">
        <f>'C3LPG Balance'!AU30</f>
        <v>60.69</v>
      </c>
      <c r="AP33" s="530">
        <f>'C3LPG Balance'!AV30</f>
        <v>59.18</v>
      </c>
      <c r="AQ33" s="530">
        <f>'C3LPG Balance'!AW30</f>
        <v>60.42</v>
      </c>
      <c r="AR33" s="530">
        <f>'C3LPG Balance'!AX30</f>
        <v>62.720807560000004</v>
      </c>
      <c r="AS33" s="530">
        <f>'C3LPG Balance'!AY30</f>
        <v>58.323313939999991</v>
      </c>
      <c r="AT33" s="551">
        <f>'C3LPG Balance'!AZ30</f>
        <v>56.1</v>
      </c>
      <c r="AU33" s="530">
        <f>'C3LPG Balance'!BA30</f>
        <v>60.124494650000003</v>
      </c>
      <c r="AV33" s="530">
        <f>'C3LPG Balance'!BB30</f>
        <v>56.777439450000003</v>
      </c>
      <c r="AW33" s="530">
        <f>'C3LPG Balance'!BC30</f>
        <v>60.93</v>
      </c>
      <c r="AX33" s="530">
        <f>'C3LPG Balance'!BD30</f>
        <v>53</v>
      </c>
      <c r="AY33" s="530">
        <f>'C3LPG Balance'!BE30</f>
        <v>53.03</v>
      </c>
      <c r="AZ33" s="530">
        <f>'C3LPG Balance'!BF30</f>
        <v>53.240893920000005</v>
      </c>
      <c r="BA33" s="530">
        <f>'C3LPG Balance'!BG30</f>
        <v>40.473561369999999</v>
      </c>
      <c r="BB33" s="530">
        <f>'C3LPG Balance'!BH30</f>
        <v>59.489960410000002</v>
      </c>
      <c r="BC33" s="530">
        <f>'C3LPG Balance'!BI30</f>
        <v>59.214097170000009</v>
      </c>
      <c r="BD33" s="530">
        <f>'C3LPG Balance'!BJ30</f>
        <v>60.71319411999999</v>
      </c>
      <c r="BE33" s="530">
        <f>'C3LPG Balance'!BK30</f>
        <v>59.433127179999993</v>
      </c>
      <c r="BF33" s="530">
        <f>'C3LPG Balance'!BL30</f>
        <v>62.036438799999992</v>
      </c>
      <c r="BG33" s="530">
        <f>'C3LPG Balance'!BM30</f>
        <v>61.124961039999995</v>
      </c>
      <c r="BH33" s="530">
        <f>'C3LPG Balance'!BN30</f>
        <v>57.459543909999994</v>
      </c>
      <c r="BI33" s="530">
        <f>'C3LPG Balance'!BO30</f>
        <v>59.505406020000002</v>
      </c>
      <c r="BK33" s="583"/>
    </row>
    <row r="34" spans="1:63" ht="10.25" customHeight="1">
      <c r="A34" s="529" t="s">
        <v>318</v>
      </c>
      <c r="B34" s="827" t="str">
        <f>'C3LPG Balance'!C31</f>
        <v>PTTOR</v>
      </c>
      <c r="C34" s="827" t="str">
        <f>'C3LPG Balance'!D31</f>
        <v>PTT TANK</v>
      </c>
      <c r="D34" s="535"/>
      <c r="E34" s="535"/>
      <c r="F34" s="535"/>
      <c r="G34" s="535"/>
      <c r="H34" s="535"/>
      <c r="I34" s="535"/>
      <c r="J34" s="535"/>
      <c r="K34" s="533"/>
      <c r="L34" s="533"/>
      <c r="M34" s="533"/>
      <c r="N34" s="533"/>
      <c r="O34" s="533"/>
      <c r="P34" s="533"/>
      <c r="Q34" s="533"/>
      <c r="R34" s="533"/>
      <c r="S34" s="533"/>
      <c r="T34" s="533"/>
      <c r="U34" s="533"/>
      <c r="V34" s="533"/>
      <c r="W34" s="533"/>
      <c r="X34" s="533" t="e">
        <f>#REF!</f>
        <v>#REF!</v>
      </c>
      <c r="Y34" s="533" t="e">
        <f>#REF!</f>
        <v>#REF!</v>
      </c>
      <c r="Z34" s="533" t="e">
        <f>#REF!</f>
        <v>#REF!</v>
      </c>
      <c r="AA34" s="533" t="e">
        <f>#REF!</f>
        <v>#REF!</v>
      </c>
      <c r="AB34" s="533" t="e">
        <f>#REF!</f>
        <v>#REF!</v>
      </c>
      <c r="AC34" s="533" t="e">
        <f>#REF!</f>
        <v>#REF!</v>
      </c>
      <c r="AD34" s="533" t="e">
        <f>#REF!</f>
        <v>#REF!</v>
      </c>
      <c r="AE34" s="533" t="e">
        <f>#REF!</f>
        <v>#REF!</v>
      </c>
      <c r="AF34" s="533" t="e">
        <f>#REF!</f>
        <v>#REF!</v>
      </c>
      <c r="AG34" s="533" t="e">
        <f>#REF!</f>
        <v>#REF!</v>
      </c>
      <c r="AH34" s="533" t="e">
        <f>#REF!</f>
        <v>#REF!</v>
      </c>
      <c r="AI34" s="533" t="e">
        <f>#REF!</f>
        <v>#REF!</v>
      </c>
      <c r="AJ34" s="533" t="e">
        <f>#REF!</f>
        <v>#REF!</v>
      </c>
      <c r="AK34" s="512">
        <f>'C3LPG Balance'!AQ31</f>
        <v>3.8000000000000003</v>
      </c>
      <c r="AL34" s="530">
        <f>'C3LPG Balance'!AR31</f>
        <v>0</v>
      </c>
      <c r="AM34" s="530">
        <f>'C3LPG Balance'!AS31</f>
        <v>1.55</v>
      </c>
      <c r="AN34" s="530">
        <f>'C3LPG Balance'!AT31</f>
        <v>4.8959999999999999</v>
      </c>
      <c r="AO34" s="530">
        <f>'C3LPG Balance'!AU31</f>
        <v>7.4</v>
      </c>
      <c r="AP34" s="530">
        <f>'C3LPG Balance'!AV31</f>
        <v>15.2</v>
      </c>
      <c r="AQ34" s="530">
        <f>'C3LPG Balance'!AW31</f>
        <v>12</v>
      </c>
      <c r="AR34" s="530">
        <f>'C3LPG Balance'!AX31</f>
        <v>8.99</v>
      </c>
      <c r="AS34" s="530">
        <f>'C3LPG Balance'!AY31</f>
        <v>13</v>
      </c>
      <c r="AT34" s="551">
        <f>'C3LPG Balance'!AZ31</f>
        <v>12</v>
      </c>
      <c r="AU34" s="530">
        <f>'C3LPG Balance'!BA31</f>
        <v>4.5</v>
      </c>
      <c r="AV34" s="530">
        <f>'C3LPG Balance'!BB31</f>
        <v>5.7</v>
      </c>
      <c r="AW34" s="530">
        <f>'C3LPG Balance'!BC31</f>
        <v>19.46</v>
      </c>
      <c r="AX34" s="530">
        <f>'C3LPG Balance'!BD31</f>
        <v>16</v>
      </c>
      <c r="AY34" s="530">
        <f>'C3LPG Balance'!BE31</f>
        <v>17</v>
      </c>
      <c r="AZ34" s="530">
        <f>'C3LPG Balance'!BF31</f>
        <v>16</v>
      </c>
      <c r="BA34" s="530">
        <f>'C3LPG Balance'!BG31</f>
        <v>15</v>
      </c>
      <c r="BB34" s="530">
        <f>'C3LPG Balance'!BH31</f>
        <v>15</v>
      </c>
      <c r="BC34" s="530">
        <f>'C3LPG Balance'!BI31</f>
        <v>15</v>
      </c>
      <c r="BD34" s="530">
        <f>'C3LPG Balance'!BJ31</f>
        <v>15</v>
      </c>
      <c r="BE34" s="530">
        <f>'C3LPG Balance'!BK31</f>
        <v>15</v>
      </c>
      <c r="BF34" s="530">
        <f>'C3LPG Balance'!BL31</f>
        <v>15</v>
      </c>
      <c r="BG34" s="530">
        <f>'C3LPG Balance'!BM31</f>
        <v>15</v>
      </c>
      <c r="BH34" s="530">
        <f>'C3LPG Balance'!BN31</f>
        <v>15</v>
      </c>
      <c r="BI34" s="530">
        <f>'C3LPG Balance'!BO31</f>
        <v>15</v>
      </c>
      <c r="BK34" s="583"/>
    </row>
    <row r="35" spans="1:63" ht="10.25" customHeight="1">
      <c r="A35" s="529" t="s">
        <v>318</v>
      </c>
      <c r="B35" s="827" t="str">
        <f>'C3LPG Balance'!C32</f>
        <v>PTTOR</v>
      </c>
      <c r="C35" s="827" t="str">
        <f>'C3LPG Balance'!D32</f>
        <v>PTT TANK (Truck)</v>
      </c>
      <c r="D35" s="535"/>
      <c r="E35" s="535"/>
      <c r="F35" s="535"/>
      <c r="G35" s="535"/>
      <c r="H35" s="535"/>
      <c r="I35" s="535"/>
      <c r="J35" s="535"/>
      <c r="K35" s="533"/>
      <c r="L35" s="533"/>
      <c r="M35" s="533"/>
      <c r="N35" s="533"/>
      <c r="O35" s="533"/>
      <c r="P35" s="533"/>
      <c r="Q35" s="533"/>
      <c r="R35" s="533"/>
      <c r="S35" s="533"/>
      <c r="T35" s="533"/>
      <c r="U35" s="533"/>
      <c r="V35" s="533"/>
      <c r="W35" s="533"/>
      <c r="X35" s="533"/>
      <c r="Y35" s="533"/>
      <c r="Z35" s="533"/>
      <c r="AA35" s="533"/>
      <c r="AB35" s="533"/>
      <c r="AC35" s="533"/>
      <c r="AD35" s="533"/>
      <c r="AE35" s="533"/>
      <c r="AF35" s="533"/>
      <c r="AG35" s="533"/>
      <c r="AH35" s="533"/>
      <c r="AI35" s="533"/>
      <c r="AJ35" s="533"/>
      <c r="AK35" s="512"/>
      <c r="AL35" s="530"/>
      <c r="AM35" s="530"/>
      <c r="AN35" s="530"/>
      <c r="AO35" s="530"/>
      <c r="AP35" s="530"/>
      <c r="AQ35" s="530"/>
      <c r="AR35" s="530"/>
      <c r="AS35" s="530"/>
      <c r="AT35" s="551">
        <f>'C3LPG Balance'!AZ32</f>
        <v>0.6</v>
      </c>
      <c r="AU35" s="530">
        <f>'C3LPG Balance'!BA32</f>
        <v>0.25</v>
      </c>
      <c r="AV35" s="530">
        <f>'C3LPG Balance'!BB32</f>
        <v>0.4</v>
      </c>
      <c r="AW35" s="530">
        <f>'C3LPG Balance'!BC32</f>
        <v>0.5</v>
      </c>
      <c r="AX35" s="530">
        <f>'C3LPG Balance'!BD32</f>
        <v>0.6</v>
      </c>
      <c r="AY35" s="530">
        <f>'C3LPG Balance'!BE32</f>
        <v>0.4</v>
      </c>
      <c r="AZ35" s="530">
        <f>'C3LPG Balance'!BF32</f>
        <v>0.4</v>
      </c>
      <c r="BA35" s="530">
        <f>'C3LPG Balance'!BG32</f>
        <v>0.5</v>
      </c>
      <c r="BB35" s="530">
        <f>'C3LPG Balance'!BH32</f>
        <v>0.6</v>
      </c>
      <c r="BC35" s="530">
        <f>'C3LPG Balance'!BI32</f>
        <v>0.6</v>
      </c>
      <c r="BD35" s="530">
        <f>'C3LPG Balance'!BJ32</f>
        <v>0.6</v>
      </c>
      <c r="BE35" s="530">
        <f>'C3LPG Balance'!BK32</f>
        <v>0.6</v>
      </c>
      <c r="BF35" s="530">
        <f>'C3LPG Balance'!BL32</f>
        <v>0.6</v>
      </c>
      <c r="BG35" s="530">
        <f>'C3LPG Balance'!BM32</f>
        <v>0.6</v>
      </c>
      <c r="BH35" s="530">
        <f>'C3LPG Balance'!BN32</f>
        <v>0.6</v>
      </c>
      <c r="BI35" s="530">
        <f>'C3LPG Balance'!BO32</f>
        <v>0.6</v>
      </c>
      <c r="BK35" s="583"/>
    </row>
    <row r="36" spans="1:63" ht="10.25" customHeight="1">
      <c r="A36" s="529" t="s">
        <v>318</v>
      </c>
      <c r="B36" s="827" t="str">
        <f>'C3LPG Balance'!C33</f>
        <v>SGP</v>
      </c>
      <c r="C36" s="827" t="str">
        <f>'C3LPG Balance'!D33</f>
        <v>MT</v>
      </c>
      <c r="D36" s="535"/>
      <c r="E36" s="535"/>
      <c r="F36" s="535"/>
      <c r="G36" s="535"/>
      <c r="H36" s="535"/>
      <c r="I36" s="535"/>
      <c r="J36" s="535"/>
      <c r="K36" s="533"/>
      <c r="L36" s="533"/>
      <c r="M36" s="533"/>
      <c r="N36" s="533"/>
      <c r="O36" s="533"/>
      <c r="P36" s="533"/>
      <c r="Q36" s="533"/>
      <c r="R36" s="533"/>
      <c r="S36" s="533" t="e">
        <f>#REF!</f>
        <v>#REF!</v>
      </c>
      <c r="T36" s="533" t="e">
        <f>#REF!</f>
        <v>#REF!</v>
      </c>
      <c r="U36" s="533">
        <v>0</v>
      </c>
      <c r="V36" s="533">
        <v>0</v>
      </c>
      <c r="W36" s="533">
        <v>0</v>
      </c>
      <c r="X36" s="533" t="e">
        <f>#REF!</f>
        <v>#REF!</v>
      </c>
      <c r="Y36" s="533" t="e">
        <f>#REF!</f>
        <v>#REF!</v>
      </c>
      <c r="Z36" s="533" t="e">
        <f>#REF!</f>
        <v>#REF!</v>
      </c>
      <c r="AA36" s="533" t="e">
        <f>#REF!</f>
        <v>#REF!</v>
      </c>
      <c r="AB36" s="533" t="e">
        <f>#REF!</f>
        <v>#REF!</v>
      </c>
      <c r="AC36" s="533" t="e">
        <f>#REF!</f>
        <v>#REF!</v>
      </c>
      <c r="AD36" s="533" t="e">
        <f>#REF!</f>
        <v>#REF!</v>
      </c>
      <c r="AE36" s="533" t="e">
        <f>#REF!</f>
        <v>#REF!</v>
      </c>
      <c r="AF36" s="533" t="e">
        <f>#REF!</f>
        <v>#REF!</v>
      </c>
      <c r="AG36" s="533" t="e">
        <f>#REF!</f>
        <v>#REF!</v>
      </c>
      <c r="AH36" s="533" t="e">
        <f>#REF!</f>
        <v>#REF!</v>
      </c>
      <c r="AI36" s="533" t="e">
        <f>#REF!</f>
        <v>#REF!</v>
      </c>
      <c r="AJ36" s="533" t="e">
        <f>#REF!</f>
        <v>#REF!</v>
      </c>
      <c r="AK36" s="512">
        <f>'C3LPG Balance'!AQ33</f>
        <v>27</v>
      </c>
      <c r="AL36" s="530">
        <f>'C3LPG Balance'!AR33</f>
        <v>20</v>
      </c>
      <c r="AM36" s="530">
        <f>'C3LPG Balance'!AS33</f>
        <v>20</v>
      </c>
      <c r="AN36" s="530">
        <f>'C3LPG Balance'!AT33</f>
        <v>23</v>
      </c>
      <c r="AO36" s="530">
        <f>'C3LPG Balance'!AU33</f>
        <v>27</v>
      </c>
      <c r="AP36" s="530">
        <f>'C3LPG Balance'!AV33</f>
        <v>26</v>
      </c>
      <c r="AQ36" s="530">
        <f>'C3LPG Balance'!AW33</f>
        <v>26</v>
      </c>
      <c r="AR36" s="530">
        <f>'C3LPG Balance'!AX33</f>
        <v>26</v>
      </c>
      <c r="AS36" s="530">
        <f>'C3LPG Balance'!AY33</f>
        <v>27</v>
      </c>
      <c r="AT36" s="551">
        <f>'C3LPG Balance'!AZ33</f>
        <v>26</v>
      </c>
      <c r="AU36" s="530">
        <f>'C3LPG Balance'!BA33</f>
        <v>25</v>
      </c>
      <c r="AV36" s="530">
        <f>'C3LPG Balance'!BB33</f>
        <v>24.4</v>
      </c>
      <c r="AW36" s="530">
        <f>'C3LPG Balance'!BC33</f>
        <v>26</v>
      </c>
      <c r="AX36" s="530">
        <f>'C3LPG Balance'!BD33</f>
        <v>23.5</v>
      </c>
      <c r="AY36" s="530">
        <f>'C3LPG Balance'!BE33</f>
        <v>24</v>
      </c>
      <c r="AZ36" s="530">
        <f>'C3LPG Balance'!BF33</f>
        <v>14.5</v>
      </c>
      <c r="BA36" s="530">
        <f>'C3LPG Balance'!BG33</f>
        <v>0</v>
      </c>
      <c r="BB36" s="530">
        <f>'C3LPG Balance'!BH33</f>
        <v>15</v>
      </c>
      <c r="BC36" s="530">
        <f>'C3LPG Balance'!BI33</f>
        <v>3.7440288600000002</v>
      </c>
      <c r="BD36" s="530">
        <f>'C3LPG Balance'!BJ33</f>
        <v>6.4879594099999878</v>
      </c>
      <c r="BE36" s="530">
        <f>'C3LPG Balance'!BK33</f>
        <v>12.128257629999993</v>
      </c>
      <c r="BF36" s="530">
        <f>'C3LPG Balance'!BL33</f>
        <v>15</v>
      </c>
      <c r="BG36" s="530">
        <f>'C3LPG Balance'!BM33</f>
        <v>15</v>
      </c>
      <c r="BH36" s="530">
        <f>'C3LPG Balance'!BN33</f>
        <v>15</v>
      </c>
      <c r="BI36" s="530">
        <f>'C3LPG Balance'!BO33</f>
        <v>15</v>
      </c>
      <c r="BK36" s="583"/>
    </row>
    <row r="37" spans="1:63" ht="10.25" customHeight="1">
      <c r="A37" s="529" t="s">
        <v>318</v>
      </c>
      <c r="B37" s="827" t="str">
        <f>'C3LPG Balance'!C34</f>
        <v>UGP</v>
      </c>
      <c r="C37" s="827" t="str">
        <f>'C3LPG Balance'!D34</f>
        <v>MT</v>
      </c>
      <c r="D37" s="535"/>
      <c r="E37" s="535"/>
      <c r="F37" s="535"/>
      <c r="G37" s="535"/>
      <c r="H37" s="535"/>
      <c r="I37" s="535"/>
      <c r="J37" s="535"/>
      <c r="K37" s="533"/>
      <c r="L37" s="533"/>
      <c r="M37" s="533"/>
      <c r="N37" s="533"/>
      <c r="O37" s="533"/>
      <c r="P37" s="533"/>
      <c r="Q37" s="533"/>
      <c r="R37" s="533"/>
      <c r="S37" s="533"/>
      <c r="T37" s="533"/>
      <c r="U37" s="533"/>
      <c r="V37" s="533"/>
      <c r="W37" s="533"/>
      <c r="X37" s="533"/>
      <c r="Y37" s="533"/>
      <c r="Z37" s="533"/>
      <c r="AA37" s="533"/>
      <c r="AB37" s="533"/>
      <c r="AC37" s="533" t="e">
        <f>#REF!</f>
        <v>#REF!</v>
      </c>
      <c r="AD37" s="533" t="e">
        <f>#REF!</f>
        <v>#REF!</v>
      </c>
      <c r="AE37" s="533" t="e">
        <f>#REF!</f>
        <v>#REF!</v>
      </c>
      <c r="AF37" s="533" t="e">
        <f>#REF!</f>
        <v>#REF!</v>
      </c>
      <c r="AG37" s="533" t="e">
        <f>#REF!</f>
        <v>#REF!</v>
      </c>
      <c r="AH37" s="533" t="e">
        <f>#REF!</f>
        <v>#REF!</v>
      </c>
      <c r="AI37" s="533" t="e">
        <f>#REF!</f>
        <v>#REF!</v>
      </c>
      <c r="AJ37" s="533" t="e">
        <f>#REF!</f>
        <v>#REF!</v>
      </c>
      <c r="AK37" s="512">
        <f>'C3LPG Balance'!AQ34</f>
        <v>10</v>
      </c>
      <c r="AL37" s="530">
        <f>'C3LPG Balance'!AR34</f>
        <v>10</v>
      </c>
      <c r="AM37" s="530">
        <f>'C3LPG Balance'!AS34</f>
        <v>11</v>
      </c>
      <c r="AN37" s="530">
        <f>'C3LPG Balance'!AT34</f>
        <v>12</v>
      </c>
      <c r="AO37" s="530">
        <f>'C3LPG Balance'!AU34</f>
        <v>12</v>
      </c>
      <c r="AP37" s="530">
        <f>'C3LPG Balance'!AV34</f>
        <v>14</v>
      </c>
      <c r="AQ37" s="530">
        <f>'C3LPG Balance'!AW34</f>
        <v>15</v>
      </c>
      <c r="AR37" s="530">
        <f>'C3LPG Balance'!AX34</f>
        <v>17</v>
      </c>
      <c r="AS37" s="530">
        <f>'C3LPG Balance'!AY34</f>
        <v>14</v>
      </c>
      <c r="AT37" s="551">
        <f>'C3LPG Balance'!AZ34</f>
        <v>16</v>
      </c>
      <c r="AU37" s="530">
        <f>'C3LPG Balance'!BA34</f>
        <v>15</v>
      </c>
      <c r="AV37" s="530">
        <f>'C3LPG Balance'!BB34</f>
        <v>15</v>
      </c>
      <c r="AW37" s="530">
        <f>'C3LPG Balance'!BC34</f>
        <v>17</v>
      </c>
      <c r="AX37" s="530">
        <f>'C3LPG Balance'!BD34</f>
        <v>12.5</v>
      </c>
      <c r="AY37" s="530">
        <f>'C3LPG Balance'!BE34</f>
        <v>14</v>
      </c>
      <c r="AZ37" s="530">
        <f>'C3LPG Balance'!BF34</f>
        <v>24.5</v>
      </c>
      <c r="BA37" s="530">
        <f>'C3LPG Balance'!BG34</f>
        <v>0</v>
      </c>
      <c r="BB37" s="530">
        <f>'C3LPG Balance'!BH34</f>
        <v>27</v>
      </c>
      <c r="BC37" s="530">
        <f>'C3LPG Balance'!BI34</f>
        <v>26</v>
      </c>
      <c r="BD37" s="530">
        <f>'C3LPG Balance'!BJ34</f>
        <v>26.5</v>
      </c>
      <c r="BE37" s="530">
        <f>'C3LPG Balance'!BK34</f>
        <v>27</v>
      </c>
      <c r="BF37" s="530">
        <f>'C3LPG Balance'!BL34</f>
        <v>27</v>
      </c>
      <c r="BG37" s="530">
        <f>'C3LPG Balance'!BM34</f>
        <v>27</v>
      </c>
      <c r="BH37" s="530">
        <f>'C3LPG Balance'!BN34</f>
        <v>27</v>
      </c>
      <c r="BI37" s="530">
        <f>'C3LPG Balance'!BO34</f>
        <v>27</v>
      </c>
      <c r="BK37" s="583"/>
    </row>
    <row r="38" spans="1:63" ht="10.25" customHeight="1">
      <c r="A38" s="529" t="s">
        <v>318</v>
      </c>
      <c r="B38" s="827" t="str">
        <f>'C3LPG Balance'!C35</f>
        <v>BCP</v>
      </c>
      <c r="C38" s="827" t="str">
        <f>'C3LPG Balance'!D35</f>
        <v>MT</v>
      </c>
      <c r="D38" s="535"/>
      <c r="E38" s="535"/>
      <c r="F38" s="535"/>
      <c r="G38" s="535"/>
      <c r="H38" s="535"/>
      <c r="I38" s="535"/>
      <c r="J38" s="535"/>
      <c r="K38" s="533"/>
      <c r="L38" s="533"/>
      <c r="M38" s="533"/>
      <c r="N38" s="533"/>
      <c r="O38" s="533"/>
      <c r="P38" s="533"/>
      <c r="Q38" s="533"/>
      <c r="R38" s="533"/>
      <c r="S38" s="533"/>
      <c r="T38" s="533"/>
      <c r="U38" s="533"/>
      <c r="V38" s="533"/>
      <c r="W38" s="533"/>
      <c r="X38" s="533"/>
      <c r="Y38" s="533"/>
      <c r="Z38" s="533"/>
      <c r="AA38" s="533"/>
      <c r="AB38" s="533"/>
      <c r="AC38" s="533"/>
      <c r="AD38" s="533"/>
      <c r="AE38" s="533"/>
      <c r="AF38" s="533"/>
      <c r="AG38" s="533"/>
      <c r="AH38" s="533" t="e">
        <f>#REF!</f>
        <v>#REF!</v>
      </c>
      <c r="AI38" s="533" t="e">
        <f>#REF!</f>
        <v>#REF!</v>
      </c>
      <c r="AJ38" s="533" t="e">
        <f>#REF!</f>
        <v>#REF!</v>
      </c>
      <c r="AK38" s="512">
        <f>'C3LPG Balance'!AQ35</f>
        <v>0</v>
      </c>
      <c r="AL38" s="530">
        <f>'C3LPG Balance'!AR35</f>
        <v>0</v>
      </c>
      <c r="AM38" s="530">
        <f>'C3LPG Balance'!AS35</f>
        <v>0</v>
      </c>
      <c r="AN38" s="530">
        <f>'C3LPG Balance'!AT35</f>
        <v>0</v>
      </c>
      <c r="AO38" s="530">
        <f>'C3LPG Balance'!AU35</f>
        <v>0</v>
      </c>
      <c r="AP38" s="530">
        <f>'C3LPG Balance'!AV35</f>
        <v>0</v>
      </c>
      <c r="AQ38" s="530">
        <f>'C3LPG Balance'!AW35</f>
        <v>0</v>
      </c>
      <c r="AR38" s="530">
        <f>'C3LPG Balance'!AX35</f>
        <v>0</v>
      </c>
      <c r="AS38" s="530">
        <f>'C3LPG Balance'!AY35</f>
        <v>0</v>
      </c>
      <c r="AT38" s="551">
        <f>'C3LPG Balance'!AZ35</f>
        <v>0</v>
      </c>
      <c r="AU38" s="530">
        <f>'C3LPG Balance'!BA35</f>
        <v>0</v>
      </c>
      <c r="AV38" s="530">
        <f>'C3LPG Balance'!BB35</f>
        <v>0</v>
      </c>
      <c r="AW38" s="530">
        <f>'C3LPG Balance'!BC35</f>
        <v>0</v>
      </c>
      <c r="AX38" s="530">
        <f>'C3LPG Balance'!BD35</f>
        <v>0</v>
      </c>
      <c r="AY38" s="530">
        <f>'C3LPG Balance'!BE35</f>
        <v>0</v>
      </c>
      <c r="AZ38" s="530">
        <f>'C3LPG Balance'!BF35</f>
        <v>0</v>
      </c>
      <c r="BA38" s="530">
        <f>'C3LPG Balance'!BG35</f>
        <v>0</v>
      </c>
      <c r="BB38" s="530">
        <f>'C3LPG Balance'!BH35</f>
        <v>0</v>
      </c>
      <c r="BC38" s="530">
        <f>'C3LPG Balance'!BI35</f>
        <v>0</v>
      </c>
      <c r="BD38" s="530">
        <f>'C3LPG Balance'!BJ35</f>
        <v>0</v>
      </c>
      <c r="BE38" s="530">
        <f>'C3LPG Balance'!BK35</f>
        <v>0</v>
      </c>
      <c r="BF38" s="530">
        <f>'C3LPG Balance'!BL35</f>
        <v>0</v>
      </c>
      <c r="BG38" s="530">
        <f>'C3LPG Balance'!BM35</f>
        <v>0</v>
      </c>
      <c r="BH38" s="530">
        <f>'C3LPG Balance'!BN35</f>
        <v>0</v>
      </c>
      <c r="BI38" s="530">
        <f>'C3LPG Balance'!BO35</f>
        <v>0</v>
      </c>
    </row>
    <row r="39" spans="1:63" ht="10.25" customHeight="1">
      <c r="A39" s="529" t="s">
        <v>318</v>
      </c>
      <c r="B39" s="827" t="str">
        <f>'C3LPG Balance'!C36</f>
        <v>BCP</v>
      </c>
      <c r="C39" s="827" t="str">
        <f>'C3LPG Balance'!D36</f>
        <v>PTT TANK</v>
      </c>
      <c r="D39" s="535"/>
      <c r="E39" s="535"/>
      <c r="F39" s="535"/>
      <c r="G39" s="535"/>
      <c r="H39" s="535"/>
      <c r="I39" s="535"/>
      <c r="J39" s="535"/>
      <c r="K39" s="533"/>
      <c r="L39" s="533"/>
      <c r="M39" s="533"/>
      <c r="N39" s="533"/>
      <c r="O39" s="533"/>
      <c r="P39" s="533"/>
      <c r="Q39" s="533"/>
      <c r="R39" s="533"/>
      <c r="S39" s="533"/>
      <c r="T39" s="533"/>
      <c r="U39" s="533"/>
      <c r="V39" s="533"/>
      <c r="W39" s="533"/>
      <c r="X39" s="533"/>
      <c r="Y39" s="533"/>
      <c r="Z39" s="533"/>
      <c r="AA39" s="533"/>
      <c r="AB39" s="533"/>
      <c r="AC39" s="533" t="e">
        <f>#REF!</f>
        <v>#REF!</v>
      </c>
      <c r="AD39" s="533" t="e">
        <f>#REF!</f>
        <v>#REF!</v>
      </c>
      <c r="AE39" s="533" t="e">
        <f>#REF!</f>
        <v>#REF!</v>
      </c>
      <c r="AF39" s="533" t="e">
        <f>#REF!</f>
        <v>#REF!</v>
      </c>
      <c r="AG39" s="533" t="e">
        <f>#REF!</f>
        <v>#REF!</v>
      </c>
      <c r="AH39" s="533" t="e">
        <f>#REF!</f>
        <v>#REF!</v>
      </c>
      <c r="AI39" s="533" t="e">
        <f>#REF!</f>
        <v>#REF!</v>
      </c>
      <c r="AJ39" s="533" t="e">
        <f>#REF!</f>
        <v>#REF!</v>
      </c>
      <c r="AK39" s="512">
        <f>'C3LPG Balance'!AQ36</f>
        <v>0</v>
      </c>
      <c r="AL39" s="530">
        <f>'C3LPG Balance'!AR36</f>
        <v>0</v>
      </c>
      <c r="AM39" s="530">
        <f>'C3LPG Balance'!AS36</f>
        <v>0</v>
      </c>
      <c r="AN39" s="530">
        <f>'C3LPG Balance'!AT36</f>
        <v>0</v>
      </c>
      <c r="AO39" s="530">
        <f>'C3LPG Balance'!AU36</f>
        <v>0</v>
      </c>
      <c r="AP39" s="530">
        <f>'C3LPG Balance'!AV36</f>
        <v>0</v>
      </c>
      <c r="AQ39" s="530">
        <f>'C3LPG Balance'!AW36</f>
        <v>0</v>
      </c>
      <c r="AR39" s="530">
        <f>'C3LPG Balance'!AX36</f>
        <v>0</v>
      </c>
      <c r="AS39" s="530">
        <f>'C3LPG Balance'!AY36</f>
        <v>0</v>
      </c>
      <c r="AT39" s="551">
        <f>'C3LPG Balance'!AZ36</f>
        <v>0</v>
      </c>
      <c r="AU39" s="530">
        <f>'C3LPG Balance'!BA36</f>
        <v>0</v>
      </c>
      <c r="AV39" s="530">
        <f>'C3LPG Balance'!BB36</f>
        <v>0</v>
      </c>
      <c r="AW39" s="530">
        <f>'C3LPG Balance'!BC36</f>
        <v>0</v>
      </c>
      <c r="AX39" s="530">
        <f>'C3LPG Balance'!BD36</f>
        <v>0</v>
      </c>
      <c r="AY39" s="530">
        <f>'C3LPG Balance'!BE36</f>
        <v>0</v>
      </c>
      <c r="AZ39" s="530">
        <f>'C3LPG Balance'!BF36</f>
        <v>0</v>
      </c>
      <c r="BA39" s="530">
        <f>'C3LPG Balance'!BG36</f>
        <v>0</v>
      </c>
      <c r="BB39" s="530">
        <f>'C3LPG Balance'!BH36</f>
        <v>0</v>
      </c>
      <c r="BC39" s="530">
        <f>'C3LPG Balance'!BI36</f>
        <v>0</v>
      </c>
      <c r="BD39" s="530">
        <f>'C3LPG Balance'!BJ36</f>
        <v>0</v>
      </c>
      <c r="BE39" s="530">
        <f>'C3LPG Balance'!BK36</f>
        <v>0</v>
      </c>
      <c r="BF39" s="530">
        <f>'C3LPG Balance'!BL36</f>
        <v>0</v>
      </c>
      <c r="BG39" s="530">
        <f>'C3LPG Balance'!BM36</f>
        <v>0</v>
      </c>
      <c r="BH39" s="530">
        <f>'C3LPG Balance'!BN36</f>
        <v>0</v>
      </c>
      <c r="BI39" s="530">
        <f>'C3LPG Balance'!BO36</f>
        <v>0</v>
      </c>
    </row>
    <row r="40" spans="1:63" ht="10.25" customHeight="1">
      <c r="A40" s="529" t="s">
        <v>318</v>
      </c>
      <c r="B40" s="827" t="str">
        <f>'C3LPG Balance'!C37</f>
        <v>Big gas</v>
      </c>
      <c r="C40" s="827" t="str">
        <f>'C3LPG Balance'!D37</f>
        <v>MT</v>
      </c>
      <c r="D40" s="535"/>
      <c r="E40" s="535"/>
      <c r="F40" s="535"/>
      <c r="G40" s="535"/>
      <c r="H40" s="535"/>
      <c r="I40" s="535"/>
      <c r="J40" s="535"/>
      <c r="K40" s="533"/>
      <c r="L40" s="533"/>
      <c r="M40" s="533"/>
      <c r="N40" s="533"/>
      <c r="O40" s="533"/>
      <c r="P40" s="533"/>
      <c r="Q40" s="533"/>
      <c r="R40" s="533"/>
      <c r="S40" s="533"/>
      <c r="T40" s="533"/>
      <c r="U40" s="533"/>
      <c r="V40" s="533"/>
      <c r="W40" s="533"/>
      <c r="X40" s="533"/>
      <c r="Y40" s="533"/>
      <c r="Z40" s="533"/>
      <c r="AA40" s="533"/>
      <c r="AB40" s="533"/>
      <c r="AC40" s="533" t="e">
        <f>#REF!</f>
        <v>#REF!</v>
      </c>
      <c r="AD40" s="533" t="e">
        <f>#REF!</f>
        <v>#REF!</v>
      </c>
      <c r="AE40" s="533" t="e">
        <f>#REF!</f>
        <v>#REF!</v>
      </c>
      <c r="AF40" s="533" t="e">
        <f>#REF!</f>
        <v>#REF!</v>
      </c>
      <c r="AG40" s="533" t="e">
        <f>#REF!</f>
        <v>#REF!</v>
      </c>
      <c r="AH40" s="533" t="e">
        <f>#REF!</f>
        <v>#REF!</v>
      </c>
      <c r="AI40" s="533" t="e">
        <f>#REF!</f>
        <v>#REF!</v>
      </c>
      <c r="AJ40" s="533" t="e">
        <f>#REF!</f>
        <v>#REF!</v>
      </c>
      <c r="AK40" s="512">
        <f>'C3LPG Balance'!AQ37</f>
        <v>0</v>
      </c>
      <c r="AL40" s="530">
        <f>'C3LPG Balance'!AR37</f>
        <v>0</v>
      </c>
      <c r="AM40" s="530">
        <f>'C3LPG Balance'!AS37</f>
        <v>0</v>
      </c>
      <c r="AN40" s="530">
        <f>'C3LPG Balance'!AT37</f>
        <v>0</v>
      </c>
      <c r="AO40" s="530">
        <f>'C3LPG Balance'!AU37</f>
        <v>0</v>
      </c>
      <c r="AP40" s="530">
        <f>'C3LPG Balance'!AV37</f>
        <v>0</v>
      </c>
      <c r="AQ40" s="530">
        <f>'C3LPG Balance'!AW37</f>
        <v>0</v>
      </c>
      <c r="AR40" s="530">
        <f>'C3LPG Balance'!AX37</f>
        <v>0</v>
      </c>
      <c r="AS40" s="530">
        <f>'C3LPG Balance'!AY37</f>
        <v>0</v>
      </c>
      <c r="AT40" s="551">
        <f>'C3LPG Balance'!AZ37</f>
        <v>0</v>
      </c>
      <c r="AU40" s="530">
        <f>'C3LPG Balance'!BA37</f>
        <v>0</v>
      </c>
      <c r="AV40" s="530">
        <f>'C3LPG Balance'!BB37</f>
        <v>0</v>
      </c>
      <c r="AW40" s="530">
        <f>'C3LPG Balance'!BC37</f>
        <v>0</v>
      </c>
      <c r="AX40" s="530">
        <f>'C3LPG Balance'!BD37</f>
        <v>0</v>
      </c>
      <c r="AY40" s="530">
        <f>'C3LPG Balance'!BE37</f>
        <v>0</v>
      </c>
      <c r="AZ40" s="530">
        <f>'C3LPG Balance'!BF37</f>
        <v>0</v>
      </c>
      <c r="BA40" s="530">
        <f>'C3LPG Balance'!BG37</f>
        <v>0</v>
      </c>
      <c r="BB40" s="530">
        <f>'C3LPG Balance'!BH37</f>
        <v>0</v>
      </c>
      <c r="BC40" s="530">
        <f>'C3LPG Balance'!BI37</f>
        <v>0</v>
      </c>
      <c r="BD40" s="530">
        <f>'C3LPG Balance'!BJ37</f>
        <v>0</v>
      </c>
      <c r="BE40" s="530">
        <f>'C3LPG Balance'!BK37</f>
        <v>0</v>
      </c>
      <c r="BF40" s="530">
        <f>'C3LPG Balance'!BL37</f>
        <v>0</v>
      </c>
      <c r="BG40" s="530">
        <f>'C3LPG Balance'!BM37</f>
        <v>0</v>
      </c>
      <c r="BH40" s="530">
        <f>'C3LPG Balance'!BN37</f>
        <v>0</v>
      </c>
      <c r="BI40" s="530">
        <f>'C3LPG Balance'!BO37</f>
        <v>0</v>
      </c>
    </row>
    <row r="41" spans="1:63" ht="10.25" customHeight="1">
      <c r="A41" s="529" t="s">
        <v>318</v>
      </c>
      <c r="B41" s="827" t="str">
        <f>'C3LPG Balance'!C38</f>
        <v>Big gas</v>
      </c>
      <c r="C41" s="827" t="str">
        <f>'C3LPG Balance'!D38</f>
        <v>PTT TANK</v>
      </c>
      <c r="D41" s="535"/>
      <c r="E41" s="535"/>
      <c r="F41" s="535"/>
      <c r="G41" s="535"/>
      <c r="H41" s="535"/>
      <c r="I41" s="535"/>
      <c r="J41" s="535"/>
      <c r="K41" s="533"/>
      <c r="L41" s="533"/>
      <c r="M41" s="533"/>
      <c r="N41" s="533"/>
      <c r="O41" s="533"/>
      <c r="P41" s="533"/>
      <c r="Q41" s="533"/>
      <c r="R41" s="533"/>
      <c r="S41" s="533"/>
      <c r="T41" s="533"/>
      <c r="U41" s="533"/>
      <c r="V41" s="533"/>
      <c r="W41" s="533"/>
      <c r="X41" s="533"/>
      <c r="Y41" s="533"/>
      <c r="Z41" s="533"/>
      <c r="AA41" s="533"/>
      <c r="AB41" s="533"/>
      <c r="AC41" s="533"/>
      <c r="AD41" s="533"/>
      <c r="AE41" s="533"/>
      <c r="AF41" s="533"/>
      <c r="AG41" s="533"/>
      <c r="AH41" s="533">
        <v>0.6</v>
      </c>
      <c r="AI41" s="533">
        <v>0.5</v>
      </c>
      <c r="AJ41" s="533">
        <v>0.5</v>
      </c>
      <c r="AK41" s="512">
        <f>'C3LPG Balance'!AQ38</f>
        <v>0</v>
      </c>
      <c r="AL41" s="530">
        <f>'C3LPG Balance'!AR38</f>
        <v>0</v>
      </c>
      <c r="AM41" s="530">
        <f>'C3LPG Balance'!AS38</f>
        <v>0</v>
      </c>
      <c r="AN41" s="530">
        <f>'C3LPG Balance'!AT38</f>
        <v>0</v>
      </c>
      <c r="AO41" s="530">
        <f>'C3LPG Balance'!AU38</f>
        <v>0</v>
      </c>
      <c r="AP41" s="530">
        <f>'C3LPG Balance'!AV38</f>
        <v>0</v>
      </c>
      <c r="AQ41" s="530">
        <f>'C3LPG Balance'!AW38</f>
        <v>0</v>
      </c>
      <c r="AR41" s="530">
        <f>'C3LPG Balance'!AX38</f>
        <v>0</v>
      </c>
      <c r="AS41" s="530">
        <f>'C3LPG Balance'!AY38</f>
        <v>0</v>
      </c>
      <c r="AT41" s="551">
        <f>'C3LPG Balance'!AZ38</f>
        <v>0</v>
      </c>
      <c r="AU41" s="530">
        <f>'C3LPG Balance'!BA38</f>
        <v>0</v>
      </c>
      <c r="AV41" s="530">
        <f>'C3LPG Balance'!BB38</f>
        <v>0</v>
      </c>
      <c r="AW41" s="530">
        <f>'C3LPG Balance'!BC38</f>
        <v>0</v>
      </c>
      <c r="AX41" s="530">
        <f>'C3LPG Balance'!BD38</f>
        <v>0</v>
      </c>
      <c r="AY41" s="530">
        <f>'C3LPG Balance'!BE38</f>
        <v>0</v>
      </c>
      <c r="AZ41" s="530">
        <f>'C3LPG Balance'!BF38</f>
        <v>0</v>
      </c>
      <c r="BA41" s="530">
        <f>'C3LPG Balance'!BG38</f>
        <v>0</v>
      </c>
      <c r="BB41" s="530">
        <f>'C3LPG Balance'!BH38</f>
        <v>0</v>
      </c>
      <c r="BC41" s="530">
        <f>'C3LPG Balance'!BI38</f>
        <v>0</v>
      </c>
      <c r="BD41" s="530">
        <f>'C3LPG Balance'!BJ38</f>
        <v>0</v>
      </c>
      <c r="BE41" s="530">
        <f>'C3LPG Balance'!BK38</f>
        <v>0</v>
      </c>
      <c r="BF41" s="530">
        <f>'C3LPG Balance'!BL38</f>
        <v>0</v>
      </c>
      <c r="BG41" s="530">
        <f>'C3LPG Balance'!BM38</f>
        <v>0</v>
      </c>
      <c r="BH41" s="530">
        <f>'C3LPG Balance'!BN38</f>
        <v>0</v>
      </c>
      <c r="BI41" s="530">
        <f>'C3LPG Balance'!BO38</f>
        <v>0</v>
      </c>
      <c r="BJ41" s="584"/>
    </row>
    <row r="42" spans="1:63" ht="10.25" customHeight="1">
      <c r="A42" s="529" t="s">
        <v>318</v>
      </c>
      <c r="B42" s="827" t="str">
        <f>'C3LPG Balance'!C39</f>
        <v>PAP</v>
      </c>
      <c r="C42" s="827" t="str">
        <f>'C3LPG Balance'!D39</f>
        <v>MT</v>
      </c>
      <c r="D42" s="535"/>
      <c r="E42" s="535"/>
      <c r="F42" s="535"/>
      <c r="G42" s="535"/>
      <c r="H42" s="535"/>
      <c r="I42" s="535"/>
      <c r="J42" s="535"/>
      <c r="K42" s="533"/>
      <c r="L42" s="533"/>
      <c r="M42" s="533"/>
      <c r="N42" s="533"/>
      <c r="O42" s="533"/>
      <c r="P42" s="533"/>
      <c r="Q42" s="533"/>
      <c r="R42" s="533"/>
      <c r="S42" s="533"/>
      <c r="T42" s="533"/>
      <c r="U42" s="533"/>
      <c r="V42" s="533"/>
      <c r="W42" s="533"/>
      <c r="X42" s="533"/>
      <c r="Y42" s="533"/>
      <c r="Z42" s="533"/>
      <c r="AA42" s="533"/>
      <c r="AB42" s="533"/>
      <c r="AC42" s="533"/>
      <c r="AD42" s="533"/>
      <c r="AE42" s="533"/>
      <c r="AF42" s="533"/>
      <c r="AG42" s="533"/>
      <c r="AH42" s="533"/>
      <c r="AI42" s="533"/>
      <c r="AJ42" s="533"/>
      <c r="AK42" s="512">
        <f>'C3LPG Balance'!AQ39</f>
        <v>0</v>
      </c>
      <c r="AL42" s="530">
        <f>'C3LPG Balance'!AR39</f>
        <v>0</v>
      </c>
      <c r="AM42" s="530">
        <f>'C3LPG Balance'!AS39</f>
        <v>0</v>
      </c>
      <c r="AN42" s="530">
        <f>'C3LPG Balance'!AT39</f>
        <v>0</v>
      </c>
      <c r="AO42" s="530">
        <f>'C3LPG Balance'!AU39</f>
        <v>0</v>
      </c>
      <c r="AP42" s="530">
        <f>'C3LPG Balance'!AV39</f>
        <v>0</v>
      </c>
      <c r="AQ42" s="530">
        <f>'C3LPG Balance'!AW39</f>
        <v>0</v>
      </c>
      <c r="AR42" s="530">
        <f>'C3LPG Balance'!AX39</f>
        <v>0</v>
      </c>
      <c r="AS42" s="530">
        <f>'C3LPG Balance'!AY39</f>
        <v>0</v>
      </c>
      <c r="AT42" s="551">
        <f>'C3LPG Balance'!AZ39</f>
        <v>0</v>
      </c>
      <c r="AU42" s="530">
        <f>'C3LPG Balance'!BA39</f>
        <v>0</v>
      </c>
      <c r="AV42" s="530">
        <f>'C3LPG Balance'!BB39</f>
        <v>0</v>
      </c>
      <c r="AW42" s="530">
        <f>'C3LPG Balance'!BC39</f>
        <v>0</v>
      </c>
      <c r="AX42" s="530">
        <f>'C3LPG Balance'!BD39</f>
        <v>0</v>
      </c>
      <c r="AY42" s="530">
        <f>'C3LPG Balance'!BE39</f>
        <v>0</v>
      </c>
      <c r="AZ42" s="530">
        <f>'C3LPG Balance'!BF39</f>
        <v>0</v>
      </c>
      <c r="BA42" s="530">
        <f>'C3LPG Balance'!BG39</f>
        <v>0</v>
      </c>
      <c r="BB42" s="530">
        <f>'C3LPG Balance'!BH39</f>
        <v>0</v>
      </c>
      <c r="BC42" s="530">
        <f>'C3LPG Balance'!BI39</f>
        <v>0</v>
      </c>
      <c r="BD42" s="530">
        <f>'C3LPG Balance'!BJ39</f>
        <v>0</v>
      </c>
      <c r="BE42" s="530">
        <f>'C3LPG Balance'!BK39</f>
        <v>0</v>
      </c>
      <c r="BF42" s="530">
        <f>'C3LPG Balance'!BL39</f>
        <v>0</v>
      </c>
      <c r="BG42" s="530">
        <f>'C3LPG Balance'!BM39</f>
        <v>0</v>
      </c>
      <c r="BH42" s="530">
        <f>'C3LPG Balance'!BN39</f>
        <v>0</v>
      </c>
      <c r="BI42" s="530">
        <f>'C3LPG Balance'!BO39</f>
        <v>0</v>
      </c>
      <c r="BJ42" s="584"/>
    </row>
    <row r="43" spans="1:63" ht="10.25" customHeight="1">
      <c r="A43" s="529" t="s">
        <v>318</v>
      </c>
      <c r="B43" s="827" t="str">
        <f>'C3LPG Balance'!C40</f>
        <v>PAP</v>
      </c>
      <c r="C43" s="827" t="str">
        <f>'C3LPG Balance'!D40</f>
        <v>PTT TANK</v>
      </c>
      <c r="D43" s="535"/>
      <c r="E43" s="535"/>
      <c r="F43" s="535"/>
      <c r="G43" s="535"/>
      <c r="H43" s="535"/>
      <c r="I43" s="535"/>
      <c r="J43" s="535"/>
      <c r="K43" s="533"/>
      <c r="L43" s="533"/>
      <c r="M43" s="533"/>
      <c r="N43" s="533"/>
      <c r="O43" s="533"/>
      <c r="P43" s="533"/>
      <c r="Q43" s="533"/>
      <c r="R43" s="533"/>
      <c r="S43" s="533"/>
      <c r="T43" s="533"/>
      <c r="U43" s="533"/>
      <c r="V43" s="533"/>
      <c r="W43" s="533"/>
      <c r="X43" s="533"/>
      <c r="Y43" s="533"/>
      <c r="Z43" s="533"/>
      <c r="AA43" s="533"/>
      <c r="AB43" s="533"/>
      <c r="AC43" s="533"/>
      <c r="AD43" s="533"/>
      <c r="AE43" s="533"/>
      <c r="AF43" s="533"/>
      <c r="AG43" s="533"/>
      <c r="AH43" s="533"/>
      <c r="AI43" s="533"/>
      <c r="AJ43" s="533"/>
      <c r="AK43" s="512">
        <f>'C3LPG Balance'!AQ40</f>
        <v>0</v>
      </c>
      <c r="AL43" s="530">
        <f>'C3LPG Balance'!AR40</f>
        <v>0</v>
      </c>
      <c r="AM43" s="530">
        <f>'C3LPG Balance'!AS40</f>
        <v>0</v>
      </c>
      <c r="AN43" s="530">
        <f>'C3LPG Balance'!AT40</f>
        <v>1.8</v>
      </c>
      <c r="AO43" s="530">
        <f>'C3LPG Balance'!AU40</f>
        <v>0.40000000000000013</v>
      </c>
      <c r="AP43" s="530">
        <f>'C3LPG Balance'!AV40</f>
        <v>1.8</v>
      </c>
      <c r="AQ43" s="530">
        <f>'C3LPG Balance'!AW40</f>
        <v>2.4</v>
      </c>
      <c r="AR43" s="530">
        <f>'C3LPG Balance'!AX40</f>
        <v>2.6</v>
      </c>
      <c r="AS43" s="530">
        <f>'C3LPG Balance'!AY40</f>
        <v>3.6</v>
      </c>
      <c r="AT43" s="551">
        <f>'C3LPG Balance'!AZ40</f>
        <v>3.6</v>
      </c>
      <c r="AU43" s="530">
        <f>'C3LPG Balance'!BA40</f>
        <v>0</v>
      </c>
      <c r="AV43" s="530">
        <f>'C3LPG Balance'!BB40</f>
        <v>4.2</v>
      </c>
      <c r="AW43" s="530">
        <f>'C3LPG Balance'!BC40</f>
        <v>3</v>
      </c>
      <c r="AX43" s="530">
        <f>'C3LPG Balance'!BD40</f>
        <v>3</v>
      </c>
      <c r="AY43" s="530">
        <f>'C3LPG Balance'!BE40</f>
        <v>2.4</v>
      </c>
      <c r="AZ43" s="530">
        <f>'C3LPG Balance'!BF40</f>
        <v>3</v>
      </c>
      <c r="BA43" s="530">
        <f>'C3LPG Balance'!BG40</f>
        <v>3</v>
      </c>
      <c r="BB43" s="530">
        <f>'C3LPG Balance'!BH40</f>
        <v>3</v>
      </c>
      <c r="BC43" s="530">
        <f>'C3LPG Balance'!BI40</f>
        <v>3</v>
      </c>
      <c r="BD43" s="530">
        <f>'C3LPG Balance'!BJ40</f>
        <v>3</v>
      </c>
      <c r="BE43" s="530">
        <f>'C3LPG Balance'!BK40</f>
        <v>3</v>
      </c>
      <c r="BF43" s="530">
        <f>'C3LPG Balance'!BL40</f>
        <v>3</v>
      </c>
      <c r="BG43" s="530">
        <f>'C3LPG Balance'!BM40</f>
        <v>3</v>
      </c>
      <c r="BH43" s="530">
        <f>'C3LPG Balance'!BN40</f>
        <v>3</v>
      </c>
      <c r="BI43" s="530">
        <f>'C3LPG Balance'!BO40</f>
        <v>3</v>
      </c>
      <c r="BJ43" s="584"/>
    </row>
    <row r="44" spans="1:63" ht="10.25" customHeight="1">
      <c r="A44" s="529" t="s">
        <v>318</v>
      </c>
      <c r="B44" s="827" t="str">
        <f>'C3LPG Balance'!C41</f>
        <v>PAP</v>
      </c>
      <c r="C44" s="827" t="str">
        <f>'C3LPG Balance'!D41</f>
        <v>PTT TANK (Truck)</v>
      </c>
      <c r="D44" s="535"/>
      <c r="E44" s="535"/>
      <c r="F44" s="535"/>
      <c r="G44" s="535"/>
      <c r="H44" s="535"/>
      <c r="I44" s="535"/>
      <c r="J44" s="535"/>
      <c r="K44" s="533"/>
      <c r="L44" s="533"/>
      <c r="M44" s="533"/>
      <c r="N44" s="533"/>
      <c r="O44" s="533"/>
      <c r="P44" s="533"/>
      <c r="Q44" s="533"/>
      <c r="R44" s="533"/>
      <c r="S44" s="533"/>
      <c r="T44" s="533"/>
      <c r="U44" s="533"/>
      <c r="V44" s="533"/>
      <c r="W44" s="533"/>
      <c r="X44" s="533"/>
      <c r="Y44" s="533"/>
      <c r="Z44" s="533"/>
      <c r="AA44" s="533"/>
      <c r="AB44" s="533"/>
      <c r="AC44" s="533"/>
      <c r="AD44" s="533"/>
      <c r="AE44" s="533"/>
      <c r="AF44" s="533"/>
      <c r="AG44" s="533"/>
      <c r="AH44" s="533"/>
      <c r="AI44" s="533"/>
      <c r="AJ44" s="533"/>
      <c r="AK44" s="512"/>
      <c r="AL44" s="530"/>
      <c r="AM44" s="530"/>
      <c r="AN44" s="530"/>
      <c r="AO44" s="530"/>
      <c r="AP44" s="530"/>
      <c r="AQ44" s="530"/>
      <c r="AR44" s="530"/>
      <c r="AS44" s="530">
        <f>'C3LPG Balance'!AY41</f>
        <v>0.6</v>
      </c>
      <c r="AT44" s="551">
        <f>'C3LPG Balance'!AZ41</f>
        <v>0.6</v>
      </c>
      <c r="AU44" s="530">
        <f>'C3LPG Balance'!BA41</f>
        <v>0</v>
      </c>
      <c r="AV44" s="530">
        <f>'C3LPG Balance'!BB41</f>
        <v>0.8</v>
      </c>
      <c r="AW44" s="530">
        <f>'C3LPG Balance'!BC41</f>
        <v>1.2</v>
      </c>
      <c r="AX44" s="530">
        <f>'C3LPG Balance'!BD41</f>
        <v>1.2</v>
      </c>
      <c r="AY44" s="530">
        <f>'C3LPG Balance'!BE41</f>
        <v>1.2</v>
      </c>
      <c r="AZ44" s="530">
        <f>'C3LPG Balance'!BF41</f>
        <v>1.2</v>
      </c>
      <c r="BA44" s="530">
        <f>'C3LPG Balance'!BG41</f>
        <v>1.2</v>
      </c>
      <c r="BB44" s="530">
        <f>'C3LPG Balance'!BH41</f>
        <v>1.2</v>
      </c>
      <c r="BC44" s="530">
        <f>'C3LPG Balance'!BI41</f>
        <v>1.2</v>
      </c>
      <c r="BD44" s="530">
        <f>'C3LPG Balance'!BJ41</f>
        <v>1.2</v>
      </c>
      <c r="BE44" s="530">
        <f>'C3LPG Balance'!BK41</f>
        <v>1.2</v>
      </c>
      <c r="BF44" s="530">
        <f>'C3LPG Balance'!BL41</f>
        <v>1.2</v>
      </c>
      <c r="BG44" s="530">
        <f>'C3LPG Balance'!BM41</f>
        <v>1.2</v>
      </c>
      <c r="BH44" s="530">
        <f>'C3LPG Balance'!BN41</f>
        <v>1.2</v>
      </c>
      <c r="BI44" s="530">
        <f>'C3LPG Balance'!BO41</f>
        <v>1.2</v>
      </c>
      <c r="BJ44" s="584"/>
    </row>
    <row r="45" spans="1:63" ht="10.25" customHeight="1">
      <c r="A45" s="529" t="s">
        <v>318</v>
      </c>
      <c r="B45" s="827" t="str">
        <f>'C3LPG Balance'!C42</f>
        <v>WP</v>
      </c>
      <c r="C45" s="827" t="str">
        <f>'C3LPG Balance'!D42</f>
        <v>MT</v>
      </c>
      <c r="D45" s="535"/>
      <c r="E45" s="535"/>
      <c r="F45" s="535"/>
      <c r="G45" s="535"/>
      <c r="H45" s="535"/>
      <c r="I45" s="535"/>
      <c r="J45" s="535"/>
      <c r="K45" s="533"/>
      <c r="L45" s="533"/>
      <c r="M45" s="533"/>
      <c r="N45" s="533"/>
      <c r="O45" s="533"/>
      <c r="P45" s="533"/>
      <c r="Q45" s="533"/>
      <c r="R45" s="533"/>
      <c r="S45" s="533"/>
      <c r="T45" s="533"/>
      <c r="U45" s="533"/>
      <c r="V45" s="533"/>
      <c r="W45" s="533"/>
      <c r="X45" s="533"/>
      <c r="Y45" s="533"/>
      <c r="Z45" s="533"/>
      <c r="AA45" s="533"/>
      <c r="AB45" s="533"/>
      <c r="AC45" s="533"/>
      <c r="AD45" s="533"/>
      <c r="AE45" s="533"/>
      <c r="AF45" s="533"/>
      <c r="AG45" s="533"/>
      <c r="AH45" s="533"/>
      <c r="AI45" s="533"/>
      <c r="AJ45" s="533"/>
      <c r="AK45" s="512">
        <f>'C3LPG Balance'!AQ42</f>
        <v>0</v>
      </c>
      <c r="AL45" s="530">
        <f>'C3LPG Balance'!AR42</f>
        <v>0</v>
      </c>
      <c r="AM45" s="530">
        <f>'C3LPG Balance'!AS42</f>
        <v>0</v>
      </c>
      <c r="AN45" s="530">
        <f>'C3LPG Balance'!AT42</f>
        <v>0</v>
      </c>
      <c r="AO45" s="530">
        <f>'C3LPG Balance'!AU42</f>
        <v>0</v>
      </c>
      <c r="AP45" s="530">
        <f>'C3LPG Balance'!AV42</f>
        <v>0</v>
      </c>
      <c r="AQ45" s="530">
        <f>'C3LPG Balance'!AW42</f>
        <v>0</v>
      </c>
      <c r="AR45" s="530">
        <f>'C3LPG Balance'!AX42</f>
        <v>0</v>
      </c>
      <c r="AS45" s="530">
        <f>'C3LPG Balance'!AY42</f>
        <v>0</v>
      </c>
      <c r="AT45" s="551">
        <f>'C3LPG Balance'!AZ42</f>
        <v>0</v>
      </c>
      <c r="AU45" s="530">
        <f>'C3LPG Balance'!BA42</f>
        <v>0</v>
      </c>
      <c r="AV45" s="530">
        <f>'C3LPG Balance'!BB42</f>
        <v>0</v>
      </c>
      <c r="AW45" s="530">
        <f>'C3LPG Balance'!BC42</f>
        <v>0</v>
      </c>
      <c r="AX45" s="530">
        <f>'C3LPG Balance'!BD42</f>
        <v>0</v>
      </c>
      <c r="AY45" s="530">
        <f>'C3LPG Balance'!BE42</f>
        <v>0</v>
      </c>
      <c r="AZ45" s="530">
        <f>'C3LPG Balance'!BF42</f>
        <v>0</v>
      </c>
      <c r="BA45" s="530">
        <f>'C3LPG Balance'!BG42</f>
        <v>0</v>
      </c>
      <c r="BB45" s="530">
        <f>'C3LPG Balance'!BH42</f>
        <v>0</v>
      </c>
      <c r="BC45" s="530">
        <f>'C3LPG Balance'!BI42</f>
        <v>0</v>
      </c>
      <c r="BD45" s="530">
        <f>'C3LPG Balance'!BJ42</f>
        <v>0</v>
      </c>
      <c r="BE45" s="530">
        <f>'C3LPG Balance'!BK42</f>
        <v>0</v>
      </c>
      <c r="BF45" s="530">
        <f>'C3LPG Balance'!BL42</f>
        <v>0</v>
      </c>
      <c r="BG45" s="530">
        <f>'C3LPG Balance'!BM42</f>
        <v>0</v>
      </c>
      <c r="BH45" s="530">
        <f>'C3LPG Balance'!BN42</f>
        <v>0</v>
      </c>
      <c r="BI45" s="530">
        <f>'C3LPG Balance'!BO42</f>
        <v>0</v>
      </c>
      <c r="BJ45" s="584"/>
    </row>
    <row r="46" spans="1:63" ht="10.25" customHeight="1">
      <c r="A46" s="529" t="s">
        <v>318</v>
      </c>
      <c r="B46" s="827" t="str">
        <f>'C3LPG Balance'!C43</f>
        <v>WP</v>
      </c>
      <c r="C46" s="827" t="str">
        <f>'C3LPG Balance'!D43</f>
        <v>PTT TANK</v>
      </c>
      <c r="D46" s="535"/>
      <c r="E46" s="535"/>
      <c r="F46" s="535"/>
      <c r="G46" s="535"/>
      <c r="H46" s="535"/>
      <c r="I46" s="535"/>
      <c r="J46" s="535"/>
      <c r="K46" s="533"/>
      <c r="L46" s="533"/>
      <c r="M46" s="533"/>
      <c r="N46" s="533"/>
      <c r="O46" s="533"/>
      <c r="P46" s="533"/>
      <c r="Q46" s="533"/>
      <c r="R46" s="533"/>
      <c r="S46" s="533"/>
      <c r="T46" s="533"/>
      <c r="U46" s="533"/>
      <c r="V46" s="533"/>
      <c r="W46" s="533"/>
      <c r="X46" s="533"/>
      <c r="Y46" s="533"/>
      <c r="Z46" s="533"/>
      <c r="AA46" s="533"/>
      <c r="AB46" s="533"/>
      <c r="AC46" s="533"/>
      <c r="AD46" s="533"/>
      <c r="AE46" s="533"/>
      <c r="AF46" s="533"/>
      <c r="AG46" s="533"/>
      <c r="AH46" s="533"/>
      <c r="AI46" s="533"/>
      <c r="AJ46" s="533"/>
      <c r="AK46" s="512">
        <f>'C3LPG Balance'!AQ43</f>
        <v>6.52</v>
      </c>
      <c r="AL46" s="530">
        <f>'C3LPG Balance'!AR43</f>
        <v>3.6</v>
      </c>
      <c r="AM46" s="530">
        <f>'C3LPG Balance'!AS43</f>
        <v>5.15</v>
      </c>
      <c r="AN46" s="530">
        <f>'C3LPG Balance'!AT43</f>
        <v>11.4</v>
      </c>
      <c r="AO46" s="530">
        <f>'C3LPG Balance'!AU43</f>
        <v>11.4</v>
      </c>
      <c r="AP46" s="530">
        <f>'C3LPG Balance'!AV43</f>
        <v>13.8</v>
      </c>
      <c r="AQ46" s="530">
        <f>'C3LPG Balance'!AW43</f>
        <v>13.8</v>
      </c>
      <c r="AR46" s="530">
        <f>'C3LPG Balance'!AX43</f>
        <v>18</v>
      </c>
      <c r="AS46" s="530">
        <f>'C3LPG Balance'!AY43</f>
        <v>1.4</v>
      </c>
      <c r="AT46" s="551">
        <f>'C3LPG Balance'!AZ43</f>
        <v>2.9</v>
      </c>
      <c r="AU46" s="530">
        <f>'C3LPG Balance'!BA43</f>
        <v>1.3</v>
      </c>
      <c r="AV46" s="530">
        <f>'C3LPG Balance'!BB43</f>
        <v>5.1199999999999992</v>
      </c>
      <c r="AW46" s="530">
        <f>'C3LPG Balance'!BC43</f>
        <v>10.67</v>
      </c>
      <c r="AX46" s="530">
        <f>'C3LPG Balance'!BD43</f>
        <v>6.17</v>
      </c>
      <c r="AY46" s="530">
        <f>'C3LPG Balance'!BE43</f>
        <v>7.02</v>
      </c>
      <c r="AZ46" s="530">
        <f>'C3LPG Balance'!BF43</f>
        <v>8.2200000000000006</v>
      </c>
      <c r="BA46" s="530">
        <f>'C3LPG Balance'!BG43</f>
        <v>8.8800000000000008</v>
      </c>
      <c r="BB46" s="530">
        <f>'C3LPG Balance'!BH43</f>
        <v>10.88</v>
      </c>
      <c r="BC46" s="530">
        <f>'C3LPG Balance'!BI43</f>
        <v>10.88</v>
      </c>
      <c r="BD46" s="530">
        <f>'C3LPG Balance'!BJ43</f>
        <v>10.88</v>
      </c>
      <c r="BE46" s="530">
        <f>'C3LPG Balance'!BK43</f>
        <v>10.88</v>
      </c>
      <c r="BF46" s="530">
        <f>'C3LPG Balance'!BL43</f>
        <v>10.88</v>
      </c>
      <c r="BG46" s="530">
        <f>'C3LPG Balance'!BM43</f>
        <v>10.88</v>
      </c>
      <c r="BH46" s="530">
        <f>'C3LPG Balance'!BN43</f>
        <v>10.88</v>
      </c>
      <c r="BI46" s="530">
        <f>'C3LPG Balance'!BO43</f>
        <v>10.88</v>
      </c>
      <c r="BJ46" s="584"/>
    </row>
    <row r="47" spans="1:63" ht="10.25" customHeight="1">
      <c r="A47" s="529" t="s">
        <v>318</v>
      </c>
      <c r="B47" s="827" t="str">
        <f>'C3LPG Balance'!C44</f>
        <v>Chevron</v>
      </c>
      <c r="C47" s="827" t="str">
        <f>'C3LPG Balance'!D44</f>
        <v>PTT TANK</v>
      </c>
      <c r="D47" s="535"/>
      <c r="E47" s="535"/>
      <c r="F47" s="535"/>
      <c r="G47" s="535"/>
      <c r="H47" s="535"/>
      <c r="I47" s="535"/>
      <c r="J47" s="535"/>
      <c r="K47" s="533"/>
      <c r="L47" s="533"/>
      <c r="M47" s="533"/>
      <c r="N47" s="533"/>
      <c r="O47" s="533"/>
      <c r="P47" s="533"/>
      <c r="Q47" s="533"/>
      <c r="R47" s="533"/>
      <c r="S47" s="533"/>
      <c r="T47" s="533"/>
      <c r="U47" s="533"/>
      <c r="V47" s="533"/>
      <c r="W47" s="533"/>
      <c r="X47" s="533"/>
      <c r="Y47" s="533"/>
      <c r="Z47" s="533"/>
      <c r="AA47" s="533"/>
      <c r="AB47" s="533"/>
      <c r="AC47" s="533"/>
      <c r="AD47" s="533"/>
      <c r="AE47" s="533"/>
      <c r="AF47" s="533"/>
      <c r="AG47" s="533"/>
      <c r="AH47" s="533"/>
      <c r="AI47" s="533"/>
      <c r="AJ47" s="533"/>
      <c r="AK47" s="512"/>
      <c r="AL47" s="530"/>
      <c r="AM47" s="530"/>
      <c r="AN47" s="530"/>
      <c r="AO47" s="530"/>
      <c r="AP47" s="530"/>
      <c r="AQ47" s="530"/>
      <c r="AR47" s="530">
        <f>'C3LPG Balance'!AX44</f>
        <v>0</v>
      </c>
      <c r="AS47" s="530">
        <f>'C3LPG Balance'!AY44</f>
        <v>0</v>
      </c>
      <c r="AT47" s="551">
        <f>'C3LPG Balance'!AZ44</f>
        <v>0</v>
      </c>
      <c r="AU47" s="530">
        <f>'C3LPG Balance'!BA44</f>
        <v>0</v>
      </c>
      <c r="AV47" s="530">
        <f>'C3LPG Balance'!BB44</f>
        <v>0</v>
      </c>
      <c r="AW47" s="530">
        <f>'C3LPG Balance'!BC44</f>
        <v>0</v>
      </c>
      <c r="AX47" s="530">
        <f>'C3LPG Balance'!BD44</f>
        <v>0</v>
      </c>
      <c r="AY47" s="530">
        <f>'C3LPG Balance'!BE44</f>
        <v>0</v>
      </c>
      <c r="AZ47" s="530">
        <f>'C3LPG Balance'!BF44</f>
        <v>0</v>
      </c>
      <c r="BA47" s="530">
        <f>'C3LPG Balance'!BG44</f>
        <v>0</v>
      </c>
      <c r="BB47" s="530">
        <f>'C3LPG Balance'!BH44</f>
        <v>0</v>
      </c>
      <c r="BC47" s="530">
        <f>'C3LPG Balance'!BI44</f>
        <v>0</v>
      </c>
      <c r="BD47" s="530">
        <f>'C3LPG Balance'!BJ44</f>
        <v>0</v>
      </c>
      <c r="BE47" s="530">
        <f>'C3LPG Balance'!BK44</f>
        <v>0</v>
      </c>
      <c r="BF47" s="530">
        <f>'C3LPG Balance'!BL44</f>
        <v>0</v>
      </c>
      <c r="BG47" s="530">
        <f>'C3LPG Balance'!BM44</f>
        <v>0</v>
      </c>
      <c r="BH47" s="530">
        <f>'C3LPG Balance'!BN44</f>
        <v>0</v>
      </c>
      <c r="BI47" s="530">
        <f>'C3LPG Balance'!BO44</f>
        <v>0</v>
      </c>
      <c r="BJ47" s="584"/>
    </row>
    <row r="48" spans="1:63" ht="10.25" customHeight="1">
      <c r="A48" s="529" t="s">
        <v>318</v>
      </c>
      <c r="B48" s="827" t="str">
        <f>'C3LPG Balance'!C45</f>
        <v>IRPC</v>
      </c>
      <c r="C48" s="827" t="str">
        <f>'C3LPG Balance'!D45</f>
        <v>MT</v>
      </c>
      <c r="D48" s="535"/>
      <c r="E48" s="535"/>
      <c r="F48" s="535"/>
      <c r="G48" s="535"/>
      <c r="H48" s="535"/>
      <c r="I48" s="535"/>
      <c r="J48" s="535"/>
      <c r="K48" s="533"/>
      <c r="L48" s="533"/>
      <c r="M48" s="533"/>
      <c r="N48" s="533"/>
      <c r="O48" s="533"/>
      <c r="P48" s="533"/>
      <c r="Q48" s="533"/>
      <c r="R48" s="533"/>
      <c r="S48" s="533"/>
      <c r="T48" s="533"/>
      <c r="U48" s="533"/>
      <c r="V48" s="533"/>
      <c r="W48" s="533"/>
      <c r="X48" s="533"/>
      <c r="Y48" s="533"/>
      <c r="Z48" s="533"/>
      <c r="AA48" s="533"/>
      <c r="AB48" s="533"/>
      <c r="AC48" s="533"/>
      <c r="AD48" s="533"/>
      <c r="AE48" s="533"/>
      <c r="AF48" s="533"/>
      <c r="AG48" s="533"/>
      <c r="AH48" s="533"/>
      <c r="AI48" s="533"/>
      <c r="AJ48" s="533"/>
      <c r="AK48" s="512">
        <f>'C3LPG Balance'!AQ45</f>
        <v>0</v>
      </c>
      <c r="AL48" s="530">
        <f>'C3LPG Balance'!AR45</f>
        <v>0</v>
      </c>
      <c r="AM48" s="530">
        <f>'C3LPG Balance'!AS45</f>
        <v>0</v>
      </c>
      <c r="AN48" s="530">
        <f>'C3LPG Balance'!AT45</f>
        <v>0</v>
      </c>
      <c r="AO48" s="530">
        <f>'C3LPG Balance'!AU45</f>
        <v>0</v>
      </c>
      <c r="AP48" s="530">
        <f>'C3LPG Balance'!AV45</f>
        <v>0</v>
      </c>
      <c r="AQ48" s="530">
        <f>'C3LPG Balance'!AW45</f>
        <v>0</v>
      </c>
      <c r="AR48" s="530">
        <f>'C3LPG Balance'!AX45</f>
        <v>0</v>
      </c>
      <c r="AS48" s="530">
        <f>'C3LPG Balance'!AY45</f>
        <v>0</v>
      </c>
      <c r="AT48" s="551">
        <f>'C3LPG Balance'!AZ45</f>
        <v>0</v>
      </c>
      <c r="AU48" s="530">
        <f>'C3LPG Balance'!BA45</f>
        <v>0</v>
      </c>
      <c r="AV48" s="530">
        <f>'C3LPG Balance'!BB45</f>
        <v>0</v>
      </c>
      <c r="AW48" s="530">
        <f>'C3LPG Balance'!BC45</f>
        <v>0</v>
      </c>
      <c r="AX48" s="530">
        <f>'C3LPG Balance'!BD45</f>
        <v>0</v>
      </c>
      <c r="AY48" s="530">
        <f>'C3LPG Balance'!BE45</f>
        <v>0</v>
      </c>
      <c r="AZ48" s="530">
        <f>'C3LPG Balance'!BF45</f>
        <v>0</v>
      </c>
      <c r="BA48" s="530">
        <f>'C3LPG Balance'!BG45</f>
        <v>0</v>
      </c>
      <c r="BB48" s="530">
        <f>'C3LPG Balance'!BH45</f>
        <v>0</v>
      </c>
      <c r="BC48" s="530">
        <f>'C3LPG Balance'!BI45</f>
        <v>0</v>
      </c>
      <c r="BD48" s="530">
        <f>'C3LPG Balance'!BJ45</f>
        <v>0</v>
      </c>
      <c r="BE48" s="530">
        <f>'C3LPG Balance'!BK45</f>
        <v>0</v>
      </c>
      <c r="BF48" s="530">
        <f>'C3LPG Balance'!BL45</f>
        <v>0</v>
      </c>
      <c r="BG48" s="530">
        <f>'C3LPG Balance'!BM45</f>
        <v>0</v>
      </c>
      <c r="BH48" s="530">
        <f>'C3LPG Balance'!BN45</f>
        <v>0</v>
      </c>
      <c r="BI48" s="530">
        <f>'C3LPG Balance'!BO45</f>
        <v>0</v>
      </c>
      <c r="BJ48" s="584"/>
    </row>
    <row r="49" spans="1:62" ht="10.25" customHeight="1">
      <c r="A49" s="529" t="s">
        <v>318</v>
      </c>
      <c r="B49" s="827" t="str">
        <f>'C3LPG Balance'!C46</f>
        <v>IRPC</v>
      </c>
      <c r="C49" s="827" t="str">
        <f>'C3LPG Balance'!D46</f>
        <v>PTT TANK</v>
      </c>
      <c r="D49" s="535"/>
      <c r="E49" s="535"/>
      <c r="F49" s="535"/>
      <c r="G49" s="535"/>
      <c r="H49" s="535"/>
      <c r="I49" s="535"/>
      <c r="J49" s="535"/>
      <c r="K49" s="533"/>
      <c r="L49" s="533"/>
      <c r="M49" s="533"/>
      <c r="N49" s="533"/>
      <c r="O49" s="533"/>
      <c r="P49" s="533"/>
      <c r="Q49" s="533"/>
      <c r="R49" s="533"/>
      <c r="S49" s="533"/>
      <c r="T49" s="533"/>
      <c r="U49" s="533"/>
      <c r="V49" s="533"/>
      <c r="W49" s="533"/>
      <c r="X49" s="533"/>
      <c r="Y49" s="533"/>
      <c r="Z49" s="533"/>
      <c r="AA49" s="533"/>
      <c r="AB49" s="533"/>
      <c r="AC49" s="533"/>
      <c r="AD49" s="533"/>
      <c r="AE49" s="533"/>
      <c r="AF49" s="533"/>
      <c r="AG49" s="533"/>
      <c r="AH49" s="533"/>
      <c r="AI49" s="533"/>
      <c r="AJ49" s="533"/>
      <c r="AK49" s="512">
        <f>'C3LPG Balance'!AQ46</f>
        <v>0</v>
      </c>
      <c r="AL49" s="530">
        <f>'C3LPG Balance'!AR46</f>
        <v>0</v>
      </c>
      <c r="AM49" s="530">
        <f>'C3LPG Balance'!AS46</f>
        <v>0</v>
      </c>
      <c r="AN49" s="530">
        <f>'C3LPG Balance'!AT46</f>
        <v>0</v>
      </c>
      <c r="AO49" s="530">
        <f>'C3LPG Balance'!AU46</f>
        <v>0</v>
      </c>
      <c r="AP49" s="530">
        <f>'C3LPG Balance'!AV46</f>
        <v>0</v>
      </c>
      <c r="AQ49" s="530">
        <f>'C3LPG Balance'!AW46</f>
        <v>0</v>
      </c>
      <c r="AR49" s="530">
        <f>'C3LPG Balance'!AX46</f>
        <v>1.2</v>
      </c>
      <c r="AS49" s="530">
        <f>'C3LPG Balance'!AY46</f>
        <v>0</v>
      </c>
      <c r="AT49" s="551">
        <f>'C3LPG Balance'!AZ46</f>
        <v>0</v>
      </c>
      <c r="AU49" s="530">
        <f>'C3LPG Balance'!BA46</f>
        <v>0</v>
      </c>
      <c r="AV49" s="530">
        <f>'C3LPG Balance'!BB46</f>
        <v>0</v>
      </c>
      <c r="AW49" s="530">
        <f>'C3LPG Balance'!BC46</f>
        <v>0</v>
      </c>
      <c r="AX49" s="530">
        <f>'C3LPG Balance'!BD46</f>
        <v>0</v>
      </c>
      <c r="AY49" s="530">
        <f>'C3LPG Balance'!BE46</f>
        <v>0</v>
      </c>
      <c r="AZ49" s="530">
        <f>'C3LPG Balance'!BF46</f>
        <v>0</v>
      </c>
      <c r="BA49" s="530">
        <f>'C3LPG Balance'!BG46</f>
        <v>0</v>
      </c>
      <c r="BB49" s="530">
        <f>'C3LPG Balance'!BH46</f>
        <v>0</v>
      </c>
      <c r="BC49" s="530">
        <f>'C3LPG Balance'!BI46</f>
        <v>0</v>
      </c>
      <c r="BD49" s="530">
        <f>'C3LPG Balance'!BJ46</f>
        <v>0</v>
      </c>
      <c r="BE49" s="530">
        <f>'C3LPG Balance'!BK46</f>
        <v>0</v>
      </c>
      <c r="BF49" s="530">
        <f>'C3LPG Balance'!BL46</f>
        <v>0</v>
      </c>
      <c r="BG49" s="530">
        <f>'C3LPG Balance'!BM46</f>
        <v>0</v>
      </c>
      <c r="BH49" s="530">
        <f>'C3LPG Balance'!BN46</f>
        <v>0</v>
      </c>
      <c r="BI49" s="530">
        <f>'C3LPG Balance'!BO46</f>
        <v>0</v>
      </c>
      <c r="BJ49" s="584"/>
    </row>
    <row r="50" spans="1:62" ht="10.25" customHeight="1">
      <c r="A50" s="529" t="s">
        <v>318</v>
      </c>
      <c r="B50" s="827" t="str">
        <f>'C3LPG Balance'!C47</f>
        <v>Atlas</v>
      </c>
      <c r="C50" s="827" t="str">
        <f>'C3LPG Balance'!D47</f>
        <v>MT</v>
      </c>
      <c r="D50" s="535"/>
      <c r="E50" s="535"/>
      <c r="F50" s="535"/>
      <c r="G50" s="535"/>
      <c r="H50" s="535"/>
      <c r="I50" s="535"/>
      <c r="J50" s="535"/>
      <c r="K50" s="533"/>
      <c r="L50" s="533"/>
      <c r="M50" s="533"/>
      <c r="N50" s="533"/>
      <c r="O50" s="533"/>
      <c r="P50" s="533"/>
      <c r="Q50" s="533"/>
      <c r="R50" s="533"/>
      <c r="S50" s="533"/>
      <c r="T50" s="533"/>
      <c r="U50" s="533"/>
      <c r="V50" s="533"/>
      <c r="W50" s="533"/>
      <c r="X50" s="533"/>
      <c r="Y50" s="533"/>
      <c r="Z50" s="533"/>
      <c r="AA50" s="533"/>
      <c r="AB50" s="533"/>
      <c r="AC50" s="533"/>
      <c r="AD50" s="533"/>
      <c r="AE50" s="533"/>
      <c r="AF50" s="533"/>
      <c r="AG50" s="533"/>
      <c r="AH50" s="533"/>
      <c r="AI50" s="533"/>
      <c r="AJ50" s="533"/>
      <c r="AK50" s="512">
        <f>'C3LPG Balance'!AQ47</f>
        <v>0</v>
      </c>
      <c r="AL50" s="530">
        <f>'C3LPG Balance'!AR47</f>
        <v>0</v>
      </c>
      <c r="AM50" s="530">
        <f>'C3LPG Balance'!AS47</f>
        <v>0</v>
      </c>
      <c r="AN50" s="530">
        <f>'C3LPG Balance'!AT47</f>
        <v>0</v>
      </c>
      <c r="AO50" s="530">
        <f>'C3LPG Balance'!AU47</f>
        <v>0</v>
      </c>
      <c r="AP50" s="530">
        <f>'C3LPG Balance'!AV47</f>
        <v>0</v>
      </c>
      <c r="AQ50" s="530">
        <f>'C3LPG Balance'!AW47</f>
        <v>0</v>
      </c>
      <c r="AR50" s="530">
        <f>'C3LPG Balance'!AX47</f>
        <v>0</v>
      </c>
      <c r="AS50" s="530">
        <f>'C3LPG Balance'!AY47</f>
        <v>0</v>
      </c>
      <c r="AT50" s="551">
        <f>'C3LPG Balance'!AZ47</f>
        <v>0</v>
      </c>
      <c r="AU50" s="530">
        <f>'C3LPG Balance'!BA47</f>
        <v>0</v>
      </c>
      <c r="AV50" s="530">
        <f>'C3LPG Balance'!BB47</f>
        <v>0</v>
      </c>
      <c r="AW50" s="530">
        <f>'C3LPG Balance'!BC47</f>
        <v>0</v>
      </c>
      <c r="AX50" s="530">
        <f>'C3LPG Balance'!BD47</f>
        <v>0</v>
      </c>
      <c r="AY50" s="530">
        <f>'C3LPG Balance'!BE47</f>
        <v>0</v>
      </c>
      <c r="AZ50" s="530">
        <f>'C3LPG Balance'!BF47</f>
        <v>0</v>
      </c>
      <c r="BA50" s="530">
        <f>'C3LPG Balance'!BG47</f>
        <v>0</v>
      </c>
      <c r="BB50" s="530">
        <f>'C3LPG Balance'!BH47</f>
        <v>0</v>
      </c>
      <c r="BC50" s="530">
        <f>'C3LPG Balance'!BI47</f>
        <v>0</v>
      </c>
      <c r="BD50" s="530">
        <f>'C3LPG Balance'!BJ47</f>
        <v>0</v>
      </c>
      <c r="BE50" s="530">
        <f>'C3LPG Balance'!BK47</f>
        <v>0</v>
      </c>
      <c r="BF50" s="530">
        <f>'C3LPG Balance'!BL47</f>
        <v>0</v>
      </c>
      <c r="BG50" s="530">
        <f>'C3LPG Balance'!BM47</f>
        <v>0</v>
      </c>
      <c r="BH50" s="530">
        <f>'C3LPG Balance'!BN47</f>
        <v>0</v>
      </c>
      <c r="BI50" s="530">
        <f>'C3LPG Balance'!BO47</f>
        <v>0</v>
      </c>
      <c r="BJ50" s="584"/>
    </row>
    <row r="51" spans="1:62" ht="10.25" customHeight="1">
      <c r="A51" s="529" t="s">
        <v>318</v>
      </c>
      <c r="B51" s="827" t="str">
        <f>'C3LPG Balance'!C48</f>
        <v>Atlas</v>
      </c>
      <c r="C51" s="827" t="str">
        <f>'C3LPG Balance'!D48</f>
        <v>PTT TANK</v>
      </c>
      <c r="D51" s="535"/>
      <c r="E51" s="535"/>
      <c r="F51" s="535"/>
      <c r="G51" s="535"/>
      <c r="H51" s="535"/>
      <c r="I51" s="535"/>
      <c r="J51" s="535"/>
      <c r="K51" s="533"/>
      <c r="L51" s="533"/>
      <c r="M51" s="533"/>
      <c r="N51" s="533"/>
      <c r="O51" s="533"/>
      <c r="P51" s="533"/>
      <c r="Q51" s="533"/>
      <c r="R51" s="533"/>
      <c r="S51" s="533"/>
      <c r="T51" s="533"/>
      <c r="U51" s="533"/>
      <c r="V51" s="533"/>
      <c r="W51" s="533"/>
      <c r="X51" s="533"/>
      <c r="Y51" s="533"/>
      <c r="Z51" s="533"/>
      <c r="AA51" s="533"/>
      <c r="AB51" s="533"/>
      <c r="AC51" s="533"/>
      <c r="AD51" s="533"/>
      <c r="AE51" s="533"/>
      <c r="AF51" s="533"/>
      <c r="AG51" s="533"/>
      <c r="AH51" s="533"/>
      <c r="AI51" s="533"/>
      <c r="AJ51" s="533"/>
      <c r="AK51" s="512">
        <f>'C3LPG Balance'!AQ48</f>
        <v>0</v>
      </c>
      <c r="AL51" s="530">
        <f>'C3LPG Balance'!AR48</f>
        <v>0.65</v>
      </c>
      <c r="AM51" s="530">
        <f>'C3LPG Balance'!AS48</f>
        <v>0</v>
      </c>
      <c r="AN51" s="530">
        <f>'C3LPG Balance'!AT48</f>
        <v>0</v>
      </c>
      <c r="AO51" s="530">
        <f>'C3LPG Balance'!AU48</f>
        <v>0</v>
      </c>
      <c r="AP51" s="530">
        <f>'C3LPG Balance'!AV48</f>
        <v>0</v>
      </c>
      <c r="AQ51" s="530">
        <f>'C3LPG Balance'!AW48</f>
        <v>0</v>
      </c>
      <c r="AR51" s="530">
        <f>'C3LPG Balance'!AX48</f>
        <v>0</v>
      </c>
      <c r="AS51" s="530">
        <f>'C3LPG Balance'!AY48</f>
        <v>0</v>
      </c>
      <c r="AT51" s="551">
        <f>'C3LPG Balance'!AZ48</f>
        <v>0</v>
      </c>
      <c r="AU51" s="530">
        <f>'C3LPG Balance'!BA48</f>
        <v>0</v>
      </c>
      <c r="AV51" s="530">
        <f>'C3LPG Balance'!BB48</f>
        <v>0</v>
      </c>
      <c r="AW51" s="530">
        <f>'C3LPG Balance'!BC48</f>
        <v>0</v>
      </c>
      <c r="AX51" s="530">
        <f>'C3LPG Balance'!BD48</f>
        <v>0</v>
      </c>
      <c r="AY51" s="530">
        <f>'C3LPG Balance'!BE48</f>
        <v>0</v>
      </c>
      <c r="AZ51" s="530">
        <f>'C3LPG Balance'!BF48</f>
        <v>0</v>
      </c>
      <c r="BA51" s="530">
        <f>'C3LPG Balance'!BG48</f>
        <v>0</v>
      </c>
      <c r="BB51" s="530">
        <f>'C3LPG Balance'!BH48</f>
        <v>0</v>
      </c>
      <c r="BC51" s="530">
        <f>'C3LPG Balance'!BI48</f>
        <v>0</v>
      </c>
      <c r="BD51" s="530">
        <f>'C3LPG Balance'!BJ48</f>
        <v>0</v>
      </c>
      <c r="BE51" s="530">
        <f>'C3LPG Balance'!BK48</f>
        <v>0</v>
      </c>
      <c r="BF51" s="530">
        <f>'C3LPG Balance'!BL48</f>
        <v>0</v>
      </c>
      <c r="BG51" s="530">
        <f>'C3LPG Balance'!BM48</f>
        <v>0</v>
      </c>
      <c r="BH51" s="530">
        <f>'C3LPG Balance'!BN48</f>
        <v>0</v>
      </c>
      <c r="BI51" s="530">
        <f>'C3LPG Balance'!BO48</f>
        <v>0</v>
      </c>
      <c r="BJ51" s="584"/>
    </row>
    <row r="52" spans="1:62" ht="10.25" customHeight="1">
      <c r="A52" s="529" t="s">
        <v>318</v>
      </c>
      <c r="B52" s="827" t="str">
        <f>'C3LPG Balance'!C49</f>
        <v>ESSO</v>
      </c>
      <c r="C52" s="827" t="str">
        <f>'C3LPG Balance'!D49</f>
        <v>MT</v>
      </c>
      <c r="D52" s="535"/>
      <c r="E52" s="535"/>
      <c r="F52" s="535"/>
      <c r="G52" s="535"/>
      <c r="H52" s="535"/>
      <c r="I52" s="535"/>
      <c r="J52" s="535"/>
      <c r="K52" s="533"/>
      <c r="L52" s="533"/>
      <c r="M52" s="533"/>
      <c r="N52" s="533"/>
      <c r="O52" s="533"/>
      <c r="P52" s="533"/>
      <c r="Q52" s="533"/>
      <c r="R52" s="533"/>
      <c r="S52" s="533"/>
      <c r="T52" s="533"/>
      <c r="U52" s="533"/>
      <c r="V52" s="533"/>
      <c r="W52" s="533"/>
      <c r="X52" s="533"/>
      <c r="Y52" s="533"/>
      <c r="Z52" s="533"/>
      <c r="AA52" s="533"/>
      <c r="AB52" s="533"/>
      <c r="AC52" s="533"/>
      <c r="AD52" s="533"/>
      <c r="AE52" s="533"/>
      <c r="AF52" s="533"/>
      <c r="AG52" s="533"/>
      <c r="AH52" s="533"/>
      <c r="AI52" s="533"/>
      <c r="AJ52" s="533"/>
      <c r="AK52" s="512">
        <f>'C3LPG Balance'!AQ49</f>
        <v>0</v>
      </c>
      <c r="AL52" s="530">
        <f>'C3LPG Balance'!AR49</f>
        <v>0</v>
      </c>
      <c r="AM52" s="530">
        <f>'C3LPG Balance'!AS49</f>
        <v>0</v>
      </c>
      <c r="AN52" s="530">
        <f>'C3LPG Balance'!AT49</f>
        <v>0</v>
      </c>
      <c r="AO52" s="530">
        <f>'C3LPG Balance'!AU49</f>
        <v>0</v>
      </c>
      <c r="AP52" s="530">
        <f>'C3LPG Balance'!AV49</f>
        <v>0</v>
      </c>
      <c r="AQ52" s="530">
        <f>'C3LPG Balance'!AW49</f>
        <v>0</v>
      </c>
      <c r="AR52" s="530">
        <f>'C3LPG Balance'!AX49</f>
        <v>0</v>
      </c>
      <c r="AS52" s="530">
        <f>'C3LPG Balance'!AY49</f>
        <v>0</v>
      </c>
      <c r="AT52" s="551">
        <f>'C3LPG Balance'!AZ49</f>
        <v>0</v>
      </c>
      <c r="AU52" s="530">
        <f>'C3LPG Balance'!BA49</f>
        <v>0</v>
      </c>
      <c r="AV52" s="530">
        <f>'C3LPG Balance'!BB49</f>
        <v>0</v>
      </c>
      <c r="AW52" s="530">
        <f>'C3LPG Balance'!BC49</f>
        <v>0</v>
      </c>
      <c r="AX52" s="530">
        <f>'C3LPG Balance'!BD49</f>
        <v>0</v>
      </c>
      <c r="AY52" s="530">
        <f>'C3LPG Balance'!BE49</f>
        <v>0</v>
      </c>
      <c r="AZ52" s="530">
        <f>'C3LPG Balance'!BF49</f>
        <v>0</v>
      </c>
      <c r="BA52" s="530">
        <f>'C3LPG Balance'!BG49</f>
        <v>0</v>
      </c>
      <c r="BB52" s="530">
        <f>'C3LPG Balance'!BH49</f>
        <v>0</v>
      </c>
      <c r="BC52" s="530">
        <f>'C3LPG Balance'!BI49</f>
        <v>0</v>
      </c>
      <c r="BD52" s="530">
        <f>'C3LPG Balance'!BJ49</f>
        <v>0</v>
      </c>
      <c r="BE52" s="530">
        <f>'C3LPG Balance'!BK49</f>
        <v>0</v>
      </c>
      <c r="BF52" s="530">
        <f>'C3LPG Balance'!BL49</f>
        <v>0</v>
      </c>
      <c r="BG52" s="530">
        <f>'C3LPG Balance'!BM49</f>
        <v>0</v>
      </c>
      <c r="BH52" s="530">
        <f>'C3LPG Balance'!BN49</f>
        <v>0</v>
      </c>
      <c r="BI52" s="530">
        <f>'C3LPG Balance'!BO49</f>
        <v>0</v>
      </c>
      <c r="BJ52" s="584"/>
    </row>
    <row r="53" spans="1:62" ht="10.25" customHeight="1">
      <c r="A53" s="529" t="s">
        <v>318</v>
      </c>
      <c r="B53" s="827" t="str">
        <f>'C3LPG Balance'!C50</f>
        <v>ESSO</v>
      </c>
      <c r="C53" s="827" t="str">
        <f>'C3LPG Balance'!D50</f>
        <v xml:space="preserve">BRP </v>
      </c>
      <c r="D53" s="535"/>
      <c r="E53" s="535"/>
      <c r="F53" s="535"/>
      <c r="G53" s="535"/>
      <c r="H53" s="535"/>
      <c r="I53" s="535"/>
      <c r="J53" s="535"/>
      <c r="K53" s="533"/>
      <c r="L53" s="533"/>
      <c r="M53" s="533"/>
      <c r="N53" s="533"/>
      <c r="O53" s="533"/>
      <c r="P53" s="533"/>
      <c r="Q53" s="533"/>
      <c r="R53" s="533"/>
      <c r="S53" s="533"/>
      <c r="T53" s="533"/>
      <c r="U53" s="533"/>
      <c r="V53" s="533"/>
      <c r="W53" s="533"/>
      <c r="X53" s="533"/>
      <c r="Y53" s="533"/>
      <c r="Z53" s="533"/>
      <c r="AA53" s="533"/>
      <c r="AB53" s="533"/>
      <c r="AC53" s="533"/>
      <c r="AD53" s="533"/>
      <c r="AE53" s="533"/>
      <c r="AF53" s="533"/>
      <c r="AG53" s="533"/>
      <c r="AH53" s="533"/>
      <c r="AI53" s="533"/>
      <c r="AJ53" s="533"/>
      <c r="AK53" s="512">
        <f>'C3LPG Balance'!AQ50</f>
        <v>0</v>
      </c>
      <c r="AL53" s="530">
        <f>'C3LPG Balance'!AR50</f>
        <v>0</v>
      </c>
      <c r="AM53" s="530">
        <f>'C3LPG Balance'!AS50</f>
        <v>0</v>
      </c>
      <c r="AN53" s="530">
        <f>'C3LPG Balance'!AT50</f>
        <v>0</v>
      </c>
      <c r="AO53" s="530">
        <f>'C3LPG Balance'!AU50</f>
        <v>0</v>
      </c>
      <c r="AP53" s="530">
        <f>'C3LPG Balance'!AV50</f>
        <v>0</v>
      </c>
      <c r="AQ53" s="530">
        <f>'C3LPG Balance'!AW50</f>
        <v>0</v>
      </c>
      <c r="AR53" s="530">
        <f>'C3LPG Balance'!AX50</f>
        <v>0</v>
      </c>
      <c r="AS53" s="530">
        <f>'C3LPG Balance'!AY50</f>
        <v>0</v>
      </c>
      <c r="AT53" s="551">
        <f>'C3LPG Balance'!AZ50</f>
        <v>0</v>
      </c>
      <c r="AU53" s="530">
        <f>'C3LPG Balance'!BA50</f>
        <v>0</v>
      </c>
      <c r="AV53" s="530">
        <f>'C3LPG Balance'!BB50</f>
        <v>0</v>
      </c>
      <c r="AW53" s="530">
        <f>'C3LPG Balance'!BC50</f>
        <v>0</v>
      </c>
      <c r="AX53" s="530">
        <f>'C3LPG Balance'!BD50</f>
        <v>0</v>
      </c>
      <c r="AY53" s="530">
        <f>'C3LPG Balance'!BE50</f>
        <v>0</v>
      </c>
      <c r="AZ53" s="530">
        <f>'C3LPG Balance'!BF50</f>
        <v>0</v>
      </c>
      <c r="BA53" s="530">
        <f>'C3LPG Balance'!BG50</f>
        <v>0</v>
      </c>
      <c r="BB53" s="530">
        <f>'C3LPG Balance'!BH50</f>
        <v>0</v>
      </c>
      <c r="BC53" s="530">
        <f>'C3LPG Balance'!BI50</f>
        <v>0</v>
      </c>
      <c r="BD53" s="530">
        <f>'C3LPG Balance'!BJ50</f>
        <v>0</v>
      </c>
      <c r="BE53" s="530">
        <f>'C3LPG Balance'!BK50</f>
        <v>0</v>
      </c>
      <c r="BF53" s="530">
        <f>'C3LPG Balance'!BL50</f>
        <v>0</v>
      </c>
      <c r="BG53" s="530">
        <f>'C3LPG Balance'!BM50</f>
        <v>0</v>
      </c>
      <c r="BH53" s="530">
        <f>'C3LPG Balance'!BN50</f>
        <v>0</v>
      </c>
      <c r="BI53" s="530">
        <f>'C3LPG Balance'!BO50</f>
        <v>0</v>
      </c>
      <c r="BJ53" s="584"/>
    </row>
    <row r="54" spans="1:62" ht="10.25" customHeight="1">
      <c r="A54" s="529" t="s">
        <v>318</v>
      </c>
      <c r="B54" s="827" t="str">
        <f>'C3LPG Balance'!C51</f>
        <v>ESSO</v>
      </c>
      <c r="C54" s="827" t="str">
        <f>'C3LPG Balance'!D51</f>
        <v>PTT TANK</v>
      </c>
      <c r="D54" s="535"/>
      <c r="E54" s="535"/>
      <c r="F54" s="535"/>
      <c r="G54" s="535"/>
      <c r="H54" s="535"/>
      <c r="I54" s="535"/>
      <c r="J54" s="535"/>
      <c r="K54" s="533"/>
      <c r="L54" s="533"/>
      <c r="M54" s="533"/>
      <c r="N54" s="533"/>
      <c r="O54" s="533"/>
      <c r="P54" s="533"/>
      <c r="Q54" s="533"/>
      <c r="R54" s="533"/>
      <c r="S54" s="533"/>
      <c r="T54" s="533"/>
      <c r="U54" s="533"/>
      <c r="V54" s="533"/>
      <c r="W54" s="533"/>
      <c r="X54" s="533"/>
      <c r="Y54" s="533"/>
      <c r="Z54" s="533"/>
      <c r="AA54" s="533"/>
      <c r="AB54" s="533"/>
      <c r="AC54" s="533"/>
      <c r="AD54" s="533"/>
      <c r="AE54" s="533"/>
      <c r="AF54" s="533"/>
      <c r="AG54" s="533"/>
      <c r="AH54" s="533"/>
      <c r="AI54" s="533"/>
      <c r="AJ54" s="533"/>
      <c r="AK54" s="512">
        <f>'C3LPG Balance'!AQ51</f>
        <v>0</v>
      </c>
      <c r="AL54" s="530">
        <f>'C3LPG Balance'!AR51</f>
        <v>0</v>
      </c>
      <c r="AM54" s="530">
        <f>'C3LPG Balance'!AS51</f>
        <v>0</v>
      </c>
      <c r="AN54" s="530">
        <f>'C3LPG Balance'!AT51</f>
        <v>0</v>
      </c>
      <c r="AO54" s="530">
        <f>'C3LPG Balance'!AU51</f>
        <v>0</v>
      </c>
      <c r="AP54" s="530">
        <f>'C3LPG Balance'!AV51</f>
        <v>0</v>
      </c>
      <c r="AQ54" s="530">
        <f>'C3LPG Balance'!AW51</f>
        <v>0</v>
      </c>
      <c r="AR54" s="530">
        <f>'C3LPG Balance'!AX51</f>
        <v>0</v>
      </c>
      <c r="AS54" s="530">
        <f>'C3LPG Balance'!AY51</f>
        <v>0</v>
      </c>
      <c r="AT54" s="551">
        <f>'C3LPG Balance'!AZ51</f>
        <v>0</v>
      </c>
      <c r="AU54" s="530">
        <f>'C3LPG Balance'!BA51</f>
        <v>0</v>
      </c>
      <c r="AV54" s="530">
        <f>'C3LPG Balance'!BB51</f>
        <v>0</v>
      </c>
      <c r="AW54" s="530">
        <f>'C3LPG Balance'!BC51</f>
        <v>0</v>
      </c>
      <c r="AX54" s="530">
        <f>'C3LPG Balance'!BD51</f>
        <v>0</v>
      </c>
      <c r="AY54" s="530">
        <f>'C3LPG Balance'!BE51</f>
        <v>0</v>
      </c>
      <c r="AZ54" s="530">
        <f>'C3LPG Balance'!BF51</f>
        <v>0</v>
      </c>
      <c r="BA54" s="530">
        <f>'C3LPG Balance'!BG51</f>
        <v>0</v>
      </c>
      <c r="BB54" s="530">
        <f>'C3LPG Balance'!BH51</f>
        <v>0</v>
      </c>
      <c r="BC54" s="530">
        <f>'C3LPG Balance'!BI51</f>
        <v>0</v>
      </c>
      <c r="BD54" s="530">
        <f>'C3LPG Balance'!BJ51</f>
        <v>0</v>
      </c>
      <c r="BE54" s="530">
        <f>'C3LPG Balance'!BK51</f>
        <v>0</v>
      </c>
      <c r="BF54" s="530">
        <f>'C3LPG Balance'!BL51</f>
        <v>0</v>
      </c>
      <c r="BG54" s="530">
        <f>'C3LPG Balance'!BM51</f>
        <v>0</v>
      </c>
      <c r="BH54" s="530">
        <f>'C3LPG Balance'!BN51</f>
        <v>0</v>
      </c>
      <c r="BI54" s="530">
        <f>'C3LPG Balance'!BO51</f>
        <v>0</v>
      </c>
      <c r="BJ54" s="584"/>
    </row>
    <row r="55" spans="1:62" ht="10.25" customHeight="1">
      <c r="A55" s="529" t="s">
        <v>318</v>
      </c>
      <c r="B55" s="827" t="str">
        <f>'C3LPG Balance'!C52</f>
        <v>UNO</v>
      </c>
      <c r="C55" s="827" t="str">
        <f>'C3LPG Balance'!D52</f>
        <v>PTT TANK</v>
      </c>
      <c r="D55" s="535"/>
      <c r="E55" s="535"/>
      <c r="F55" s="535"/>
      <c r="G55" s="535"/>
      <c r="H55" s="535"/>
      <c r="I55" s="535"/>
      <c r="J55" s="535"/>
      <c r="K55" s="533"/>
      <c r="L55" s="533"/>
      <c r="M55" s="533"/>
      <c r="N55" s="533"/>
      <c r="O55" s="533"/>
      <c r="P55" s="533"/>
      <c r="Q55" s="533"/>
      <c r="R55" s="533"/>
      <c r="S55" s="533"/>
      <c r="T55" s="533"/>
      <c r="U55" s="533"/>
      <c r="V55" s="533"/>
      <c r="W55" s="533"/>
      <c r="X55" s="533"/>
      <c r="Y55" s="533"/>
      <c r="Z55" s="533"/>
      <c r="AA55" s="533"/>
      <c r="AB55" s="533"/>
      <c r="AC55" s="533"/>
      <c r="AD55" s="533"/>
      <c r="AE55" s="533"/>
      <c r="AF55" s="533"/>
      <c r="AG55" s="533"/>
      <c r="AH55" s="533"/>
      <c r="AI55" s="533"/>
      <c r="AJ55" s="533"/>
      <c r="AK55" s="512">
        <f>'C3LPG Balance'!AQ52</f>
        <v>0</v>
      </c>
      <c r="AL55" s="530">
        <f>'C3LPG Balance'!AR52</f>
        <v>0</v>
      </c>
      <c r="AM55" s="530">
        <f>'C3LPG Balance'!AS52</f>
        <v>0</v>
      </c>
      <c r="AN55" s="530">
        <f>'C3LPG Balance'!AT52</f>
        <v>0</v>
      </c>
      <c r="AO55" s="530">
        <f>'C3LPG Balance'!AU52</f>
        <v>0</v>
      </c>
      <c r="AP55" s="530">
        <f>'C3LPG Balance'!AV52</f>
        <v>0</v>
      </c>
      <c r="AQ55" s="530">
        <f>'C3LPG Balance'!AW52</f>
        <v>0</v>
      </c>
      <c r="AR55" s="530">
        <f>'C3LPG Balance'!AX52</f>
        <v>0</v>
      </c>
      <c r="AS55" s="530">
        <f>'C3LPG Balance'!AY52</f>
        <v>0</v>
      </c>
      <c r="AT55" s="551">
        <f>'C3LPG Balance'!AZ52</f>
        <v>0</v>
      </c>
      <c r="AU55" s="530">
        <f>'C3LPG Balance'!BA52</f>
        <v>0</v>
      </c>
      <c r="AV55" s="530">
        <f>'C3LPG Balance'!BB52</f>
        <v>0</v>
      </c>
      <c r="AW55" s="530">
        <f>'C3LPG Balance'!BC52</f>
        <v>0</v>
      </c>
      <c r="AX55" s="530">
        <f>'C3LPG Balance'!BD52</f>
        <v>0</v>
      </c>
      <c r="AY55" s="530">
        <f>'C3LPG Balance'!BE52</f>
        <v>0</v>
      </c>
      <c r="AZ55" s="530">
        <f>'C3LPG Balance'!BF52</f>
        <v>0</v>
      </c>
      <c r="BA55" s="530">
        <f>'C3LPG Balance'!BG52</f>
        <v>0</v>
      </c>
      <c r="BB55" s="530">
        <f>'C3LPG Balance'!BH52</f>
        <v>0</v>
      </c>
      <c r="BC55" s="530">
        <f>'C3LPG Balance'!BI52</f>
        <v>0</v>
      </c>
      <c r="BD55" s="530">
        <f>'C3LPG Balance'!BJ52</f>
        <v>0</v>
      </c>
      <c r="BE55" s="530">
        <f>'C3LPG Balance'!BK52</f>
        <v>0</v>
      </c>
      <c r="BF55" s="530">
        <f>'C3LPG Balance'!BL52</f>
        <v>0</v>
      </c>
      <c r="BG55" s="530">
        <f>'C3LPG Balance'!BM52</f>
        <v>0</v>
      </c>
      <c r="BH55" s="530">
        <f>'C3LPG Balance'!BN52</f>
        <v>0</v>
      </c>
      <c r="BI55" s="530">
        <f>'C3LPG Balance'!BO52</f>
        <v>0</v>
      </c>
      <c r="BJ55" s="584"/>
    </row>
    <row r="56" spans="1:62" ht="10.25" customHeight="1">
      <c r="A56" s="529" t="s">
        <v>318</v>
      </c>
      <c r="B56" s="827" t="str">
        <f>'C3LPG Balance'!C53</f>
        <v>Orchid</v>
      </c>
      <c r="C56" s="827" t="str">
        <f>'C3LPG Balance'!D53</f>
        <v>PTT TANK</v>
      </c>
      <c r="D56" s="535"/>
      <c r="E56" s="535"/>
      <c r="F56" s="535"/>
      <c r="G56" s="535"/>
      <c r="H56" s="535"/>
      <c r="I56" s="535"/>
      <c r="J56" s="535"/>
      <c r="K56" s="533"/>
      <c r="L56" s="533"/>
      <c r="M56" s="533"/>
      <c r="N56" s="533"/>
      <c r="O56" s="533"/>
      <c r="P56" s="533"/>
      <c r="Q56" s="533"/>
      <c r="R56" s="533"/>
      <c r="S56" s="533"/>
      <c r="T56" s="533"/>
      <c r="U56" s="533"/>
      <c r="V56" s="533"/>
      <c r="W56" s="533"/>
      <c r="X56" s="533"/>
      <c r="Y56" s="533"/>
      <c r="Z56" s="533"/>
      <c r="AA56" s="533"/>
      <c r="AB56" s="533"/>
      <c r="AC56" s="533"/>
      <c r="AD56" s="533"/>
      <c r="AE56" s="533"/>
      <c r="AF56" s="533"/>
      <c r="AG56" s="533"/>
      <c r="AH56" s="533"/>
      <c r="AI56" s="533"/>
      <c r="AJ56" s="533"/>
      <c r="AK56" s="512">
        <f>'C3LPG Balance'!AQ53</f>
        <v>0</v>
      </c>
      <c r="AL56" s="530">
        <f>'C3LPG Balance'!AR53</f>
        <v>0</v>
      </c>
      <c r="AM56" s="530">
        <f>'C3LPG Balance'!AS53</f>
        <v>0</v>
      </c>
      <c r="AN56" s="530">
        <f>'C3LPG Balance'!AT53</f>
        <v>0</v>
      </c>
      <c r="AO56" s="530">
        <f>'C3LPG Balance'!AU53</f>
        <v>0</v>
      </c>
      <c r="AP56" s="530">
        <f>'C3LPG Balance'!AV53</f>
        <v>0</v>
      </c>
      <c r="AQ56" s="530">
        <f>'C3LPG Balance'!AW53</f>
        <v>0</v>
      </c>
      <c r="AR56" s="530">
        <f>'C3LPG Balance'!AX53</f>
        <v>0</v>
      </c>
      <c r="AS56" s="530">
        <f>'C3LPG Balance'!AY53</f>
        <v>0</v>
      </c>
      <c r="AT56" s="551">
        <f>'C3LPG Balance'!AZ53</f>
        <v>0</v>
      </c>
      <c r="AU56" s="530">
        <f>'C3LPG Balance'!BA53</f>
        <v>0</v>
      </c>
      <c r="AV56" s="530">
        <f>'C3LPG Balance'!BB53</f>
        <v>0</v>
      </c>
      <c r="AW56" s="530">
        <f>'C3LPG Balance'!BC53</f>
        <v>0</v>
      </c>
      <c r="AX56" s="530">
        <f>'C3LPG Balance'!BD53</f>
        <v>0</v>
      </c>
      <c r="AY56" s="530">
        <f>'C3LPG Balance'!BE53</f>
        <v>0</v>
      </c>
      <c r="AZ56" s="530">
        <f>'C3LPG Balance'!BF53</f>
        <v>0</v>
      </c>
      <c r="BA56" s="530">
        <f>'C3LPG Balance'!BG53</f>
        <v>0</v>
      </c>
      <c r="BB56" s="530">
        <f>'C3LPG Balance'!BH53</f>
        <v>0</v>
      </c>
      <c r="BC56" s="530">
        <f>'C3LPG Balance'!BI53</f>
        <v>0</v>
      </c>
      <c r="BD56" s="530">
        <f>'C3LPG Balance'!BJ53</f>
        <v>0</v>
      </c>
      <c r="BE56" s="530">
        <f>'C3LPG Balance'!BK53</f>
        <v>0</v>
      </c>
      <c r="BF56" s="530">
        <f>'C3LPG Balance'!BL53</f>
        <v>0</v>
      </c>
      <c r="BG56" s="530">
        <f>'C3LPG Balance'!BM53</f>
        <v>0</v>
      </c>
      <c r="BH56" s="530">
        <f>'C3LPG Balance'!BN53</f>
        <v>0</v>
      </c>
      <c r="BI56" s="530">
        <f>'C3LPG Balance'!BO53</f>
        <v>0</v>
      </c>
      <c r="BJ56" s="584"/>
    </row>
    <row r="57" spans="1:62" ht="10.25" customHeight="1">
      <c r="A57" s="529" t="s">
        <v>313</v>
      </c>
      <c r="B57" s="827" t="str">
        <f>'C3LPG Balance'!C54</f>
        <v>PTTOR</v>
      </c>
      <c r="C57" s="827" t="str">
        <f>'C3LPG Balance'!D54</f>
        <v>IRPC</v>
      </c>
      <c r="D57" s="535"/>
      <c r="E57" s="535"/>
      <c r="F57" s="535"/>
      <c r="G57" s="535"/>
      <c r="H57" s="535"/>
      <c r="I57" s="535"/>
      <c r="J57" s="535"/>
      <c r="K57" s="533"/>
      <c r="L57" s="533"/>
      <c r="M57" s="533"/>
      <c r="N57" s="533"/>
      <c r="O57" s="533"/>
      <c r="P57" s="533"/>
      <c r="Q57" s="533"/>
      <c r="R57" s="533"/>
      <c r="S57" s="533"/>
      <c r="T57" s="533"/>
      <c r="U57" s="533"/>
      <c r="V57" s="533"/>
      <c r="W57" s="533"/>
      <c r="X57" s="533"/>
      <c r="Y57" s="533"/>
      <c r="Z57" s="533"/>
      <c r="AA57" s="533"/>
      <c r="AB57" s="533"/>
      <c r="AC57" s="533"/>
      <c r="AD57" s="533"/>
      <c r="AE57" s="533"/>
      <c r="AF57" s="533"/>
      <c r="AG57" s="533"/>
      <c r="AH57" s="533"/>
      <c r="AI57" s="533"/>
      <c r="AJ57" s="533"/>
      <c r="AK57" s="512">
        <f>'C3LPG Balance'!AQ54</f>
        <v>0.68</v>
      </c>
      <c r="AL57" s="530">
        <f>'C3LPG Balance'!AR54</f>
        <v>0.7</v>
      </c>
      <c r="AM57" s="530">
        <f>'C3LPG Balance'!AS54</f>
        <v>0</v>
      </c>
      <c r="AN57" s="530">
        <f>'C3LPG Balance'!AT54</f>
        <v>0</v>
      </c>
      <c r="AO57" s="530">
        <f>'C3LPG Balance'!AU54</f>
        <v>0</v>
      </c>
      <c r="AP57" s="530">
        <f>'C3LPG Balance'!AV54</f>
        <v>0</v>
      </c>
      <c r="AQ57" s="530">
        <f>'C3LPG Balance'!AW54</f>
        <v>0</v>
      </c>
      <c r="AR57" s="530">
        <f>'C3LPG Balance'!AX54</f>
        <v>0</v>
      </c>
      <c r="AS57" s="530">
        <f>'C3LPG Balance'!AY54</f>
        <v>0</v>
      </c>
      <c r="AT57" s="551">
        <f>'C3LPG Balance'!AZ54</f>
        <v>0.68</v>
      </c>
      <c r="AU57" s="530">
        <f>'C3LPG Balance'!BA54</f>
        <v>0</v>
      </c>
      <c r="AV57" s="530">
        <f>'C3LPG Balance'!BB54</f>
        <v>0</v>
      </c>
      <c r="AW57" s="530">
        <f>'C3LPG Balance'!BC54</f>
        <v>0</v>
      </c>
      <c r="AX57" s="530">
        <f>'C3LPG Balance'!BD54</f>
        <v>0</v>
      </c>
      <c r="AY57" s="530">
        <f>'C3LPG Balance'!BE54</f>
        <v>0</v>
      </c>
      <c r="AZ57" s="530">
        <f>'C3LPG Balance'!BF54</f>
        <v>0</v>
      </c>
      <c r="BA57" s="530">
        <f>'C3LPG Balance'!BG54</f>
        <v>0</v>
      </c>
      <c r="BB57" s="530">
        <f>'C3LPG Balance'!BH54</f>
        <v>1.2</v>
      </c>
      <c r="BC57" s="530">
        <f>'C3LPG Balance'!BI54</f>
        <v>1.2</v>
      </c>
      <c r="BD57" s="530">
        <f>'C3LPG Balance'!BJ54</f>
        <v>1.2</v>
      </c>
      <c r="BE57" s="530">
        <f>'C3LPG Balance'!BK54</f>
        <v>1.2</v>
      </c>
      <c r="BF57" s="530">
        <f>'C3LPG Balance'!BL54</f>
        <v>1.2</v>
      </c>
      <c r="BG57" s="530">
        <f>'C3LPG Balance'!BM54</f>
        <v>0</v>
      </c>
      <c r="BH57" s="530">
        <f>'C3LPG Balance'!BN54</f>
        <v>0</v>
      </c>
      <c r="BI57" s="530">
        <f>'C3LPG Balance'!BO54</f>
        <v>0</v>
      </c>
      <c r="BJ57" s="584"/>
    </row>
    <row r="58" spans="1:62" ht="10.25" customHeight="1">
      <c r="A58" s="529" t="s">
        <v>313</v>
      </c>
      <c r="B58" s="827" t="str">
        <f>'C3LPG Balance'!C55</f>
        <v>WP</v>
      </c>
      <c r="C58" s="827" t="str">
        <f>'C3LPG Balance'!D55</f>
        <v>IRPC</v>
      </c>
      <c r="D58" s="535"/>
      <c r="E58" s="535"/>
      <c r="F58" s="535"/>
      <c r="G58" s="535"/>
      <c r="H58" s="535"/>
      <c r="I58" s="535"/>
      <c r="J58" s="535"/>
      <c r="K58" s="533"/>
      <c r="L58" s="533"/>
      <c r="M58" s="533"/>
      <c r="N58" s="533"/>
      <c r="O58" s="533"/>
      <c r="P58" s="533"/>
      <c r="Q58" s="533"/>
      <c r="R58" s="533"/>
      <c r="S58" s="533"/>
      <c r="T58" s="533"/>
      <c r="U58" s="533"/>
      <c r="V58" s="533"/>
      <c r="W58" s="533"/>
      <c r="X58" s="533"/>
      <c r="Y58" s="533"/>
      <c r="Z58" s="533"/>
      <c r="AA58" s="533"/>
      <c r="AB58" s="533"/>
      <c r="AC58" s="533"/>
      <c r="AD58" s="533"/>
      <c r="AE58" s="533"/>
      <c r="AF58" s="533"/>
      <c r="AG58" s="533"/>
      <c r="AH58" s="533"/>
      <c r="AI58" s="533"/>
      <c r="AJ58" s="533"/>
      <c r="AK58" s="512"/>
      <c r="AL58" s="530"/>
      <c r="AM58" s="530"/>
      <c r="AN58" s="530"/>
      <c r="AO58" s="530"/>
      <c r="AP58" s="530"/>
      <c r="AQ58" s="530"/>
      <c r="AR58" s="530"/>
      <c r="AS58" s="530"/>
      <c r="AT58" s="551"/>
      <c r="AU58" s="530"/>
      <c r="AV58" s="530"/>
      <c r="AW58" s="530">
        <f>'C3LPG Balance'!BC55</f>
        <v>1.2</v>
      </c>
      <c r="AX58" s="530">
        <f>'C3LPG Balance'!BD55</f>
        <v>1.2</v>
      </c>
      <c r="AY58" s="530">
        <f>'C3LPG Balance'!BE55</f>
        <v>1.2</v>
      </c>
      <c r="AZ58" s="530">
        <f>'C3LPG Balance'!BF55</f>
        <v>1.2</v>
      </c>
      <c r="BA58" s="530">
        <f>'C3LPG Balance'!BG55</f>
        <v>0</v>
      </c>
      <c r="BB58" s="530">
        <f>'C3LPG Balance'!BH55</f>
        <v>0</v>
      </c>
      <c r="BC58" s="530">
        <f>'C3LPG Balance'!BI55</f>
        <v>0</v>
      </c>
      <c r="BD58" s="530">
        <f>'C3LPG Balance'!BJ55</f>
        <v>0</v>
      </c>
      <c r="BE58" s="530">
        <f>'C3LPG Balance'!BK55</f>
        <v>0</v>
      </c>
      <c r="BF58" s="530">
        <f>'C3LPG Balance'!BL55</f>
        <v>0</v>
      </c>
      <c r="BG58" s="530">
        <f>'C3LPG Balance'!BM55</f>
        <v>0</v>
      </c>
      <c r="BH58" s="530">
        <f>'C3LPG Balance'!BN55</f>
        <v>0</v>
      </c>
      <c r="BI58" s="530">
        <f>'C3LPG Balance'!BO55</f>
        <v>0</v>
      </c>
      <c r="BJ58" s="584"/>
    </row>
    <row r="59" spans="1:62" ht="10.25" customHeight="1">
      <c r="A59" s="529" t="s">
        <v>313</v>
      </c>
      <c r="B59" s="827" t="str">
        <f>'C3LPG Balance'!C56</f>
        <v>Atlas</v>
      </c>
      <c r="C59" s="827" t="str">
        <f>'C3LPG Balance'!D56</f>
        <v>IRPC</v>
      </c>
      <c r="D59" s="535"/>
      <c r="E59" s="535"/>
      <c r="F59" s="535"/>
      <c r="G59" s="535"/>
      <c r="H59" s="535"/>
      <c r="I59" s="535"/>
      <c r="J59" s="535"/>
      <c r="K59" s="533"/>
      <c r="L59" s="533"/>
      <c r="M59" s="533"/>
      <c r="N59" s="533"/>
      <c r="O59" s="533"/>
      <c r="P59" s="533"/>
      <c r="Q59" s="533"/>
      <c r="R59" s="533"/>
      <c r="S59" s="533"/>
      <c r="T59" s="533"/>
      <c r="U59" s="533"/>
      <c r="V59" s="533"/>
      <c r="W59" s="533"/>
      <c r="X59" s="533"/>
      <c r="Y59" s="533"/>
      <c r="Z59" s="533"/>
      <c r="AA59" s="533"/>
      <c r="AB59" s="533"/>
      <c r="AC59" s="533"/>
      <c r="AD59" s="533"/>
      <c r="AE59" s="533"/>
      <c r="AF59" s="533"/>
      <c r="AG59" s="533"/>
      <c r="AH59" s="533"/>
      <c r="AI59" s="533"/>
      <c r="AJ59" s="533"/>
      <c r="AK59" s="512"/>
      <c r="AL59" s="530"/>
      <c r="AM59" s="530">
        <f>'C3LPG Balance'!AS56</f>
        <v>0.6</v>
      </c>
      <c r="AN59" s="530">
        <f>'C3LPG Balance'!AT56</f>
        <v>0</v>
      </c>
      <c r="AO59" s="530">
        <f>'C3LPG Balance'!AU56</f>
        <v>0.6</v>
      </c>
      <c r="AP59" s="530">
        <f>'C3LPG Balance'!AV56</f>
        <v>1.2</v>
      </c>
      <c r="AQ59" s="530">
        <f>'C3LPG Balance'!AW56</f>
        <v>0.6</v>
      </c>
      <c r="AR59" s="530">
        <f>'C3LPG Balance'!AX56</f>
        <v>0</v>
      </c>
      <c r="AS59" s="530">
        <f>'C3LPG Balance'!AY56</f>
        <v>0.6</v>
      </c>
      <c r="AT59" s="551">
        <f>'C3LPG Balance'!AZ56</f>
        <v>1.2</v>
      </c>
      <c r="AU59" s="530">
        <f>'C3LPG Balance'!BA56</f>
        <v>0</v>
      </c>
      <c r="AV59" s="530">
        <f>'C3LPG Balance'!BB56</f>
        <v>0</v>
      </c>
      <c r="AW59" s="530">
        <f>'C3LPG Balance'!BC56</f>
        <v>0</v>
      </c>
      <c r="AX59" s="530">
        <f>'C3LPG Balance'!BD56</f>
        <v>0</v>
      </c>
      <c r="AY59" s="530">
        <f>'C3LPG Balance'!BE56</f>
        <v>0</v>
      </c>
      <c r="AZ59" s="530">
        <f>'C3LPG Balance'!BF56</f>
        <v>0</v>
      </c>
      <c r="BA59" s="530">
        <f>'C3LPG Balance'!BG56</f>
        <v>0</v>
      </c>
      <c r="BB59" s="530">
        <f>'C3LPG Balance'!BH56</f>
        <v>0</v>
      </c>
      <c r="BC59" s="530">
        <f>'C3LPG Balance'!BI56</f>
        <v>0</v>
      </c>
      <c r="BD59" s="530">
        <f>'C3LPG Balance'!BJ56</f>
        <v>0</v>
      </c>
      <c r="BE59" s="530">
        <f>'C3LPG Balance'!BK56</f>
        <v>0</v>
      </c>
      <c r="BF59" s="530">
        <f>'C3LPG Balance'!BL56</f>
        <v>0</v>
      </c>
      <c r="BG59" s="530">
        <f>'C3LPG Balance'!BM56</f>
        <v>0</v>
      </c>
      <c r="BH59" s="530">
        <f>'C3LPG Balance'!BN56</f>
        <v>0</v>
      </c>
      <c r="BI59" s="530">
        <f>'C3LPG Balance'!BO56</f>
        <v>0</v>
      </c>
      <c r="BJ59" s="584"/>
    </row>
    <row r="60" spans="1:62" ht="10.25" customHeight="1">
      <c r="A60" s="529" t="s">
        <v>284</v>
      </c>
      <c r="B60" s="827" t="str">
        <f>'C3LPG Balance'!C57</f>
        <v>PTTOR</v>
      </c>
      <c r="C60" s="827" t="str">
        <f>'C3LPG Balance'!D57</f>
        <v>MT</v>
      </c>
      <c r="D60" s="535"/>
      <c r="E60" s="535"/>
      <c r="F60" s="535"/>
      <c r="G60" s="535"/>
      <c r="H60" s="535"/>
      <c r="I60" s="535"/>
      <c r="J60" s="535"/>
      <c r="K60" s="533"/>
      <c r="L60" s="533"/>
      <c r="M60" s="533"/>
      <c r="N60" s="533"/>
      <c r="O60" s="533"/>
      <c r="P60" s="533"/>
      <c r="Q60" s="533"/>
      <c r="R60" s="533"/>
      <c r="S60" s="533"/>
      <c r="T60" s="533"/>
      <c r="U60" s="533"/>
      <c r="V60" s="533"/>
      <c r="W60" s="533"/>
      <c r="X60" s="533"/>
      <c r="Y60" s="533"/>
      <c r="Z60" s="533"/>
      <c r="AA60" s="533"/>
      <c r="AB60" s="533"/>
      <c r="AC60" s="533"/>
      <c r="AD60" s="533"/>
      <c r="AE60" s="533"/>
      <c r="AF60" s="533"/>
      <c r="AG60" s="533"/>
      <c r="AH60" s="533"/>
      <c r="AI60" s="533"/>
      <c r="AJ60" s="533"/>
      <c r="AK60" s="512">
        <f>'C3LPG Balance'!AQ57</f>
        <v>0</v>
      </c>
      <c r="AL60" s="530">
        <f>'C3LPG Balance'!AR57</f>
        <v>0</v>
      </c>
      <c r="AM60" s="530">
        <f>'C3LPG Balance'!AS57</f>
        <v>0.59999999999999898</v>
      </c>
      <c r="AN60" s="530">
        <f>'C3LPG Balance'!AT57</f>
        <v>0</v>
      </c>
      <c r="AO60" s="530">
        <f>'C3LPG Balance'!AU57</f>
        <v>4.4408920985006262E-16</v>
      </c>
      <c r="AP60" s="530">
        <f>'C3LPG Balance'!AV57</f>
        <v>1.5</v>
      </c>
      <c r="AQ60" s="530">
        <f>'C3LPG Balance'!AW57</f>
        <v>0</v>
      </c>
      <c r="AR60" s="530">
        <f>'C3LPG Balance'!AX57</f>
        <v>0</v>
      </c>
      <c r="AS60" s="530">
        <f>'C3LPG Balance'!AY57</f>
        <v>0</v>
      </c>
      <c r="AT60" s="551">
        <f>'C3LPG Balance'!AZ57</f>
        <v>0</v>
      </c>
      <c r="AU60" s="530">
        <f>'C3LPG Balance'!BA57</f>
        <v>0</v>
      </c>
      <c r="AV60" s="530">
        <f>'C3LPG Balance'!BB57</f>
        <v>0</v>
      </c>
      <c r="AW60" s="530">
        <f>'C3LPG Balance'!BC57</f>
        <v>0</v>
      </c>
      <c r="AX60" s="530">
        <f>'C3LPG Balance'!BD57</f>
        <v>0</v>
      </c>
      <c r="AY60" s="530">
        <f>'C3LPG Balance'!BE57</f>
        <v>0</v>
      </c>
      <c r="AZ60" s="530">
        <f>'C3LPG Balance'!BF57</f>
        <v>0</v>
      </c>
      <c r="BA60" s="530">
        <f>'C3LPG Balance'!BG57</f>
        <v>0</v>
      </c>
      <c r="BB60" s="530">
        <f>'C3LPG Balance'!BH57</f>
        <v>0</v>
      </c>
      <c r="BC60" s="530">
        <f>'C3LPG Balance'!BI57</f>
        <v>0</v>
      </c>
      <c r="BD60" s="530">
        <f>'C3LPG Balance'!BJ57</f>
        <v>0</v>
      </c>
      <c r="BE60" s="530">
        <f>'C3LPG Balance'!BK57</f>
        <v>0</v>
      </c>
      <c r="BF60" s="530">
        <f>'C3LPG Balance'!BL57</f>
        <v>0</v>
      </c>
      <c r="BG60" s="530">
        <f>'C3LPG Balance'!BM57</f>
        <v>0</v>
      </c>
      <c r="BH60" s="530">
        <f>'C3LPG Balance'!BN57</f>
        <v>0</v>
      </c>
      <c r="BI60" s="530">
        <f>'C3LPG Balance'!BO57</f>
        <v>0</v>
      </c>
      <c r="BJ60" s="584"/>
    </row>
    <row r="61" spans="1:62" ht="10.25" customHeight="1">
      <c r="A61" s="529" t="s">
        <v>284</v>
      </c>
      <c r="B61" s="827" t="str">
        <f>'C3LPG Balance'!C58</f>
        <v>PTTOR</v>
      </c>
      <c r="C61" s="827" t="str">
        <f>'C3LPG Balance'!D58</f>
        <v>PTT TANK</v>
      </c>
      <c r="D61" s="535"/>
      <c r="E61" s="535"/>
      <c r="F61" s="535"/>
      <c r="G61" s="535"/>
      <c r="H61" s="535"/>
      <c r="I61" s="535"/>
      <c r="J61" s="535"/>
      <c r="K61" s="533"/>
      <c r="L61" s="533"/>
      <c r="M61" s="533"/>
      <c r="N61" s="533"/>
      <c r="O61" s="533"/>
      <c r="P61" s="533"/>
      <c r="Q61" s="533"/>
      <c r="R61" s="533"/>
      <c r="S61" s="533"/>
      <c r="T61" s="533"/>
      <c r="U61" s="533"/>
      <c r="V61" s="533"/>
      <c r="W61" s="533"/>
      <c r="X61" s="533"/>
      <c r="Y61" s="533"/>
      <c r="Z61" s="533"/>
      <c r="AA61" s="533"/>
      <c r="AB61" s="533"/>
      <c r="AC61" s="533"/>
      <c r="AD61" s="533"/>
      <c r="AE61" s="533"/>
      <c r="AF61" s="533"/>
      <c r="AG61" s="533"/>
      <c r="AH61" s="533"/>
      <c r="AI61" s="533"/>
      <c r="AJ61" s="533"/>
      <c r="AK61" s="512">
        <f>'C3LPG Balance'!AQ58</f>
        <v>0</v>
      </c>
      <c r="AL61" s="530">
        <f>'C3LPG Balance'!AR58</f>
        <v>1.2</v>
      </c>
      <c r="AM61" s="530">
        <f>'C3LPG Balance'!AS58</f>
        <v>2.35</v>
      </c>
      <c r="AN61" s="530">
        <f>'C3LPG Balance'!AT58</f>
        <v>0</v>
      </c>
      <c r="AO61" s="530">
        <f>'C3LPG Balance'!AU58</f>
        <v>2.5999999999999996</v>
      </c>
      <c r="AP61" s="530">
        <f>'C3LPG Balance'!AV58</f>
        <v>0</v>
      </c>
      <c r="AQ61" s="530">
        <f>'C3LPG Balance'!AW58</f>
        <v>0</v>
      </c>
      <c r="AR61" s="530">
        <f>'C3LPG Balance'!AX58</f>
        <v>0</v>
      </c>
      <c r="AS61" s="530">
        <f>'C3LPG Balance'!AY58</f>
        <v>0</v>
      </c>
      <c r="AT61" s="551">
        <f>'C3LPG Balance'!AZ58</f>
        <v>0</v>
      </c>
      <c r="AU61" s="530">
        <f>'C3LPG Balance'!BA58</f>
        <v>10.93</v>
      </c>
      <c r="AV61" s="530">
        <f>'C3LPG Balance'!BB58</f>
        <v>15</v>
      </c>
      <c r="AW61" s="530">
        <f>'C3LPG Balance'!BC58</f>
        <v>0</v>
      </c>
      <c r="AX61" s="530">
        <f>'C3LPG Balance'!BD58</f>
        <v>2</v>
      </c>
      <c r="AY61" s="530">
        <f>'C3LPG Balance'!BE58</f>
        <v>0</v>
      </c>
      <c r="AZ61" s="530">
        <f>'C3LPG Balance'!BF58</f>
        <v>0</v>
      </c>
      <c r="BA61" s="530">
        <f>'C3LPG Balance'!BG58</f>
        <v>0</v>
      </c>
      <c r="BB61" s="530">
        <f>'C3LPG Balance'!BH58</f>
        <v>0</v>
      </c>
      <c r="BC61" s="530">
        <f>'C3LPG Balance'!BI58</f>
        <v>0</v>
      </c>
      <c r="BD61" s="530">
        <f>'C3LPG Balance'!BJ58</f>
        <v>0</v>
      </c>
      <c r="BE61" s="530">
        <f>'C3LPG Balance'!BK58</f>
        <v>0</v>
      </c>
      <c r="BF61" s="530">
        <f>'C3LPG Balance'!BL58</f>
        <v>0</v>
      </c>
      <c r="BG61" s="530">
        <f>'C3LPG Balance'!BM58</f>
        <v>0</v>
      </c>
      <c r="BH61" s="530">
        <f>'C3LPG Balance'!BN58</f>
        <v>0</v>
      </c>
      <c r="BI61" s="530">
        <f>'C3LPG Balance'!BO58</f>
        <v>0</v>
      </c>
      <c r="BJ61" s="584"/>
    </row>
    <row r="62" spans="1:62" ht="10.25" customHeight="1">
      <c r="A62" s="529" t="s">
        <v>284</v>
      </c>
      <c r="B62" s="827" t="str">
        <f>'C3LPG Balance'!C59</f>
        <v>PTTOR</v>
      </c>
      <c r="C62" s="827" t="str">
        <f>'C3LPG Balance'!D59</f>
        <v>PTT TANK (Truck)</v>
      </c>
      <c r="D62" s="535"/>
      <c r="E62" s="535"/>
      <c r="F62" s="535"/>
      <c r="G62" s="535"/>
      <c r="H62" s="535"/>
      <c r="I62" s="535"/>
      <c r="J62" s="535"/>
      <c r="K62" s="533"/>
      <c r="L62" s="533"/>
      <c r="M62" s="533"/>
      <c r="N62" s="533"/>
      <c r="O62" s="533"/>
      <c r="P62" s="533"/>
      <c r="Q62" s="533"/>
      <c r="R62" s="533"/>
      <c r="S62" s="533"/>
      <c r="T62" s="533"/>
      <c r="U62" s="533"/>
      <c r="V62" s="533"/>
      <c r="W62" s="533"/>
      <c r="X62" s="533"/>
      <c r="Y62" s="533"/>
      <c r="Z62" s="533"/>
      <c r="AA62" s="533"/>
      <c r="AB62" s="533"/>
      <c r="AC62" s="533"/>
      <c r="AD62" s="533"/>
      <c r="AE62" s="533"/>
      <c r="AF62" s="533"/>
      <c r="AG62" s="533"/>
      <c r="AH62" s="533"/>
      <c r="AI62" s="533"/>
      <c r="AJ62" s="533"/>
      <c r="AK62" s="512">
        <f>'C3LPG Balance'!AQ59</f>
        <v>0</v>
      </c>
      <c r="AL62" s="530">
        <f>'C3LPG Balance'!AR59</f>
        <v>0</v>
      </c>
      <c r="AM62" s="530">
        <f>'C3LPG Balance'!AS59</f>
        <v>0</v>
      </c>
      <c r="AN62" s="530">
        <f>'C3LPG Balance'!AT59</f>
        <v>0</v>
      </c>
      <c r="AO62" s="530">
        <f>'C3LPG Balance'!AU59</f>
        <v>0</v>
      </c>
      <c r="AP62" s="530">
        <f>'C3LPG Balance'!AV59</f>
        <v>0.3</v>
      </c>
      <c r="AQ62" s="530">
        <f>'C3LPG Balance'!AW59</f>
        <v>0</v>
      </c>
      <c r="AR62" s="530">
        <f>'C3LPG Balance'!AX59</f>
        <v>0</v>
      </c>
      <c r="AS62" s="530">
        <f>'C3LPG Balance'!AY59</f>
        <v>0</v>
      </c>
      <c r="AT62" s="551">
        <f>'C3LPG Balance'!AZ59</f>
        <v>0</v>
      </c>
      <c r="AU62" s="530">
        <f>'C3LPG Balance'!BA59</f>
        <v>0</v>
      </c>
      <c r="AV62" s="530">
        <f>'C3LPG Balance'!BB59</f>
        <v>0</v>
      </c>
      <c r="AW62" s="530">
        <f>'C3LPG Balance'!BC59</f>
        <v>0</v>
      </c>
      <c r="AX62" s="530">
        <f>'C3LPG Balance'!BD59</f>
        <v>0</v>
      </c>
      <c r="AY62" s="530">
        <f>'C3LPG Balance'!BE59</f>
        <v>0</v>
      </c>
      <c r="AZ62" s="530">
        <f>'C3LPG Balance'!BF59</f>
        <v>0</v>
      </c>
      <c r="BA62" s="530">
        <f>'C3LPG Balance'!BG59</f>
        <v>0</v>
      </c>
      <c r="BB62" s="530">
        <f>'C3LPG Balance'!BH59</f>
        <v>0</v>
      </c>
      <c r="BC62" s="530">
        <f>'C3LPG Balance'!BI59</f>
        <v>0</v>
      </c>
      <c r="BD62" s="530">
        <f>'C3LPG Balance'!BJ59</f>
        <v>0</v>
      </c>
      <c r="BE62" s="530">
        <f>'C3LPG Balance'!BK59</f>
        <v>0</v>
      </c>
      <c r="BF62" s="530">
        <f>'C3LPG Balance'!BL59</f>
        <v>0</v>
      </c>
      <c r="BG62" s="530">
        <f>'C3LPG Balance'!BM59</f>
        <v>0</v>
      </c>
      <c r="BH62" s="530">
        <f>'C3LPG Balance'!BN59</f>
        <v>0</v>
      </c>
      <c r="BI62" s="530">
        <f>'C3LPG Balance'!BO59</f>
        <v>0</v>
      </c>
      <c r="BJ62" s="584"/>
    </row>
    <row r="63" spans="1:62" ht="10.25" customHeight="1">
      <c r="A63" s="529" t="s">
        <v>284</v>
      </c>
      <c r="B63" s="827" t="str">
        <f>'C3LPG Balance'!C60</f>
        <v>BCP</v>
      </c>
      <c r="C63" s="827" t="str">
        <f>'C3LPG Balance'!D60</f>
        <v>MT</v>
      </c>
      <c r="D63" s="535"/>
      <c r="E63" s="535"/>
      <c r="F63" s="535"/>
      <c r="G63" s="535"/>
      <c r="H63" s="535"/>
      <c r="I63" s="535"/>
      <c r="J63" s="535"/>
      <c r="K63" s="533"/>
      <c r="L63" s="533"/>
      <c r="M63" s="533"/>
      <c r="N63" s="533"/>
      <c r="O63" s="533"/>
      <c r="P63" s="533"/>
      <c r="Q63" s="533"/>
      <c r="R63" s="533"/>
      <c r="S63" s="533"/>
      <c r="T63" s="533"/>
      <c r="U63" s="533"/>
      <c r="V63" s="533"/>
      <c r="W63" s="533"/>
      <c r="X63" s="533"/>
      <c r="Y63" s="533"/>
      <c r="Z63" s="533"/>
      <c r="AA63" s="533"/>
      <c r="AB63" s="533"/>
      <c r="AC63" s="533"/>
      <c r="AD63" s="533"/>
      <c r="AE63" s="533"/>
      <c r="AF63" s="533"/>
      <c r="AG63" s="533"/>
      <c r="AH63" s="533"/>
      <c r="AI63" s="533"/>
      <c r="AJ63" s="533"/>
      <c r="AK63" s="512">
        <f>'C3LPG Balance'!AQ60</f>
        <v>0</v>
      </c>
      <c r="AL63" s="530">
        <f>'C3LPG Balance'!AR60</f>
        <v>0</v>
      </c>
      <c r="AM63" s="530">
        <f>'C3LPG Balance'!AS60</f>
        <v>0</v>
      </c>
      <c r="AN63" s="530">
        <f>'C3LPG Balance'!AT60</f>
        <v>0</v>
      </c>
      <c r="AO63" s="530">
        <f>'C3LPG Balance'!AU60</f>
        <v>0</v>
      </c>
      <c r="AP63" s="530">
        <f>'C3LPG Balance'!AV60</f>
        <v>0</v>
      </c>
      <c r="AQ63" s="530">
        <f>'C3LPG Balance'!AW60</f>
        <v>0</v>
      </c>
      <c r="AR63" s="530">
        <f>'C3LPG Balance'!AX60</f>
        <v>0</v>
      </c>
      <c r="AS63" s="530">
        <f>'C3LPG Balance'!AY60</f>
        <v>0</v>
      </c>
      <c r="AT63" s="551">
        <f>'C3LPG Balance'!AZ60</f>
        <v>0</v>
      </c>
      <c r="AU63" s="530">
        <f>'C3LPG Balance'!BA60</f>
        <v>0</v>
      </c>
      <c r="AV63" s="530">
        <f>'C3LPG Balance'!BB60</f>
        <v>0</v>
      </c>
      <c r="AW63" s="530">
        <f>'C3LPG Balance'!BC60</f>
        <v>0</v>
      </c>
      <c r="AX63" s="530">
        <f>'C3LPG Balance'!BD60</f>
        <v>0</v>
      </c>
      <c r="AY63" s="530">
        <f>'C3LPG Balance'!BE60</f>
        <v>0</v>
      </c>
      <c r="AZ63" s="530">
        <f>'C3LPG Balance'!BF60</f>
        <v>0</v>
      </c>
      <c r="BA63" s="530">
        <f>'C3LPG Balance'!BG60</f>
        <v>0</v>
      </c>
      <c r="BB63" s="530">
        <f>'C3LPG Balance'!BH60</f>
        <v>0</v>
      </c>
      <c r="BC63" s="530">
        <f>'C3LPG Balance'!BI60</f>
        <v>0</v>
      </c>
      <c r="BD63" s="530">
        <f>'C3LPG Balance'!BJ60</f>
        <v>0</v>
      </c>
      <c r="BE63" s="530">
        <f>'C3LPG Balance'!BK60</f>
        <v>0</v>
      </c>
      <c r="BF63" s="530">
        <f>'C3LPG Balance'!BL60</f>
        <v>0</v>
      </c>
      <c r="BG63" s="530">
        <f>'C3LPG Balance'!BM60</f>
        <v>0</v>
      </c>
      <c r="BH63" s="530">
        <f>'C3LPG Balance'!BN60</f>
        <v>0</v>
      </c>
      <c r="BI63" s="530">
        <f>'C3LPG Balance'!BO60</f>
        <v>0</v>
      </c>
      <c r="BJ63" s="584"/>
    </row>
    <row r="64" spans="1:62" ht="10.25" customHeight="1">
      <c r="A64" s="529" t="s">
        <v>284</v>
      </c>
      <c r="B64" s="827" t="str">
        <f>'C3LPG Balance'!C61</f>
        <v>BCP</v>
      </c>
      <c r="C64" s="827" t="str">
        <f>'C3LPG Balance'!D61</f>
        <v>PTT TANK</v>
      </c>
      <c r="D64" s="535"/>
      <c r="E64" s="535"/>
      <c r="F64" s="535"/>
      <c r="G64" s="535"/>
      <c r="H64" s="535"/>
      <c r="I64" s="535"/>
      <c r="J64" s="535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12">
        <f>'C3LPG Balance'!AQ61</f>
        <v>0</v>
      </c>
      <c r="AL64" s="530">
        <f>'C3LPG Balance'!AR61</f>
        <v>0</v>
      </c>
      <c r="AM64" s="530">
        <f>'C3LPG Balance'!AS61</f>
        <v>0</v>
      </c>
      <c r="AN64" s="530">
        <f>'C3LPG Balance'!AT61</f>
        <v>0</v>
      </c>
      <c r="AO64" s="530">
        <f>'C3LPG Balance'!AU61</f>
        <v>0</v>
      </c>
      <c r="AP64" s="530">
        <f>'C3LPG Balance'!AV61</f>
        <v>0</v>
      </c>
      <c r="AQ64" s="530">
        <f>'C3LPG Balance'!AW61</f>
        <v>0</v>
      </c>
      <c r="AR64" s="530">
        <f>'C3LPG Balance'!AX61</f>
        <v>0</v>
      </c>
      <c r="AS64" s="530">
        <f>'C3LPG Balance'!AY61</f>
        <v>0</v>
      </c>
      <c r="AT64" s="551">
        <f>'C3LPG Balance'!AZ61</f>
        <v>0</v>
      </c>
      <c r="AU64" s="530">
        <f>'C3LPG Balance'!BA61</f>
        <v>0</v>
      </c>
      <c r="AV64" s="530">
        <f>'C3LPG Balance'!BB61</f>
        <v>0</v>
      </c>
      <c r="AW64" s="530">
        <f>'C3LPG Balance'!BC61</f>
        <v>0</v>
      </c>
      <c r="AX64" s="530">
        <f>'C3LPG Balance'!BD61</f>
        <v>0</v>
      </c>
      <c r="AY64" s="530">
        <f>'C3LPG Balance'!BE61</f>
        <v>0</v>
      </c>
      <c r="AZ64" s="530">
        <f>'C3LPG Balance'!BF61</f>
        <v>0</v>
      </c>
      <c r="BA64" s="530">
        <f>'C3LPG Balance'!BG61</f>
        <v>0</v>
      </c>
      <c r="BB64" s="530">
        <f>'C3LPG Balance'!BH61</f>
        <v>0</v>
      </c>
      <c r="BC64" s="530">
        <f>'C3LPG Balance'!BI61</f>
        <v>0</v>
      </c>
      <c r="BD64" s="530">
        <f>'C3LPG Balance'!BJ61</f>
        <v>0</v>
      </c>
      <c r="BE64" s="530">
        <f>'C3LPG Balance'!BK61</f>
        <v>0</v>
      </c>
      <c r="BF64" s="530">
        <f>'C3LPG Balance'!BL61</f>
        <v>0</v>
      </c>
      <c r="BG64" s="530">
        <f>'C3LPG Balance'!BM61</f>
        <v>0</v>
      </c>
      <c r="BH64" s="530">
        <f>'C3LPG Balance'!BN61</f>
        <v>0</v>
      </c>
      <c r="BI64" s="530">
        <f>'C3LPG Balance'!BO61</f>
        <v>0</v>
      </c>
      <c r="BJ64" s="584"/>
    </row>
    <row r="65" spans="1:62" ht="10.25" customHeight="1">
      <c r="A65" s="529" t="s">
        <v>284</v>
      </c>
      <c r="B65" s="827" t="str">
        <f>'C3LPG Balance'!C62</f>
        <v>PAP</v>
      </c>
      <c r="C65" s="827" t="str">
        <f>'C3LPG Balance'!D62</f>
        <v>MT</v>
      </c>
      <c r="D65" s="535"/>
      <c r="E65" s="535"/>
      <c r="F65" s="535"/>
      <c r="G65" s="535"/>
      <c r="H65" s="535"/>
      <c r="I65" s="535"/>
      <c r="J65" s="535"/>
      <c r="K65" s="533"/>
      <c r="L65" s="533"/>
      <c r="M65" s="533"/>
      <c r="N65" s="533"/>
      <c r="O65" s="533"/>
      <c r="P65" s="533"/>
      <c r="Q65" s="533"/>
      <c r="R65" s="533"/>
      <c r="S65" s="533"/>
      <c r="T65" s="533"/>
      <c r="U65" s="533"/>
      <c r="V65" s="533"/>
      <c r="W65" s="533"/>
      <c r="X65" s="533"/>
      <c r="Y65" s="533"/>
      <c r="Z65" s="533"/>
      <c r="AA65" s="533"/>
      <c r="AB65" s="533"/>
      <c r="AC65" s="533"/>
      <c r="AD65" s="533"/>
      <c r="AE65" s="533"/>
      <c r="AF65" s="533"/>
      <c r="AG65" s="533"/>
      <c r="AH65" s="533"/>
      <c r="AI65" s="533"/>
      <c r="AJ65" s="533"/>
      <c r="AK65" s="512">
        <f>'C3LPG Balance'!AQ62</f>
        <v>0</v>
      </c>
      <c r="AL65" s="530">
        <f>'C3LPG Balance'!AR62</f>
        <v>0</v>
      </c>
      <c r="AM65" s="530">
        <f>'C3LPG Balance'!AS62</f>
        <v>0</v>
      </c>
      <c r="AN65" s="530">
        <f>'C3LPG Balance'!AT62</f>
        <v>0</v>
      </c>
      <c r="AO65" s="530">
        <f>'C3LPG Balance'!AU62</f>
        <v>0</v>
      </c>
      <c r="AP65" s="530">
        <f>'C3LPG Balance'!AV62</f>
        <v>0</v>
      </c>
      <c r="AQ65" s="530">
        <f>'C3LPG Balance'!AW62</f>
        <v>0</v>
      </c>
      <c r="AR65" s="530">
        <f>'C3LPG Balance'!AX62</f>
        <v>0</v>
      </c>
      <c r="AS65" s="530">
        <f>'C3LPG Balance'!AY62</f>
        <v>0</v>
      </c>
      <c r="AT65" s="551">
        <f>'C3LPG Balance'!AZ62</f>
        <v>0</v>
      </c>
      <c r="AU65" s="530">
        <f>'C3LPG Balance'!BA62</f>
        <v>0</v>
      </c>
      <c r="AV65" s="530">
        <f>'C3LPG Balance'!BB62</f>
        <v>0</v>
      </c>
      <c r="AW65" s="530">
        <f>'C3LPG Balance'!BC62</f>
        <v>0</v>
      </c>
      <c r="AX65" s="530">
        <f>'C3LPG Balance'!BD62</f>
        <v>0</v>
      </c>
      <c r="AY65" s="530">
        <f>'C3LPG Balance'!BE62</f>
        <v>0</v>
      </c>
      <c r="AZ65" s="530">
        <f>'C3LPG Balance'!BF62</f>
        <v>0</v>
      </c>
      <c r="BA65" s="530">
        <f>'C3LPG Balance'!BG62</f>
        <v>0</v>
      </c>
      <c r="BB65" s="530">
        <f>'C3LPG Balance'!BH62</f>
        <v>0</v>
      </c>
      <c r="BC65" s="530">
        <f>'C3LPG Balance'!BI62</f>
        <v>0</v>
      </c>
      <c r="BD65" s="530">
        <f>'C3LPG Balance'!BJ62</f>
        <v>0</v>
      </c>
      <c r="BE65" s="530">
        <f>'C3LPG Balance'!BK62</f>
        <v>0</v>
      </c>
      <c r="BF65" s="530">
        <f>'C3LPG Balance'!BL62</f>
        <v>0</v>
      </c>
      <c r="BG65" s="530">
        <f>'C3LPG Balance'!BM62</f>
        <v>0</v>
      </c>
      <c r="BH65" s="530">
        <f>'C3LPG Balance'!BN62</f>
        <v>0</v>
      </c>
      <c r="BI65" s="530">
        <f>'C3LPG Balance'!BO62</f>
        <v>0</v>
      </c>
      <c r="BJ65" s="584"/>
    </row>
    <row r="66" spans="1:62" ht="10.25" customHeight="1">
      <c r="A66" s="529" t="s">
        <v>284</v>
      </c>
      <c r="B66" s="827" t="str">
        <f>'C3LPG Balance'!C63</f>
        <v>PAP</v>
      </c>
      <c r="C66" s="827" t="str">
        <f>'C3LPG Balance'!D63</f>
        <v>PTT TANK</v>
      </c>
      <c r="D66" s="535"/>
      <c r="E66" s="535"/>
      <c r="F66" s="535"/>
      <c r="G66" s="535"/>
      <c r="H66" s="535"/>
      <c r="I66" s="535"/>
      <c r="J66" s="535"/>
      <c r="K66" s="533"/>
      <c r="L66" s="533"/>
      <c r="M66" s="533"/>
      <c r="N66" s="533"/>
      <c r="O66" s="533"/>
      <c r="P66" s="533"/>
      <c r="Q66" s="533"/>
      <c r="R66" s="533"/>
      <c r="S66" s="533"/>
      <c r="T66" s="533"/>
      <c r="U66" s="533"/>
      <c r="V66" s="533"/>
      <c r="W66" s="533"/>
      <c r="X66" s="533"/>
      <c r="Y66" s="533"/>
      <c r="Z66" s="533"/>
      <c r="AA66" s="533"/>
      <c r="AB66" s="533"/>
      <c r="AC66" s="533"/>
      <c r="AD66" s="533"/>
      <c r="AE66" s="533"/>
      <c r="AF66" s="533"/>
      <c r="AG66" s="533"/>
      <c r="AH66" s="533"/>
      <c r="AI66" s="533"/>
      <c r="AJ66" s="533"/>
      <c r="AK66" s="512">
        <f>'C3LPG Balance'!AQ64</f>
        <v>3</v>
      </c>
      <c r="AL66" s="530">
        <f>'C3LPG Balance'!AR64</f>
        <v>1.8</v>
      </c>
      <c r="AM66" s="530">
        <f>'C3LPG Balance'!AS64</f>
        <v>1.8</v>
      </c>
      <c r="AN66" s="530">
        <f>'C3LPG Balance'!AT64</f>
        <v>0</v>
      </c>
      <c r="AO66" s="530">
        <f>'C3LPG Balance'!AU64</f>
        <v>1.4</v>
      </c>
      <c r="AP66" s="530">
        <f>'C3LPG Balance'!AV64</f>
        <v>0</v>
      </c>
      <c r="AQ66" s="530">
        <f>'C3LPG Balance'!AW64</f>
        <v>0</v>
      </c>
      <c r="AR66" s="530">
        <f>'C3LPG Balance'!AX64</f>
        <v>0</v>
      </c>
      <c r="AS66" s="530">
        <f>'C3LPG Balance'!AY64</f>
        <v>0</v>
      </c>
      <c r="AT66" s="551">
        <f>'C3LPG Balance'!AZ64</f>
        <v>0</v>
      </c>
      <c r="AU66" s="530">
        <f>'C3LPG Balance'!BA63</f>
        <v>3.6</v>
      </c>
      <c r="AV66" s="530">
        <f>'C3LPG Balance'!BB63</f>
        <v>0</v>
      </c>
      <c r="AW66" s="530">
        <f>'C3LPG Balance'!BC63</f>
        <v>0</v>
      </c>
      <c r="AX66" s="530">
        <f>'C3LPG Balance'!BD63</f>
        <v>0</v>
      </c>
      <c r="AY66" s="530">
        <f>'C3LPG Balance'!BE63</f>
        <v>0</v>
      </c>
      <c r="AZ66" s="530">
        <f>'C3LPG Balance'!BF63</f>
        <v>0</v>
      </c>
      <c r="BA66" s="530">
        <f>'C3LPG Balance'!BG63</f>
        <v>0</v>
      </c>
      <c r="BB66" s="530">
        <f>'C3LPG Balance'!BH63</f>
        <v>0</v>
      </c>
      <c r="BC66" s="530">
        <f>'C3LPG Balance'!BI63</f>
        <v>0</v>
      </c>
      <c r="BD66" s="530">
        <f>'C3LPG Balance'!BJ63</f>
        <v>0</v>
      </c>
      <c r="BE66" s="530">
        <f>'C3LPG Balance'!BK63</f>
        <v>0</v>
      </c>
      <c r="BF66" s="530">
        <f>'C3LPG Balance'!BL63</f>
        <v>0</v>
      </c>
      <c r="BG66" s="530">
        <f>'C3LPG Balance'!BM63</f>
        <v>0</v>
      </c>
      <c r="BH66" s="530">
        <f>'C3LPG Balance'!BN63</f>
        <v>0</v>
      </c>
      <c r="BI66" s="530">
        <f>'C3LPG Balance'!BO63</f>
        <v>0</v>
      </c>
      <c r="BJ66" s="584"/>
    </row>
    <row r="67" spans="1:62" ht="10.25" customHeight="1">
      <c r="A67" s="529" t="s">
        <v>284</v>
      </c>
      <c r="B67" s="827" t="str">
        <f>'C3LPG Balance'!C64</f>
        <v>PAP</v>
      </c>
      <c r="C67" s="827" t="str">
        <f>'C3LPG Balance'!D64</f>
        <v>PTT TANK (Truck)</v>
      </c>
      <c r="D67" s="535"/>
      <c r="E67" s="535"/>
      <c r="F67" s="535"/>
      <c r="G67" s="535"/>
      <c r="H67" s="535"/>
      <c r="I67" s="535"/>
      <c r="J67" s="535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12">
        <f>'C3LPG Balance'!AQ65</f>
        <v>0</v>
      </c>
      <c r="AL67" s="530">
        <f>'C3LPG Balance'!AR65</f>
        <v>0</v>
      </c>
      <c r="AM67" s="530">
        <f>'C3LPG Balance'!AS65</f>
        <v>0</v>
      </c>
      <c r="AN67" s="530">
        <f>'C3LPG Balance'!AT65</f>
        <v>0</v>
      </c>
      <c r="AO67" s="530">
        <f>'C3LPG Balance'!AU65</f>
        <v>0</v>
      </c>
      <c r="AP67" s="530">
        <f>'C3LPG Balance'!AV65</f>
        <v>0</v>
      </c>
      <c r="AQ67" s="530">
        <f>'C3LPG Balance'!AW65</f>
        <v>0</v>
      </c>
      <c r="AR67" s="530">
        <f>'C3LPG Balance'!AX65</f>
        <v>0</v>
      </c>
      <c r="AS67" s="530">
        <f>'C3LPG Balance'!AY65</f>
        <v>0</v>
      </c>
      <c r="AT67" s="551">
        <f>'C3LPG Balance'!AZ65</f>
        <v>0</v>
      </c>
      <c r="AU67" s="530">
        <f>'C3LPG Balance'!BA64</f>
        <v>0.8</v>
      </c>
      <c r="AV67" s="530">
        <f>'C3LPG Balance'!BB64</f>
        <v>0</v>
      </c>
      <c r="AW67" s="530">
        <f>'C3LPG Balance'!BC64</f>
        <v>0</v>
      </c>
      <c r="AX67" s="530">
        <f>'C3LPG Balance'!BD64</f>
        <v>0</v>
      </c>
      <c r="AY67" s="530">
        <f>'C3LPG Balance'!BE64</f>
        <v>0</v>
      </c>
      <c r="AZ67" s="530">
        <f>'C3LPG Balance'!BF64</f>
        <v>0</v>
      </c>
      <c r="BA67" s="530">
        <f>'C3LPG Balance'!BG64</f>
        <v>0</v>
      </c>
      <c r="BB67" s="530">
        <f>'C3LPG Balance'!BH64</f>
        <v>0</v>
      </c>
      <c r="BC67" s="530">
        <f>'C3LPG Balance'!BI64</f>
        <v>0</v>
      </c>
      <c r="BD67" s="530">
        <f>'C3LPG Balance'!BJ64</f>
        <v>0</v>
      </c>
      <c r="BE67" s="530">
        <f>'C3LPG Balance'!BK64</f>
        <v>0</v>
      </c>
      <c r="BF67" s="530">
        <f>'C3LPG Balance'!BL64</f>
        <v>0</v>
      </c>
      <c r="BG67" s="530">
        <f>'C3LPG Balance'!BM64</f>
        <v>0</v>
      </c>
      <c r="BH67" s="530">
        <f>'C3LPG Balance'!BN64</f>
        <v>0</v>
      </c>
      <c r="BI67" s="530">
        <f>'C3LPG Balance'!BO64</f>
        <v>0</v>
      </c>
      <c r="BJ67" s="584"/>
    </row>
    <row r="68" spans="1:62" ht="10.25" customHeight="1">
      <c r="A68" s="529" t="s">
        <v>284</v>
      </c>
      <c r="B68" s="827" t="str">
        <f>'C3LPG Balance'!C65</f>
        <v>WP</v>
      </c>
      <c r="C68" s="827" t="str">
        <f>'C3LPG Balance'!D65</f>
        <v>MT</v>
      </c>
      <c r="D68" s="535"/>
      <c r="E68" s="535"/>
      <c r="F68" s="535"/>
      <c r="G68" s="535"/>
      <c r="H68" s="535"/>
      <c r="I68" s="535"/>
      <c r="J68" s="535"/>
      <c r="K68" s="533"/>
      <c r="L68" s="533"/>
      <c r="M68" s="533"/>
      <c r="N68" s="533"/>
      <c r="O68" s="533"/>
      <c r="P68" s="533"/>
      <c r="Q68" s="533"/>
      <c r="R68" s="533"/>
      <c r="S68" s="533"/>
      <c r="T68" s="533"/>
      <c r="U68" s="533"/>
      <c r="V68" s="533"/>
      <c r="W68" s="533"/>
      <c r="X68" s="533"/>
      <c r="Y68" s="533"/>
      <c r="Z68" s="533"/>
      <c r="AA68" s="533"/>
      <c r="AB68" s="533"/>
      <c r="AC68" s="533"/>
      <c r="AD68" s="533"/>
      <c r="AE68" s="533"/>
      <c r="AF68" s="533"/>
      <c r="AG68" s="533"/>
      <c r="AH68" s="533"/>
      <c r="AI68" s="533"/>
      <c r="AJ68" s="533"/>
      <c r="AK68" s="512">
        <f>'C3LPG Balance'!AQ66</f>
        <v>4</v>
      </c>
      <c r="AL68" s="530">
        <f>'C3LPG Balance'!AR66</f>
        <v>4</v>
      </c>
      <c r="AM68" s="530">
        <f>'C3LPG Balance'!AS66</f>
        <v>1.2500000000000009</v>
      </c>
      <c r="AN68" s="530">
        <f>'C3LPG Balance'!AT66</f>
        <v>0</v>
      </c>
      <c r="AO68" s="530">
        <f>'C3LPG Balance'!AU66</f>
        <v>0</v>
      </c>
      <c r="AP68" s="530">
        <f>'C3LPG Balance'!AV66</f>
        <v>0</v>
      </c>
      <c r="AQ68" s="530">
        <f>'C3LPG Balance'!AW66</f>
        <v>0</v>
      </c>
      <c r="AR68" s="530">
        <f>'C3LPG Balance'!AX66</f>
        <v>0</v>
      </c>
      <c r="AS68" s="530">
        <f>'C3LPG Balance'!AY66</f>
        <v>13</v>
      </c>
      <c r="AT68" s="551">
        <f>'C3LPG Balance'!AZ66</f>
        <v>11</v>
      </c>
      <c r="AU68" s="530">
        <f>'C3LPG Balance'!BA65</f>
        <v>0</v>
      </c>
      <c r="AV68" s="530">
        <f>'C3LPG Balance'!BB65</f>
        <v>0</v>
      </c>
      <c r="AW68" s="530">
        <f>'C3LPG Balance'!BC65</f>
        <v>0</v>
      </c>
      <c r="AX68" s="530">
        <f>'C3LPG Balance'!BD65</f>
        <v>0</v>
      </c>
      <c r="AY68" s="530">
        <f>'C3LPG Balance'!BE65</f>
        <v>0</v>
      </c>
      <c r="AZ68" s="530">
        <f>'C3LPG Balance'!BF65</f>
        <v>0</v>
      </c>
      <c r="BA68" s="530">
        <f>'C3LPG Balance'!BG65</f>
        <v>0</v>
      </c>
      <c r="BB68" s="530">
        <f>'C3LPG Balance'!BH65</f>
        <v>0</v>
      </c>
      <c r="BC68" s="530">
        <f>'C3LPG Balance'!BI65</f>
        <v>0</v>
      </c>
      <c r="BD68" s="530">
        <f>'C3LPG Balance'!BJ65</f>
        <v>0</v>
      </c>
      <c r="BE68" s="530">
        <f>'C3LPG Balance'!BK65</f>
        <v>0</v>
      </c>
      <c r="BF68" s="530">
        <f>'C3LPG Balance'!BL65</f>
        <v>0</v>
      </c>
      <c r="BG68" s="530">
        <f>'C3LPG Balance'!BM65</f>
        <v>0</v>
      </c>
      <c r="BH68" s="530">
        <f>'C3LPG Balance'!BN65</f>
        <v>0</v>
      </c>
      <c r="BI68" s="530">
        <f>'C3LPG Balance'!BO65</f>
        <v>0</v>
      </c>
      <c r="BJ68" s="584"/>
    </row>
    <row r="69" spans="1:62" ht="10.25" customHeight="1">
      <c r="A69" s="529" t="s">
        <v>284</v>
      </c>
      <c r="B69" s="827" t="str">
        <f>'C3LPG Balance'!C66</f>
        <v>WP</v>
      </c>
      <c r="C69" s="827" t="str">
        <f>'C3LPG Balance'!D66</f>
        <v>PTT TANK</v>
      </c>
      <c r="D69" s="535"/>
      <c r="E69" s="535"/>
      <c r="F69" s="535"/>
      <c r="G69" s="535"/>
      <c r="H69" s="535"/>
      <c r="I69" s="535"/>
      <c r="J69" s="535"/>
      <c r="K69" s="533"/>
      <c r="L69" s="533"/>
      <c r="M69" s="533"/>
      <c r="N69" s="533"/>
      <c r="O69" s="533"/>
      <c r="P69" s="533"/>
      <c r="Q69" s="533"/>
      <c r="R69" s="533"/>
      <c r="S69" s="533"/>
      <c r="T69" s="533"/>
      <c r="U69" s="533"/>
      <c r="V69" s="533"/>
      <c r="W69" s="533"/>
      <c r="X69" s="533"/>
      <c r="Y69" s="533"/>
      <c r="Z69" s="533"/>
      <c r="AA69" s="533"/>
      <c r="AB69" s="533"/>
      <c r="AC69" s="533"/>
      <c r="AD69" s="533"/>
      <c r="AE69" s="533"/>
      <c r="AF69" s="533"/>
      <c r="AG69" s="533"/>
      <c r="AH69" s="533"/>
      <c r="AI69" s="533"/>
      <c r="AJ69" s="533"/>
      <c r="AK69" s="512">
        <f>'C3LPG Balance'!AQ67</f>
        <v>0</v>
      </c>
      <c r="AL69" s="530">
        <f>'C3LPG Balance'!AR67</f>
        <v>0</v>
      </c>
      <c r="AM69" s="530">
        <f>'C3LPG Balance'!AS67</f>
        <v>0</v>
      </c>
      <c r="AN69" s="530">
        <f>'C3LPG Balance'!AT67</f>
        <v>0</v>
      </c>
      <c r="AO69" s="530">
        <f>'C3LPG Balance'!AU67</f>
        <v>0</v>
      </c>
      <c r="AP69" s="530">
        <f>'C3LPG Balance'!AV67</f>
        <v>0</v>
      </c>
      <c r="AQ69" s="530">
        <f>'C3LPG Balance'!AW67</f>
        <v>0</v>
      </c>
      <c r="AR69" s="530">
        <f>'C3LPG Balance'!AX67</f>
        <v>0</v>
      </c>
      <c r="AS69" s="530">
        <f>'C3LPG Balance'!AY67</f>
        <v>0</v>
      </c>
      <c r="AT69" s="551">
        <f>'C3LPG Balance'!AZ67</f>
        <v>0</v>
      </c>
      <c r="AU69" s="530">
        <f>'C3LPG Balance'!BA66</f>
        <v>3.67</v>
      </c>
      <c r="AV69" s="530">
        <f>'C3LPG Balance'!BB66</f>
        <v>0</v>
      </c>
      <c r="AW69" s="530">
        <f>'C3LPG Balance'!BC66</f>
        <v>0</v>
      </c>
      <c r="AX69" s="530">
        <f>'C3LPG Balance'!BD66</f>
        <v>0</v>
      </c>
      <c r="AY69" s="530">
        <f>'C3LPG Balance'!BE66</f>
        <v>0</v>
      </c>
      <c r="AZ69" s="530">
        <f>'C3LPG Balance'!BF66</f>
        <v>0</v>
      </c>
      <c r="BA69" s="530">
        <f>'C3LPG Balance'!BG66</f>
        <v>0</v>
      </c>
      <c r="BB69" s="530">
        <f>'C3LPG Balance'!BH66</f>
        <v>0</v>
      </c>
      <c r="BC69" s="530">
        <f>'C3LPG Balance'!BI66</f>
        <v>0</v>
      </c>
      <c r="BD69" s="530">
        <f>'C3LPG Balance'!BJ66</f>
        <v>0</v>
      </c>
      <c r="BE69" s="530">
        <f>'C3LPG Balance'!BK66</f>
        <v>0</v>
      </c>
      <c r="BF69" s="530">
        <f>'C3LPG Balance'!BL66</f>
        <v>0</v>
      </c>
      <c r="BG69" s="530">
        <f>'C3LPG Balance'!BM66</f>
        <v>0</v>
      </c>
      <c r="BH69" s="530">
        <f>'C3LPG Balance'!BN66</f>
        <v>0</v>
      </c>
      <c r="BI69" s="530">
        <f>'C3LPG Balance'!BO66</f>
        <v>0</v>
      </c>
      <c r="BJ69" s="584"/>
    </row>
    <row r="70" spans="1:62" ht="10.25" customHeight="1">
      <c r="A70" s="529" t="s">
        <v>284</v>
      </c>
      <c r="B70" s="827" t="str">
        <f>'C3LPG Balance'!C67</f>
        <v>IRPC</v>
      </c>
      <c r="C70" s="827" t="str">
        <f>'C3LPG Balance'!D67</f>
        <v>MT</v>
      </c>
      <c r="D70" s="535"/>
      <c r="E70" s="535"/>
      <c r="F70" s="535"/>
      <c r="G70" s="535"/>
      <c r="H70" s="535"/>
      <c r="I70" s="535"/>
      <c r="J70" s="535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12">
        <f>'C3LPG Balance'!AQ68</f>
        <v>0</v>
      </c>
      <c r="AL70" s="530">
        <f>'C3LPG Balance'!AR68</f>
        <v>0</v>
      </c>
      <c r="AM70" s="530">
        <f>'C3LPG Balance'!AS68</f>
        <v>0</v>
      </c>
      <c r="AN70" s="530">
        <f>'C3LPG Balance'!AT68</f>
        <v>0</v>
      </c>
      <c r="AO70" s="530">
        <f>'C3LPG Balance'!AU68</f>
        <v>0</v>
      </c>
      <c r="AP70" s="530">
        <f>'C3LPG Balance'!AV68</f>
        <v>0</v>
      </c>
      <c r="AQ70" s="530">
        <f>'C3LPG Balance'!AW68</f>
        <v>0</v>
      </c>
      <c r="AR70" s="530">
        <f>'C3LPG Balance'!AX68</f>
        <v>0</v>
      </c>
      <c r="AS70" s="530">
        <f>'C3LPG Balance'!AY68</f>
        <v>0</v>
      </c>
      <c r="AT70" s="551">
        <f>'C3LPG Balance'!AZ68</f>
        <v>0</v>
      </c>
      <c r="AU70" s="530">
        <f>'C3LPG Balance'!BA67</f>
        <v>0</v>
      </c>
      <c r="AV70" s="530">
        <f>'C3LPG Balance'!BB67</f>
        <v>0</v>
      </c>
      <c r="AW70" s="530">
        <f>'C3LPG Balance'!BC67</f>
        <v>0</v>
      </c>
      <c r="AX70" s="530">
        <f>'C3LPG Balance'!BD67</f>
        <v>0</v>
      </c>
      <c r="AY70" s="530">
        <f>'C3LPG Balance'!BE67</f>
        <v>0</v>
      </c>
      <c r="AZ70" s="530">
        <f>'C3LPG Balance'!BF67</f>
        <v>0</v>
      </c>
      <c r="BA70" s="530">
        <f>'C3LPG Balance'!BG67</f>
        <v>0</v>
      </c>
      <c r="BB70" s="530">
        <f>'C3LPG Balance'!BH67</f>
        <v>0</v>
      </c>
      <c r="BC70" s="530">
        <f>'C3LPG Balance'!BI67</f>
        <v>0</v>
      </c>
      <c r="BD70" s="530">
        <f>'C3LPG Balance'!BJ67</f>
        <v>0</v>
      </c>
      <c r="BE70" s="530">
        <f>'C3LPG Balance'!BK67</f>
        <v>0</v>
      </c>
      <c r="BF70" s="530">
        <f>'C3LPG Balance'!BL67</f>
        <v>0</v>
      </c>
      <c r="BG70" s="530">
        <f>'C3LPG Balance'!BM67</f>
        <v>0</v>
      </c>
      <c r="BH70" s="530">
        <f>'C3LPG Balance'!BN67</f>
        <v>0</v>
      </c>
      <c r="BI70" s="530">
        <f>'C3LPG Balance'!BO67</f>
        <v>0</v>
      </c>
      <c r="BJ70" s="584"/>
    </row>
    <row r="71" spans="1:62" ht="10.25" customHeight="1">
      <c r="A71" s="529" t="s">
        <v>284</v>
      </c>
      <c r="B71" s="827" t="str">
        <f>'C3LPG Balance'!C68</f>
        <v>IRPC</v>
      </c>
      <c r="C71" s="827" t="str">
        <f>'C3LPG Balance'!D68</f>
        <v>PTT TANK</v>
      </c>
      <c r="D71" s="535"/>
      <c r="E71" s="535"/>
      <c r="F71" s="535"/>
      <c r="G71" s="535"/>
      <c r="H71" s="535"/>
      <c r="I71" s="535"/>
      <c r="J71" s="535"/>
      <c r="K71" s="533"/>
      <c r="L71" s="533"/>
      <c r="M71" s="533"/>
      <c r="N71" s="533"/>
      <c r="O71" s="533"/>
      <c r="P71" s="533"/>
      <c r="Q71" s="533"/>
      <c r="R71" s="533"/>
      <c r="S71" s="533"/>
      <c r="T71" s="533"/>
      <c r="U71" s="533"/>
      <c r="V71" s="533"/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12">
        <f>'C3LPG Balance'!AQ69</f>
        <v>0</v>
      </c>
      <c r="AL71" s="530">
        <f>'C3LPG Balance'!AR69</f>
        <v>0</v>
      </c>
      <c r="AM71" s="530">
        <f>'C3LPG Balance'!AS69</f>
        <v>0</v>
      </c>
      <c r="AN71" s="530">
        <f>'C3LPG Balance'!AT69</f>
        <v>0</v>
      </c>
      <c r="AO71" s="530">
        <f>'C3LPG Balance'!AU69</f>
        <v>0</v>
      </c>
      <c r="AP71" s="530">
        <f>'C3LPG Balance'!AV69</f>
        <v>0</v>
      </c>
      <c r="AQ71" s="530">
        <f>'C3LPG Balance'!AW69</f>
        <v>0</v>
      </c>
      <c r="AR71" s="530">
        <f>'C3LPG Balance'!AX69</f>
        <v>0</v>
      </c>
      <c r="AS71" s="530">
        <f>'C3LPG Balance'!AY69</f>
        <v>0</v>
      </c>
      <c r="AT71" s="551">
        <f>'C3LPG Balance'!AZ69</f>
        <v>0</v>
      </c>
      <c r="AU71" s="530">
        <f>'C3LPG Balance'!BA68</f>
        <v>0</v>
      </c>
      <c r="AV71" s="530">
        <f>'C3LPG Balance'!BB68</f>
        <v>0</v>
      </c>
      <c r="AW71" s="530">
        <f>'C3LPG Balance'!BC68</f>
        <v>0</v>
      </c>
      <c r="AX71" s="530">
        <f>'C3LPG Balance'!BD68</f>
        <v>0</v>
      </c>
      <c r="AY71" s="530">
        <f>'C3LPG Balance'!BE68</f>
        <v>0</v>
      </c>
      <c r="AZ71" s="530">
        <f>'C3LPG Balance'!BF68</f>
        <v>0</v>
      </c>
      <c r="BA71" s="530">
        <f>'C3LPG Balance'!BG68</f>
        <v>0</v>
      </c>
      <c r="BB71" s="530">
        <f>'C3LPG Balance'!BH68</f>
        <v>0</v>
      </c>
      <c r="BC71" s="530">
        <f>'C3LPG Balance'!BI68</f>
        <v>0</v>
      </c>
      <c r="BD71" s="530">
        <f>'C3LPG Balance'!BJ68</f>
        <v>0</v>
      </c>
      <c r="BE71" s="530">
        <f>'C3LPG Balance'!BK68</f>
        <v>0</v>
      </c>
      <c r="BF71" s="530">
        <f>'C3LPG Balance'!BL68</f>
        <v>0</v>
      </c>
      <c r="BG71" s="530">
        <f>'C3LPG Balance'!BM68</f>
        <v>0</v>
      </c>
      <c r="BH71" s="530">
        <f>'C3LPG Balance'!BN68</f>
        <v>0</v>
      </c>
      <c r="BI71" s="530">
        <f>'C3LPG Balance'!BO68</f>
        <v>0</v>
      </c>
      <c r="BJ71" s="584"/>
    </row>
    <row r="72" spans="1:62" ht="10.25" customHeight="1">
      <c r="A72" s="529" t="s">
        <v>284</v>
      </c>
      <c r="B72" s="827" t="str">
        <f>'C3LPG Balance'!C69</f>
        <v>Atlas</v>
      </c>
      <c r="C72" s="827" t="str">
        <f>'C3LPG Balance'!D69</f>
        <v>MT</v>
      </c>
      <c r="D72" s="535"/>
      <c r="E72" s="535"/>
      <c r="F72" s="535"/>
      <c r="G72" s="535"/>
      <c r="H72" s="535"/>
      <c r="I72" s="535"/>
      <c r="J72" s="535"/>
      <c r="K72" s="533"/>
      <c r="L72" s="533"/>
      <c r="M72" s="533"/>
      <c r="N72" s="533"/>
      <c r="O72" s="533"/>
      <c r="P72" s="533"/>
      <c r="Q72" s="533"/>
      <c r="R72" s="533"/>
      <c r="S72" s="533"/>
      <c r="T72" s="533"/>
      <c r="U72" s="533"/>
      <c r="V72" s="533"/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12">
        <f>'C3LPG Balance'!AQ70</f>
        <v>0</v>
      </c>
      <c r="AL72" s="530">
        <f>'C3LPG Balance'!AR70</f>
        <v>0</v>
      </c>
      <c r="AM72" s="530">
        <f>'C3LPG Balance'!AS70</f>
        <v>0</v>
      </c>
      <c r="AN72" s="530">
        <f>'C3LPG Balance'!AT70</f>
        <v>0</v>
      </c>
      <c r="AO72" s="530">
        <f>'C3LPG Balance'!AU70</f>
        <v>0</v>
      </c>
      <c r="AP72" s="530">
        <f>'C3LPG Balance'!AV70</f>
        <v>0</v>
      </c>
      <c r="AQ72" s="530">
        <f>'C3LPG Balance'!AW70</f>
        <v>0</v>
      </c>
      <c r="AR72" s="530">
        <f>'C3LPG Balance'!AX70</f>
        <v>0</v>
      </c>
      <c r="AS72" s="530">
        <f>'C3LPG Balance'!AY70</f>
        <v>0</v>
      </c>
      <c r="AT72" s="551">
        <f>'C3LPG Balance'!AZ70</f>
        <v>0</v>
      </c>
      <c r="AU72" s="530">
        <f>'C3LPG Balance'!BA69</f>
        <v>0</v>
      </c>
      <c r="AV72" s="530">
        <f>'C3LPG Balance'!BB69</f>
        <v>0</v>
      </c>
      <c r="AW72" s="530">
        <f>'C3LPG Balance'!BC69</f>
        <v>0</v>
      </c>
      <c r="AX72" s="530">
        <f>'C3LPG Balance'!BD69</f>
        <v>0</v>
      </c>
      <c r="AY72" s="530">
        <f>'C3LPG Balance'!BE69</f>
        <v>0</v>
      </c>
      <c r="AZ72" s="530">
        <f>'C3LPG Balance'!BF69</f>
        <v>0</v>
      </c>
      <c r="BA72" s="530">
        <f>'C3LPG Balance'!BG69</f>
        <v>0</v>
      </c>
      <c r="BB72" s="530">
        <f>'C3LPG Balance'!BH69</f>
        <v>0</v>
      </c>
      <c r="BC72" s="530">
        <f>'C3LPG Balance'!BI69</f>
        <v>0</v>
      </c>
      <c r="BD72" s="530">
        <f>'C3LPG Balance'!BJ69</f>
        <v>0</v>
      </c>
      <c r="BE72" s="530">
        <f>'C3LPG Balance'!BK69</f>
        <v>0</v>
      </c>
      <c r="BF72" s="530">
        <f>'C3LPG Balance'!BL69</f>
        <v>0</v>
      </c>
      <c r="BG72" s="530">
        <f>'C3LPG Balance'!BM69</f>
        <v>0</v>
      </c>
      <c r="BH72" s="530">
        <f>'C3LPG Balance'!BN69</f>
        <v>0</v>
      </c>
      <c r="BI72" s="530">
        <f>'C3LPG Balance'!BO69</f>
        <v>0</v>
      </c>
      <c r="BJ72" s="584"/>
    </row>
    <row r="73" spans="1:62" ht="10.25" customHeight="1">
      <c r="A73" s="529" t="s">
        <v>284</v>
      </c>
      <c r="B73" s="827" t="str">
        <f>'C3LPG Balance'!C70</f>
        <v>Atlas</v>
      </c>
      <c r="C73" s="827" t="str">
        <f>'C3LPG Balance'!D70</f>
        <v>PTT TANK</v>
      </c>
      <c r="D73" s="535"/>
      <c r="E73" s="535"/>
      <c r="F73" s="535"/>
      <c r="G73" s="535"/>
      <c r="H73" s="535"/>
      <c r="I73" s="535"/>
      <c r="J73" s="535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12">
        <f>'C3LPG Balance'!AQ71</f>
        <v>0</v>
      </c>
      <c r="AL73" s="530">
        <f>'C3LPG Balance'!AR71</f>
        <v>0</v>
      </c>
      <c r="AM73" s="530">
        <f>'C3LPG Balance'!AS71</f>
        <v>0</v>
      </c>
      <c r="AN73" s="530">
        <f>'C3LPG Balance'!AT71</f>
        <v>0</v>
      </c>
      <c r="AO73" s="530">
        <f>'C3LPG Balance'!AU71</f>
        <v>0</v>
      </c>
      <c r="AP73" s="530">
        <f>'C3LPG Balance'!AV71</f>
        <v>0</v>
      </c>
      <c r="AQ73" s="530">
        <f>'C3LPG Balance'!AW71</f>
        <v>0</v>
      </c>
      <c r="AR73" s="530">
        <f>'C3LPG Balance'!AX71</f>
        <v>0</v>
      </c>
      <c r="AS73" s="530">
        <f>'C3LPG Balance'!AY71</f>
        <v>0</v>
      </c>
      <c r="AT73" s="551">
        <f>'C3LPG Balance'!AZ71</f>
        <v>0</v>
      </c>
      <c r="AU73" s="530">
        <f>'C3LPG Balance'!BA70</f>
        <v>0</v>
      </c>
      <c r="AV73" s="530">
        <f>'C3LPG Balance'!BB70</f>
        <v>0</v>
      </c>
      <c r="AW73" s="530">
        <f>'C3LPG Balance'!BC70</f>
        <v>0</v>
      </c>
      <c r="AX73" s="530">
        <f>'C3LPG Balance'!BD70</f>
        <v>0</v>
      </c>
      <c r="AY73" s="530">
        <f>'C3LPG Balance'!BE70</f>
        <v>0</v>
      </c>
      <c r="AZ73" s="530">
        <f>'C3LPG Balance'!BF70</f>
        <v>0</v>
      </c>
      <c r="BA73" s="530">
        <f>'C3LPG Balance'!BG70</f>
        <v>0</v>
      </c>
      <c r="BB73" s="530">
        <f>'C3LPG Balance'!BH70</f>
        <v>0</v>
      </c>
      <c r="BC73" s="530">
        <f>'C3LPG Balance'!BI70</f>
        <v>0</v>
      </c>
      <c r="BD73" s="530">
        <f>'C3LPG Balance'!BJ70</f>
        <v>0</v>
      </c>
      <c r="BE73" s="530">
        <f>'C3LPG Balance'!BK70</f>
        <v>0</v>
      </c>
      <c r="BF73" s="530">
        <f>'C3LPG Balance'!BL70</f>
        <v>0</v>
      </c>
      <c r="BG73" s="530">
        <f>'C3LPG Balance'!BM70</f>
        <v>0</v>
      </c>
      <c r="BH73" s="530">
        <f>'C3LPG Balance'!BN70</f>
        <v>0</v>
      </c>
      <c r="BI73" s="530">
        <f>'C3LPG Balance'!BO70</f>
        <v>0</v>
      </c>
      <c r="BJ73" s="584"/>
    </row>
    <row r="74" spans="1:62" ht="10.25" customHeight="1">
      <c r="A74" s="529" t="s">
        <v>284</v>
      </c>
      <c r="B74" s="827" t="str">
        <f>'C3LPG Balance'!C71</f>
        <v>ESSO</v>
      </c>
      <c r="C74" s="827" t="str">
        <f>'C3LPG Balance'!D71</f>
        <v>MT</v>
      </c>
      <c r="D74" s="535"/>
      <c r="E74" s="535"/>
      <c r="F74" s="535"/>
      <c r="G74" s="535"/>
      <c r="H74" s="535"/>
      <c r="I74" s="535"/>
      <c r="J74" s="535"/>
      <c r="K74" s="533"/>
      <c r="L74" s="533"/>
      <c r="M74" s="533"/>
      <c r="N74" s="533"/>
      <c r="O74" s="533"/>
      <c r="P74" s="533"/>
      <c r="Q74" s="533"/>
      <c r="R74" s="533"/>
      <c r="S74" s="533"/>
      <c r="T74" s="533"/>
      <c r="U74" s="533"/>
      <c r="V74" s="533"/>
      <c r="W74" s="533"/>
      <c r="X74" s="533"/>
      <c r="Y74" s="533"/>
      <c r="Z74" s="533"/>
      <c r="AA74" s="533"/>
      <c r="AB74" s="533"/>
      <c r="AC74" s="533"/>
      <c r="AD74" s="533"/>
      <c r="AE74" s="533"/>
      <c r="AF74" s="533"/>
      <c r="AG74" s="533"/>
      <c r="AH74" s="533"/>
      <c r="AI74" s="533"/>
      <c r="AJ74" s="533"/>
      <c r="AK74" s="512">
        <f>'C3LPG Balance'!AQ72</f>
        <v>0</v>
      </c>
      <c r="AL74" s="530">
        <f>'C3LPG Balance'!AR72</f>
        <v>0</v>
      </c>
      <c r="AM74" s="530">
        <f>'C3LPG Balance'!AS72</f>
        <v>0</v>
      </c>
      <c r="AN74" s="530">
        <f>'C3LPG Balance'!AT72</f>
        <v>0</v>
      </c>
      <c r="AO74" s="530">
        <f>'C3LPG Balance'!AU72</f>
        <v>0</v>
      </c>
      <c r="AP74" s="530">
        <f>'C3LPG Balance'!AV72</f>
        <v>0</v>
      </c>
      <c r="AQ74" s="530">
        <f>'C3LPG Balance'!AW72</f>
        <v>0</v>
      </c>
      <c r="AR74" s="530">
        <f>'C3LPG Balance'!AX72</f>
        <v>0</v>
      </c>
      <c r="AS74" s="530">
        <f>'C3LPG Balance'!AY72</f>
        <v>0</v>
      </c>
      <c r="AT74" s="551">
        <f>'C3LPG Balance'!AZ72</f>
        <v>0</v>
      </c>
      <c r="AU74" s="530">
        <f>'C3LPG Balance'!BA71</f>
        <v>0</v>
      </c>
      <c r="AV74" s="530">
        <f>'C3LPG Balance'!BB71</f>
        <v>0</v>
      </c>
      <c r="AW74" s="530">
        <f>'C3LPG Balance'!BC71</f>
        <v>0</v>
      </c>
      <c r="AX74" s="530">
        <f>'C3LPG Balance'!BD71</f>
        <v>0</v>
      </c>
      <c r="AY74" s="530">
        <f>'C3LPG Balance'!BE71</f>
        <v>0</v>
      </c>
      <c r="AZ74" s="530">
        <f>'C3LPG Balance'!BF71</f>
        <v>0</v>
      </c>
      <c r="BA74" s="530">
        <f>'C3LPG Balance'!BG71</f>
        <v>0</v>
      </c>
      <c r="BB74" s="530">
        <f>'C3LPG Balance'!BH71</f>
        <v>0</v>
      </c>
      <c r="BC74" s="530">
        <f>'C3LPG Balance'!BI71</f>
        <v>0</v>
      </c>
      <c r="BD74" s="530">
        <f>'C3LPG Balance'!BJ71</f>
        <v>0</v>
      </c>
      <c r="BE74" s="530">
        <f>'C3LPG Balance'!BK71</f>
        <v>0</v>
      </c>
      <c r="BF74" s="530">
        <f>'C3LPG Balance'!BL71</f>
        <v>0</v>
      </c>
      <c r="BG74" s="530">
        <f>'C3LPG Balance'!BM71</f>
        <v>0</v>
      </c>
      <c r="BH74" s="530">
        <f>'C3LPG Balance'!BN71</f>
        <v>0</v>
      </c>
      <c r="BI74" s="530">
        <f>'C3LPG Balance'!BO71</f>
        <v>0</v>
      </c>
      <c r="BJ74" s="584"/>
    </row>
    <row r="75" spans="1:62" ht="10.25" customHeight="1">
      <c r="A75" s="529" t="s">
        <v>284</v>
      </c>
      <c r="B75" s="827" t="str">
        <f>'C3LPG Balance'!C72</f>
        <v>ESSO</v>
      </c>
      <c r="C75" s="827" t="str">
        <f>'C3LPG Balance'!D72</f>
        <v>PTT TANK</v>
      </c>
      <c r="D75" s="535"/>
      <c r="E75" s="535"/>
      <c r="F75" s="535"/>
      <c r="G75" s="535"/>
      <c r="H75" s="535"/>
      <c r="I75" s="535"/>
      <c r="J75" s="535"/>
      <c r="K75" s="533"/>
      <c r="L75" s="533"/>
      <c r="M75" s="533"/>
      <c r="N75" s="533"/>
      <c r="O75" s="533"/>
      <c r="P75" s="533"/>
      <c r="Q75" s="533"/>
      <c r="R75" s="533"/>
      <c r="S75" s="533"/>
      <c r="T75" s="533"/>
      <c r="U75" s="533"/>
      <c r="V75" s="533"/>
      <c r="W75" s="533"/>
      <c r="X75" s="533"/>
      <c r="Y75" s="533"/>
      <c r="Z75" s="533"/>
      <c r="AA75" s="533"/>
      <c r="AB75" s="533"/>
      <c r="AC75" s="533"/>
      <c r="AD75" s="533"/>
      <c r="AE75" s="533"/>
      <c r="AF75" s="533"/>
      <c r="AG75" s="533"/>
      <c r="AH75" s="533"/>
      <c r="AI75" s="533"/>
      <c r="AJ75" s="533"/>
      <c r="AK75" s="512">
        <f>'C3LPG Balance'!AQ73</f>
        <v>0</v>
      </c>
      <c r="AL75" s="530">
        <f>'C3LPG Balance'!AR73</f>
        <v>0</v>
      </c>
      <c r="AM75" s="530">
        <f>'C3LPG Balance'!AS73</f>
        <v>0</v>
      </c>
      <c r="AN75" s="530">
        <f>'C3LPG Balance'!AT73</f>
        <v>0</v>
      </c>
      <c r="AO75" s="530">
        <f>'C3LPG Balance'!AU73</f>
        <v>0</v>
      </c>
      <c r="AP75" s="530">
        <f>'C3LPG Balance'!AV73</f>
        <v>0</v>
      </c>
      <c r="AQ75" s="530">
        <f>'C3LPG Balance'!AW73</f>
        <v>0</v>
      </c>
      <c r="AR75" s="530">
        <f>'C3LPG Balance'!AX73</f>
        <v>0</v>
      </c>
      <c r="AS75" s="530">
        <f>'C3LPG Balance'!AY73</f>
        <v>0</v>
      </c>
      <c r="AT75" s="551">
        <f>'C3LPG Balance'!AZ73</f>
        <v>0</v>
      </c>
      <c r="AU75" s="530">
        <f>'C3LPG Balance'!BA72</f>
        <v>0</v>
      </c>
      <c r="AV75" s="530">
        <f>'C3LPG Balance'!BB72</f>
        <v>0</v>
      </c>
      <c r="AW75" s="530">
        <f>'C3LPG Balance'!BC72</f>
        <v>0</v>
      </c>
      <c r="AX75" s="530">
        <f>'C3LPG Balance'!BD72</f>
        <v>0</v>
      </c>
      <c r="AY75" s="530">
        <f>'C3LPG Balance'!BE72</f>
        <v>0</v>
      </c>
      <c r="AZ75" s="530">
        <f>'C3LPG Balance'!BF72</f>
        <v>0</v>
      </c>
      <c r="BA75" s="530">
        <f>'C3LPG Balance'!BG72</f>
        <v>0</v>
      </c>
      <c r="BB75" s="530">
        <f>'C3LPG Balance'!BH72</f>
        <v>0</v>
      </c>
      <c r="BC75" s="530">
        <f>'C3LPG Balance'!BI72</f>
        <v>0</v>
      </c>
      <c r="BD75" s="530">
        <f>'C3LPG Balance'!BJ72</f>
        <v>0</v>
      </c>
      <c r="BE75" s="530">
        <f>'C3LPG Balance'!BK72</f>
        <v>0</v>
      </c>
      <c r="BF75" s="530">
        <f>'C3LPG Balance'!BL72</f>
        <v>0</v>
      </c>
      <c r="BG75" s="530">
        <f>'C3LPG Balance'!BM72</f>
        <v>0</v>
      </c>
      <c r="BH75" s="530">
        <f>'C3LPG Balance'!BN72</f>
        <v>0</v>
      </c>
      <c r="BI75" s="530">
        <f>'C3LPG Balance'!BO72</f>
        <v>0</v>
      </c>
      <c r="BJ75" s="584"/>
    </row>
    <row r="76" spans="1:62" ht="10.25" customHeight="1">
      <c r="A76" s="529" t="s">
        <v>284</v>
      </c>
      <c r="B76" s="827" t="str">
        <f>'C3LPG Balance'!C73</f>
        <v>Orchid</v>
      </c>
      <c r="C76" s="827" t="str">
        <f>'C3LPG Balance'!D73</f>
        <v>PTT TANK</v>
      </c>
      <c r="D76" s="535"/>
      <c r="E76" s="535"/>
      <c r="F76" s="535"/>
      <c r="G76" s="535"/>
      <c r="H76" s="535"/>
      <c r="I76" s="535"/>
      <c r="J76" s="535"/>
      <c r="K76" s="533"/>
      <c r="L76" s="533"/>
      <c r="M76" s="533"/>
      <c r="N76" s="533"/>
      <c r="O76" s="533"/>
      <c r="P76" s="533"/>
      <c r="Q76" s="533"/>
      <c r="R76" s="533"/>
      <c r="S76" s="533"/>
      <c r="T76" s="533"/>
      <c r="U76" s="533"/>
      <c r="V76" s="533"/>
      <c r="W76" s="533"/>
      <c r="X76" s="533"/>
      <c r="Y76" s="533"/>
      <c r="Z76" s="533"/>
      <c r="AA76" s="533"/>
      <c r="AB76" s="533"/>
      <c r="AC76" s="533"/>
      <c r="AD76" s="533"/>
      <c r="AE76" s="533"/>
      <c r="AF76" s="533"/>
      <c r="AG76" s="533"/>
      <c r="AH76" s="533"/>
      <c r="AI76" s="533"/>
      <c r="AJ76" s="533"/>
      <c r="AK76" s="512"/>
      <c r="AL76" s="530">
        <f>'C3LPG Balance'!AR75</f>
        <v>1.4</v>
      </c>
      <c r="AM76" s="530">
        <f>'C3LPG Balance'!AS75</f>
        <v>0</v>
      </c>
      <c r="AN76" s="530">
        <f>'C3LPG Balance'!AT75</f>
        <v>0</v>
      </c>
      <c r="AO76" s="530">
        <f>'C3LPG Balance'!AU75</f>
        <v>0</v>
      </c>
      <c r="AP76" s="530">
        <f>'C3LPG Balance'!AV75</f>
        <v>3</v>
      </c>
      <c r="AQ76" s="530">
        <f>'C3LPG Balance'!AW75</f>
        <v>3.64</v>
      </c>
      <c r="AR76" s="530">
        <f>'C3LPG Balance'!AX75</f>
        <v>6.0600000000000005</v>
      </c>
      <c r="AS76" s="530">
        <f>'C3LPG Balance'!AY75</f>
        <v>6.06</v>
      </c>
      <c r="AT76" s="551">
        <f>'C3LPG Balance'!AZ75</f>
        <v>6.07</v>
      </c>
      <c r="AU76" s="530">
        <f>'C3LPG Balance'!BA73</f>
        <v>0</v>
      </c>
      <c r="AV76" s="530">
        <f>'C3LPG Balance'!BB73</f>
        <v>0</v>
      </c>
      <c r="AW76" s="530">
        <f>'C3LPG Balance'!BC73</f>
        <v>0</v>
      </c>
      <c r="AX76" s="530">
        <f>'C3LPG Balance'!BD73</f>
        <v>0</v>
      </c>
      <c r="AY76" s="530">
        <f>'C3LPG Balance'!BE73</f>
        <v>0</v>
      </c>
      <c r="AZ76" s="530">
        <f>'C3LPG Balance'!BF73</f>
        <v>0</v>
      </c>
      <c r="BA76" s="530">
        <f>'C3LPG Balance'!BG73</f>
        <v>0</v>
      </c>
      <c r="BB76" s="530">
        <f>'C3LPG Balance'!BH73</f>
        <v>0</v>
      </c>
      <c r="BC76" s="530">
        <f>'C3LPG Balance'!BI73</f>
        <v>0</v>
      </c>
      <c r="BD76" s="530">
        <f>'C3LPG Balance'!BJ73</f>
        <v>0</v>
      </c>
      <c r="BE76" s="530">
        <f>'C3LPG Balance'!BK73</f>
        <v>0</v>
      </c>
      <c r="BF76" s="530">
        <f>'C3LPG Balance'!BL73</f>
        <v>0</v>
      </c>
      <c r="BG76" s="530">
        <f>'C3LPG Balance'!BM73</f>
        <v>0</v>
      </c>
      <c r="BH76" s="530">
        <f>'C3LPG Balance'!BN73</f>
        <v>0</v>
      </c>
      <c r="BI76" s="530">
        <f>'C3LPG Balance'!BO73</f>
        <v>0</v>
      </c>
      <c r="BJ76" s="584"/>
    </row>
    <row r="77" spans="1:62" ht="10.25" customHeight="1">
      <c r="A77" s="529" t="s">
        <v>91</v>
      </c>
      <c r="B77" s="827" t="str">
        <f>'C3LPG Balance'!C74</f>
        <v>PTTOR</v>
      </c>
      <c r="C77" s="827" t="str">
        <f>'C3LPG Balance'!D74</f>
        <v>MT</v>
      </c>
      <c r="D77" s="535"/>
      <c r="E77" s="535"/>
      <c r="F77" s="535"/>
      <c r="G77" s="535"/>
      <c r="H77" s="535"/>
      <c r="I77" s="535"/>
      <c r="J77" s="535"/>
      <c r="K77" s="533"/>
      <c r="L77" s="533"/>
      <c r="M77" s="533"/>
      <c r="N77" s="533"/>
      <c r="O77" s="533"/>
      <c r="P77" s="533"/>
      <c r="Q77" s="533"/>
      <c r="R77" s="533"/>
      <c r="S77" s="533"/>
      <c r="T77" s="533"/>
      <c r="U77" s="533"/>
      <c r="V77" s="533"/>
      <c r="W77" s="533"/>
      <c r="X77" s="533"/>
      <c r="Y77" s="533"/>
      <c r="Z77" s="533"/>
      <c r="AA77" s="533"/>
      <c r="AB77" s="533"/>
      <c r="AC77" s="533"/>
      <c r="AD77" s="533"/>
      <c r="AE77" s="533"/>
      <c r="AF77" s="533"/>
      <c r="AG77" s="533"/>
      <c r="AH77" s="533"/>
      <c r="AI77" s="533"/>
      <c r="AJ77" s="533"/>
      <c r="AK77" s="512"/>
      <c r="AL77" s="530"/>
      <c r="AM77" s="530"/>
      <c r="AN77" s="530"/>
      <c r="AO77" s="530"/>
      <c r="AP77" s="530"/>
      <c r="AQ77" s="530"/>
      <c r="AR77" s="530"/>
      <c r="AS77" s="530"/>
      <c r="AT77" s="551"/>
      <c r="AU77" s="530"/>
      <c r="AV77" s="530">
        <f>'C3LPG Balance'!BB74</f>
        <v>0.6</v>
      </c>
      <c r="AW77" s="530">
        <f>'C3LPG Balance'!BC74</f>
        <v>0</v>
      </c>
      <c r="AX77" s="530">
        <f>'C3LPG Balance'!BD74</f>
        <v>0</v>
      </c>
      <c r="AY77" s="530">
        <f>'C3LPG Balance'!BE74</f>
        <v>0</v>
      </c>
      <c r="AZ77" s="530">
        <f>'C3LPG Balance'!BF74</f>
        <v>0</v>
      </c>
      <c r="BA77" s="530">
        <f>'C3LPG Balance'!BG74</f>
        <v>0</v>
      </c>
      <c r="BB77" s="530">
        <f>'C3LPG Balance'!BH74</f>
        <v>0</v>
      </c>
      <c r="BC77" s="530">
        <f>'C3LPG Balance'!BI74</f>
        <v>0</v>
      </c>
      <c r="BD77" s="530">
        <f>'C3LPG Balance'!BJ74</f>
        <v>0</v>
      </c>
      <c r="BE77" s="530">
        <f>'C3LPG Balance'!BK74</f>
        <v>0</v>
      </c>
      <c r="BF77" s="530">
        <f>'C3LPG Balance'!BL74</f>
        <v>0</v>
      </c>
      <c r="BG77" s="530">
        <f>'C3LPG Balance'!BM74</f>
        <v>0</v>
      </c>
      <c r="BH77" s="530">
        <f>'C3LPG Balance'!BN74</f>
        <v>0</v>
      </c>
      <c r="BI77" s="530">
        <f>'C3LPG Balance'!BO74</f>
        <v>0</v>
      </c>
      <c r="BJ77" s="584"/>
    </row>
    <row r="78" spans="1:62" ht="10.25" customHeight="1">
      <c r="A78" s="529" t="s">
        <v>91</v>
      </c>
      <c r="B78" s="827" t="str">
        <f>'C3LPG Balance'!C75</f>
        <v>PTTOR</v>
      </c>
      <c r="C78" s="827" t="str">
        <f>'C3LPG Balance'!D75</f>
        <v xml:space="preserve">SPRC </v>
      </c>
      <c r="D78" s="535"/>
      <c r="E78" s="535"/>
      <c r="F78" s="535"/>
      <c r="G78" s="535"/>
      <c r="H78" s="535"/>
      <c r="I78" s="535"/>
      <c r="J78" s="535"/>
      <c r="K78" s="533"/>
      <c r="L78" s="533"/>
      <c r="M78" s="533"/>
      <c r="N78" s="533"/>
      <c r="O78" s="533"/>
      <c r="P78" s="533"/>
      <c r="Q78" s="533"/>
      <c r="R78" s="533"/>
      <c r="S78" s="533"/>
      <c r="T78" s="533"/>
      <c r="U78" s="533"/>
      <c r="V78" s="533"/>
      <c r="W78" s="533"/>
      <c r="X78" s="533"/>
      <c r="Y78" s="533"/>
      <c r="Z78" s="533"/>
      <c r="AA78" s="533"/>
      <c r="AB78" s="533"/>
      <c r="AC78" s="533"/>
      <c r="AD78" s="533"/>
      <c r="AE78" s="533"/>
      <c r="AF78" s="533"/>
      <c r="AG78" s="533"/>
      <c r="AH78" s="533"/>
      <c r="AI78" s="533"/>
      <c r="AJ78" s="533"/>
      <c r="AK78" s="512">
        <f>'C3LPG Balance'!AQ76</f>
        <v>0</v>
      </c>
      <c r="AL78" s="530">
        <f>'C3LPG Balance'!AR76</f>
        <v>0</v>
      </c>
      <c r="AM78" s="530">
        <f>'C3LPG Balance'!AS76</f>
        <v>0</v>
      </c>
      <c r="AN78" s="530">
        <f>'C3LPG Balance'!AT76</f>
        <v>0</v>
      </c>
      <c r="AO78" s="530">
        <f>'C3LPG Balance'!AU76</f>
        <v>0</v>
      </c>
      <c r="AP78" s="530">
        <f>'C3LPG Balance'!AV76</f>
        <v>0</v>
      </c>
      <c r="AQ78" s="530">
        <f>'C3LPG Balance'!AW76</f>
        <v>0</v>
      </c>
      <c r="AR78" s="530">
        <f>'C3LPG Balance'!AX76</f>
        <v>0</v>
      </c>
      <c r="AS78" s="530">
        <f>'C3LPG Balance'!AY76</f>
        <v>0</v>
      </c>
      <c r="AT78" s="551">
        <f>'C3LPG Balance'!AZ76</f>
        <v>0</v>
      </c>
      <c r="AU78" s="530">
        <f>'C3LPG Balance'!BA75</f>
        <v>3.5399999999999991</v>
      </c>
      <c r="AV78" s="530">
        <f>'C3LPG Balance'!BB75</f>
        <v>1.9999999999999996</v>
      </c>
      <c r="AW78" s="530">
        <f>'C3LPG Balance'!BC75</f>
        <v>2</v>
      </c>
      <c r="AX78" s="530">
        <f>'C3LPG Balance'!BD75</f>
        <v>2</v>
      </c>
      <c r="AY78" s="530">
        <f>'C3LPG Balance'!BE75</f>
        <v>1.3999999999999995</v>
      </c>
      <c r="AZ78" s="530">
        <f>'C3LPG Balance'!BF75</f>
        <v>1.4000000000000004</v>
      </c>
      <c r="BA78" s="530">
        <f>'C3LPG Balance'!BG75</f>
        <v>2</v>
      </c>
      <c r="BB78" s="530">
        <f>'C3LPG Balance'!BH75</f>
        <v>2</v>
      </c>
      <c r="BC78" s="530">
        <f>'C3LPG Balance'!BI75</f>
        <v>2</v>
      </c>
      <c r="BD78" s="530">
        <f>'C3LPG Balance'!BJ75</f>
        <v>2</v>
      </c>
      <c r="BE78" s="530">
        <f>'C3LPG Balance'!BK75</f>
        <v>2</v>
      </c>
      <c r="BF78" s="530">
        <f>'C3LPG Balance'!BL75</f>
        <v>2</v>
      </c>
      <c r="BG78" s="530">
        <f>'C3LPG Balance'!BM75</f>
        <v>2</v>
      </c>
      <c r="BH78" s="530">
        <f>'C3LPG Balance'!BN75</f>
        <v>2</v>
      </c>
      <c r="BI78" s="530">
        <f>'C3LPG Balance'!BO75</f>
        <v>2</v>
      </c>
      <c r="BJ78" s="584"/>
    </row>
    <row r="79" spans="1:62" ht="10.25" customHeight="1">
      <c r="A79" s="529" t="s">
        <v>91</v>
      </c>
      <c r="B79" s="827" t="str">
        <f>'C3LPG Balance'!C76</f>
        <v>PAP</v>
      </c>
      <c r="C79" s="827" t="str">
        <f>'C3LPG Balance'!D76</f>
        <v xml:space="preserve">SPRC </v>
      </c>
      <c r="D79" s="535"/>
      <c r="E79" s="535"/>
      <c r="F79" s="535"/>
      <c r="G79" s="535"/>
      <c r="H79" s="535"/>
      <c r="I79" s="535"/>
      <c r="J79" s="535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12">
        <f>'C3LPG Balance'!AQ77</f>
        <v>4.4799999999999995</v>
      </c>
      <c r="AL79" s="530">
        <f>'C3LPG Balance'!AR77</f>
        <v>2.9</v>
      </c>
      <c r="AM79" s="530">
        <f>'C3LPG Balance'!AS77</f>
        <v>3</v>
      </c>
      <c r="AN79" s="530">
        <f>'C3LPG Balance'!AT77</f>
        <v>3.6</v>
      </c>
      <c r="AO79" s="530">
        <f>'C3LPG Balance'!AU77</f>
        <v>3.5</v>
      </c>
      <c r="AP79" s="530">
        <f>'C3LPG Balance'!AV77</f>
        <v>0</v>
      </c>
      <c r="AQ79" s="530">
        <f>'C3LPG Balance'!AW77</f>
        <v>0.6</v>
      </c>
      <c r="AR79" s="530">
        <f>'C3LPG Balance'!AX77</f>
        <v>0</v>
      </c>
      <c r="AS79" s="530">
        <f>'C3LPG Balance'!AY77</f>
        <v>0</v>
      </c>
      <c r="AT79" s="551">
        <f>'C3LPG Balance'!AZ77</f>
        <v>0.6</v>
      </c>
      <c r="AU79" s="530">
        <f>'C3LPG Balance'!BA76</f>
        <v>0</v>
      </c>
      <c r="AV79" s="530">
        <f>'C3LPG Balance'!BB76</f>
        <v>0</v>
      </c>
      <c r="AW79" s="530">
        <f>'C3LPG Balance'!BC76</f>
        <v>0</v>
      </c>
      <c r="AX79" s="530">
        <f>'C3LPG Balance'!BD76</f>
        <v>0</v>
      </c>
      <c r="AY79" s="530">
        <f>'C3LPG Balance'!BE76</f>
        <v>0</v>
      </c>
      <c r="AZ79" s="530">
        <f>'C3LPG Balance'!BF76</f>
        <v>0</v>
      </c>
      <c r="BA79" s="530">
        <f>'C3LPG Balance'!BG76</f>
        <v>0</v>
      </c>
      <c r="BB79" s="530">
        <f>'C3LPG Balance'!BH76</f>
        <v>0</v>
      </c>
      <c r="BC79" s="530">
        <f>'C3LPG Balance'!BI76</f>
        <v>0</v>
      </c>
      <c r="BD79" s="530">
        <f>'C3LPG Balance'!BJ76</f>
        <v>0</v>
      </c>
      <c r="BE79" s="530">
        <f>'C3LPG Balance'!BK76</f>
        <v>0</v>
      </c>
      <c r="BF79" s="530">
        <f>'C3LPG Balance'!BL76</f>
        <v>0</v>
      </c>
      <c r="BG79" s="530">
        <f>'C3LPG Balance'!BM76</f>
        <v>0</v>
      </c>
      <c r="BH79" s="530">
        <f>'C3LPG Balance'!BN76</f>
        <v>0</v>
      </c>
      <c r="BI79" s="530">
        <f>'C3LPG Balance'!BO76</f>
        <v>0</v>
      </c>
      <c r="BJ79" s="584"/>
    </row>
    <row r="80" spans="1:62" ht="10.25" customHeight="1">
      <c r="A80" s="529" t="s">
        <v>91</v>
      </c>
      <c r="B80" s="827" t="str">
        <f>'C3LPG Balance'!C77</f>
        <v>WP</v>
      </c>
      <c r="C80" s="827" t="str">
        <f>'C3LPG Balance'!D77</f>
        <v xml:space="preserve">SPRC </v>
      </c>
      <c r="D80" s="535"/>
      <c r="E80" s="535"/>
      <c r="F80" s="535"/>
      <c r="G80" s="535"/>
      <c r="H80" s="535"/>
      <c r="I80" s="535"/>
      <c r="J80" s="535"/>
      <c r="K80" s="533"/>
      <c r="L80" s="533"/>
      <c r="M80" s="533"/>
      <c r="N80" s="533"/>
      <c r="O80" s="533"/>
      <c r="P80" s="533"/>
      <c r="Q80" s="533"/>
      <c r="R80" s="533"/>
      <c r="S80" s="533"/>
      <c r="T80" s="533"/>
      <c r="U80" s="533"/>
      <c r="V80" s="533"/>
      <c r="W80" s="533"/>
      <c r="X80" s="533"/>
      <c r="Y80" s="533"/>
      <c r="Z80" s="533"/>
      <c r="AA80" s="533"/>
      <c r="AB80" s="533"/>
      <c r="AC80" s="533"/>
      <c r="AD80" s="533"/>
      <c r="AE80" s="533"/>
      <c r="AF80" s="533"/>
      <c r="AG80" s="533"/>
      <c r="AH80" s="533"/>
      <c r="AI80" s="533"/>
      <c r="AJ80" s="533"/>
      <c r="AK80" s="512"/>
      <c r="AL80" s="530"/>
      <c r="AM80" s="530"/>
      <c r="AN80" s="530"/>
      <c r="AO80" s="530"/>
      <c r="AP80" s="530"/>
      <c r="AQ80" s="530"/>
      <c r="AR80" s="530">
        <f>'C3LPG Balance'!AX78</f>
        <v>0</v>
      </c>
      <c r="AS80" s="530">
        <f>'C3LPG Balance'!AY78</f>
        <v>0</v>
      </c>
      <c r="AT80" s="551">
        <f>'C3LPG Balance'!AZ78</f>
        <v>0</v>
      </c>
      <c r="AU80" s="530">
        <f>'C3LPG Balance'!BA77</f>
        <v>4.83</v>
      </c>
      <c r="AV80" s="530">
        <f>'C3LPG Balance'!BB77</f>
        <v>5.08</v>
      </c>
      <c r="AW80" s="530">
        <f>'C3LPG Balance'!BC77</f>
        <v>4.63</v>
      </c>
      <c r="AX80" s="530">
        <f>'C3LPG Balance'!BD77</f>
        <v>4.63</v>
      </c>
      <c r="AY80" s="530">
        <f>'C3LPG Balance'!BE77</f>
        <v>4.3600000000000003</v>
      </c>
      <c r="AZ80" s="530">
        <f>'C3LPG Balance'!BF77</f>
        <v>4.38</v>
      </c>
      <c r="BA80" s="530">
        <f>'C3LPG Balance'!BG77</f>
        <v>4.12</v>
      </c>
      <c r="BB80" s="530">
        <f>'C3LPG Balance'!BH77</f>
        <v>4.12</v>
      </c>
      <c r="BC80" s="530">
        <f>'C3LPG Balance'!BI77</f>
        <v>4.12</v>
      </c>
      <c r="BD80" s="530">
        <f>'C3LPG Balance'!BJ77</f>
        <v>4.12</v>
      </c>
      <c r="BE80" s="530">
        <f>'C3LPG Balance'!BK77</f>
        <v>4.12</v>
      </c>
      <c r="BF80" s="530">
        <f>'C3LPG Balance'!BL77</f>
        <v>4.12</v>
      </c>
      <c r="BG80" s="530">
        <f>'C3LPG Balance'!BM77</f>
        <v>4.12</v>
      </c>
      <c r="BH80" s="530">
        <f>'C3LPG Balance'!BN77</f>
        <v>4.12</v>
      </c>
      <c r="BI80" s="530">
        <f>'C3LPG Balance'!BO77</f>
        <v>4.12</v>
      </c>
      <c r="BJ80" s="584"/>
    </row>
    <row r="81" spans="1:62" ht="10.25" customHeight="1">
      <c r="A81" s="529" t="s">
        <v>91</v>
      </c>
      <c r="B81" s="827" t="str">
        <f>'C3LPG Balance'!C78</f>
        <v>Atlas</v>
      </c>
      <c r="C81" s="827" t="str">
        <f>'C3LPG Balance'!D78</f>
        <v xml:space="preserve">SPRC </v>
      </c>
      <c r="D81" s="535"/>
      <c r="E81" s="535"/>
      <c r="F81" s="535"/>
      <c r="G81" s="535"/>
      <c r="H81" s="535"/>
      <c r="I81" s="535"/>
      <c r="J81" s="535"/>
      <c r="K81" s="533"/>
      <c r="L81" s="533"/>
      <c r="M81" s="533"/>
      <c r="N81" s="533"/>
      <c r="O81" s="533"/>
      <c r="P81" s="533"/>
      <c r="Q81" s="533"/>
      <c r="R81" s="533"/>
      <c r="S81" s="533"/>
      <c r="T81" s="533"/>
      <c r="U81" s="533"/>
      <c r="V81" s="533"/>
      <c r="W81" s="533"/>
      <c r="X81" s="533"/>
      <c r="Y81" s="533"/>
      <c r="Z81" s="533"/>
      <c r="AA81" s="533"/>
      <c r="AB81" s="533"/>
      <c r="AC81" s="533"/>
      <c r="AD81" s="533"/>
      <c r="AE81" s="533"/>
      <c r="AF81" s="533"/>
      <c r="AG81" s="533"/>
      <c r="AH81" s="533"/>
      <c r="AI81" s="533"/>
      <c r="AJ81" s="533"/>
      <c r="AK81" s="512">
        <f>'C3LPG Balance'!AQ79</f>
        <v>6.0449999999999999</v>
      </c>
      <c r="AL81" s="530">
        <f>'C3LPG Balance'!AR79</f>
        <v>5.25</v>
      </c>
      <c r="AM81" s="530">
        <f>'C3LPG Balance'!AS79</f>
        <v>4.5999999999999996</v>
      </c>
      <c r="AN81" s="530">
        <f>'C3LPG Balance'!AT79</f>
        <v>5.4</v>
      </c>
      <c r="AO81" s="530">
        <f>'C3LPG Balance'!AU79</f>
        <v>5.7</v>
      </c>
      <c r="AP81" s="530">
        <f>'C3LPG Balance'!AV79</f>
        <v>5.58</v>
      </c>
      <c r="AQ81" s="530">
        <f>'C3LPG Balance'!AW79</f>
        <v>5.4</v>
      </c>
      <c r="AR81" s="530">
        <f>'C3LPG Balance'!AX79</f>
        <v>5.58</v>
      </c>
      <c r="AS81" s="530">
        <f>'C3LPG Balance'!AY79</f>
        <v>5.4</v>
      </c>
      <c r="AT81" s="551">
        <f>'C3LPG Balance'!AZ79</f>
        <v>5.58</v>
      </c>
      <c r="AU81" s="530">
        <f>'C3LPG Balance'!BA78</f>
        <v>0</v>
      </c>
      <c r="AV81" s="530">
        <f>'C3LPG Balance'!BB78</f>
        <v>0</v>
      </c>
      <c r="AW81" s="530">
        <f>'C3LPG Balance'!BC78</f>
        <v>0</v>
      </c>
      <c r="AX81" s="530">
        <f>'C3LPG Balance'!BD78</f>
        <v>0</v>
      </c>
      <c r="AY81" s="530">
        <f>'C3LPG Balance'!BE78</f>
        <v>0</v>
      </c>
      <c r="AZ81" s="530">
        <f>'C3LPG Balance'!BF78</f>
        <v>0</v>
      </c>
      <c r="BA81" s="530">
        <f>'C3LPG Balance'!BG78</f>
        <v>0</v>
      </c>
      <c r="BB81" s="530">
        <f>'C3LPG Balance'!BH78</f>
        <v>0</v>
      </c>
      <c r="BC81" s="530">
        <f>'C3LPG Balance'!BI78</f>
        <v>0</v>
      </c>
      <c r="BD81" s="530">
        <f>'C3LPG Balance'!BJ78</f>
        <v>0</v>
      </c>
      <c r="BE81" s="530">
        <f>'C3LPG Balance'!BK78</f>
        <v>0</v>
      </c>
      <c r="BF81" s="530">
        <f>'C3LPG Balance'!BL78</f>
        <v>0</v>
      </c>
      <c r="BG81" s="530">
        <f>'C3LPG Balance'!BM78</f>
        <v>0</v>
      </c>
      <c r="BH81" s="530">
        <f>'C3LPG Balance'!BN78</f>
        <v>0</v>
      </c>
      <c r="BI81" s="530">
        <f>'C3LPG Balance'!BO78</f>
        <v>0</v>
      </c>
      <c r="BJ81" s="584"/>
    </row>
    <row r="82" spans="1:62" ht="10.25" customHeight="1">
      <c r="A82" s="529" t="s">
        <v>305</v>
      </c>
      <c r="B82" s="827" t="str">
        <f>'C3LPG Balance'!C79</f>
        <v>PTTOR</v>
      </c>
      <c r="C82" s="827" t="str">
        <f>'C3LPG Balance'!D79</f>
        <v>PTTEP/LKB (Truck)</v>
      </c>
      <c r="D82" s="535"/>
      <c r="E82" s="535"/>
      <c r="F82" s="535"/>
      <c r="G82" s="535"/>
      <c r="H82" s="535"/>
      <c r="I82" s="535"/>
      <c r="J82" s="535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12">
        <f>'C3LPG Balance'!AQ80</f>
        <v>17</v>
      </c>
      <c r="AL82" s="515">
        <f>'C3LPG Balance'!AR80</f>
        <v>16.5</v>
      </c>
      <c r="AM82" s="530">
        <f>'C3LPG Balance'!AS80</f>
        <v>15</v>
      </c>
      <c r="AN82" s="530">
        <f>'C3LPG Balance'!AT80</f>
        <v>14.5</v>
      </c>
      <c r="AO82" s="530">
        <f>'C3LPG Balance'!AU80</f>
        <v>15.5</v>
      </c>
      <c r="AP82" s="530">
        <f>'C3LPG Balance'!AV80</f>
        <v>13.04</v>
      </c>
      <c r="AQ82" s="530">
        <f>'C3LPG Balance'!AW80</f>
        <v>17.2</v>
      </c>
      <c r="AR82" s="530">
        <f>'C3LPG Balance'!AX80</f>
        <v>16.739999999999998</v>
      </c>
      <c r="AS82" s="530">
        <f>'C3LPG Balance'!AY80</f>
        <v>16.2</v>
      </c>
      <c r="AT82" s="551">
        <f>'C3LPG Balance'!AZ80</f>
        <v>16.12</v>
      </c>
      <c r="AU82" s="530">
        <f>'C3LPG Balance'!BA79</f>
        <v>5.89</v>
      </c>
      <c r="AV82" s="530">
        <f>'C3LPG Balance'!BB79</f>
        <v>5.32</v>
      </c>
      <c r="AW82" s="530">
        <f>'C3LPG Balance'!BC79</f>
        <v>5.74</v>
      </c>
      <c r="AX82" s="530">
        <f>'C3LPG Balance'!BD79</f>
        <v>5.55</v>
      </c>
      <c r="AY82" s="530">
        <f>'C3LPG Balance'!BE79</f>
        <v>5.7350000000000003</v>
      </c>
      <c r="AZ82" s="530">
        <f>'C3LPG Balance'!BF79</f>
        <v>5.55</v>
      </c>
      <c r="BA82" s="530">
        <f>'C3LPG Balance'!BG79</f>
        <v>5.7350000000000003</v>
      </c>
      <c r="BB82" s="530">
        <f>'C3LPG Balance'!BH79</f>
        <v>5.7350000000000003</v>
      </c>
      <c r="BC82" s="530">
        <f>'C3LPG Balance'!BI79</f>
        <v>5.55</v>
      </c>
      <c r="BD82" s="530">
        <f>'C3LPG Balance'!BJ79</f>
        <v>5.7350000000000003</v>
      </c>
      <c r="BE82" s="530">
        <f>'C3LPG Balance'!BK79</f>
        <v>5.7350000000000003</v>
      </c>
      <c r="BF82" s="530">
        <f>'C3LPG Balance'!BL79</f>
        <v>5.7350000000000003</v>
      </c>
      <c r="BG82" s="530">
        <f>'C3LPG Balance'!BM79</f>
        <v>5.7350000000000003</v>
      </c>
      <c r="BH82" s="530">
        <f>'C3LPG Balance'!BN79</f>
        <v>5.7350000000000003</v>
      </c>
      <c r="BI82" s="530">
        <f>'C3LPG Balance'!BO79</f>
        <v>5.7350000000000003</v>
      </c>
      <c r="BJ82" s="584"/>
    </row>
    <row r="83" spans="1:62" ht="10.25" customHeight="1">
      <c r="A83" s="529" t="s">
        <v>307</v>
      </c>
      <c r="B83" s="827" t="str">
        <f>'C3LPG Balance'!C80</f>
        <v>PTTOR</v>
      </c>
      <c r="C83" s="827" t="str">
        <f>'C3LPG Balance'!D80</f>
        <v>GSP KHM</v>
      </c>
      <c r="D83" s="535"/>
      <c r="E83" s="535"/>
      <c r="F83" s="535"/>
      <c r="G83" s="535"/>
      <c r="H83" s="535"/>
      <c r="I83" s="535"/>
      <c r="J83" s="535"/>
      <c r="K83" s="533"/>
      <c r="L83" s="533"/>
      <c r="M83" s="533"/>
      <c r="N83" s="533"/>
      <c r="O83" s="533"/>
      <c r="P83" s="533"/>
      <c r="Q83" s="533"/>
      <c r="R83" s="533"/>
      <c r="S83" s="533"/>
      <c r="T83" s="533"/>
      <c r="U83" s="533"/>
      <c r="V83" s="533"/>
      <c r="W83" s="533"/>
      <c r="X83" s="533"/>
      <c r="Y83" s="533"/>
      <c r="Z83" s="533"/>
      <c r="AA83" s="533"/>
      <c r="AB83" s="533"/>
      <c r="AC83" s="533"/>
      <c r="AD83" s="533"/>
      <c r="AE83" s="533"/>
      <c r="AF83" s="533"/>
      <c r="AG83" s="533"/>
      <c r="AH83" s="533"/>
      <c r="AI83" s="533"/>
      <c r="AJ83" s="533"/>
      <c r="AK83" s="512"/>
      <c r="AL83" s="515"/>
      <c r="AM83" s="530"/>
      <c r="AN83" s="530"/>
      <c r="AO83" s="530"/>
      <c r="AP83" s="530"/>
      <c r="AQ83" s="530"/>
      <c r="AR83" s="530"/>
      <c r="AS83" s="530"/>
      <c r="AT83" s="551"/>
      <c r="AU83" s="515">
        <f>'C3LPG Balance'!BA80</f>
        <v>11</v>
      </c>
      <c r="AV83" s="530">
        <f>'C3LPG Balance'!BB80</f>
        <v>6.72</v>
      </c>
      <c r="AW83" s="530">
        <f>'C3LPG Balance'!BC80</f>
        <v>13.5</v>
      </c>
      <c r="AX83" s="530">
        <f>'C3LPG Balance'!BD80</f>
        <v>15</v>
      </c>
      <c r="AY83" s="530">
        <f>'C3LPG Balance'!BE80</f>
        <v>15.5</v>
      </c>
      <c r="AZ83" s="530">
        <f>'C3LPG Balance'!BF80</f>
        <v>13.95</v>
      </c>
      <c r="BA83" s="530">
        <f>'C3LPG Balance'!BG80</f>
        <v>8.99</v>
      </c>
      <c r="BB83" s="530">
        <f>'C3LPG Balance'!BH80</f>
        <v>14.66</v>
      </c>
      <c r="BC83" s="530">
        <f>'C3LPG Balance'!BI80</f>
        <v>15</v>
      </c>
      <c r="BD83" s="530">
        <f>'C3LPG Balance'!BJ80</f>
        <v>15.5</v>
      </c>
      <c r="BE83" s="530">
        <f>'C3LPG Balance'!BK80</f>
        <v>15</v>
      </c>
      <c r="BF83" s="530">
        <f>'C3LPG Balance'!BL80</f>
        <v>15.08</v>
      </c>
      <c r="BG83" s="530">
        <f>'C3LPG Balance'!BM80</f>
        <v>14.87</v>
      </c>
      <c r="BH83" s="530">
        <f>'C3LPG Balance'!BN80</f>
        <v>14</v>
      </c>
      <c r="BI83" s="530">
        <f>'C3LPG Balance'!BO80</f>
        <v>15.5</v>
      </c>
      <c r="BJ83" s="584"/>
    </row>
    <row r="84" spans="1:62" ht="10.25" customHeight="1">
      <c r="A84" s="964" t="s">
        <v>16</v>
      </c>
      <c r="B84" s="962"/>
      <c r="C84" s="963"/>
      <c r="D84" s="518" t="e">
        <f t="shared" ref="D84:J84" si="12">SUM(D27:D32)</f>
        <v>#REF!</v>
      </c>
      <c r="E84" s="518" t="e">
        <f t="shared" si="12"/>
        <v>#REF!</v>
      </c>
      <c r="F84" s="518" t="e">
        <f t="shared" si="12"/>
        <v>#REF!</v>
      </c>
      <c r="G84" s="518" t="e">
        <f t="shared" si="12"/>
        <v>#REF!</v>
      </c>
      <c r="H84" s="518" t="e">
        <f t="shared" si="12"/>
        <v>#REF!</v>
      </c>
      <c r="I84" s="518" t="e">
        <f t="shared" si="12"/>
        <v>#REF!</v>
      </c>
      <c r="J84" s="518" t="e">
        <f t="shared" si="12"/>
        <v>#REF!</v>
      </c>
      <c r="K84" s="518" t="e">
        <f t="shared" ref="K84:AB84" si="13">SUM(K27:K36)</f>
        <v>#REF!</v>
      </c>
      <c r="L84" s="518" t="e">
        <f t="shared" si="13"/>
        <v>#REF!</v>
      </c>
      <c r="M84" s="518" t="e">
        <f t="shared" si="13"/>
        <v>#REF!</v>
      </c>
      <c r="N84" s="518" t="e">
        <f t="shared" si="13"/>
        <v>#REF!</v>
      </c>
      <c r="O84" s="518" t="e">
        <f t="shared" si="13"/>
        <v>#REF!</v>
      </c>
      <c r="P84" s="518" t="e">
        <f t="shared" si="13"/>
        <v>#REF!</v>
      </c>
      <c r="Q84" s="518" t="e">
        <f t="shared" si="13"/>
        <v>#REF!</v>
      </c>
      <c r="R84" s="518" t="e">
        <f t="shared" si="13"/>
        <v>#REF!</v>
      </c>
      <c r="S84" s="518" t="e">
        <f t="shared" si="13"/>
        <v>#REF!</v>
      </c>
      <c r="T84" s="518" t="e">
        <f t="shared" si="13"/>
        <v>#REF!</v>
      </c>
      <c r="U84" s="518" t="e">
        <f t="shared" si="13"/>
        <v>#REF!</v>
      </c>
      <c r="V84" s="518" t="e">
        <f t="shared" si="13"/>
        <v>#REF!</v>
      </c>
      <c r="W84" s="518" t="e">
        <f t="shared" si="13"/>
        <v>#REF!</v>
      </c>
      <c r="X84" s="518" t="e">
        <f t="shared" si="13"/>
        <v>#REF!</v>
      </c>
      <c r="Y84" s="518" t="e">
        <f t="shared" si="13"/>
        <v>#REF!</v>
      </c>
      <c r="Z84" s="518" t="e">
        <f t="shared" si="13"/>
        <v>#REF!</v>
      </c>
      <c r="AA84" s="518" t="e">
        <f t="shared" si="13"/>
        <v>#REF!</v>
      </c>
      <c r="AB84" s="518" t="e">
        <f t="shared" si="13"/>
        <v>#REF!</v>
      </c>
      <c r="AC84" s="518" t="e">
        <f>SUM(AC27:AC40)</f>
        <v>#REF!</v>
      </c>
      <c r="AD84" s="518" t="e">
        <f>SUM(AD27:AD40)</f>
        <v>#REF!</v>
      </c>
      <c r="AE84" s="518" t="e">
        <f>SUM(AE27:AE40)</f>
        <v>#REF!</v>
      </c>
      <c r="AF84" s="518" t="e">
        <f>SUM(AF27:AF40)</f>
        <v>#REF!</v>
      </c>
      <c r="AG84" s="518" t="e">
        <f>SUM(AG27:AG40)</f>
        <v>#REF!</v>
      </c>
      <c r="AH84" s="518" t="e">
        <f>SUM(AH27:AH41)</f>
        <v>#REF!</v>
      </c>
      <c r="AI84" s="518" t="e">
        <f>SUM(AI27:AI41)</f>
        <v>#REF!</v>
      </c>
      <c r="AJ84" s="518" t="e">
        <f>SUM(AJ27:AJ41)</f>
        <v>#REF!</v>
      </c>
      <c r="AK84" s="544">
        <f t="shared" ref="AK84:BI84" si="14">SUM(AK27:AK82)</f>
        <v>217.80512922</v>
      </c>
      <c r="AL84" s="519">
        <f t="shared" si="14"/>
        <v>178.34859381000001</v>
      </c>
      <c r="AM84" s="544">
        <f t="shared" si="14"/>
        <v>170.11859380999999</v>
      </c>
      <c r="AN84" s="544">
        <f t="shared" si="14"/>
        <v>182.86217382000004</v>
      </c>
      <c r="AO84" s="544">
        <f t="shared" si="14"/>
        <v>206.13</v>
      </c>
      <c r="AP84" s="544">
        <f t="shared" si="14"/>
        <v>211.97000000000003</v>
      </c>
      <c r="AQ84" s="544">
        <f t="shared" si="14"/>
        <v>216.23</v>
      </c>
      <c r="AR84" s="544">
        <f t="shared" si="14"/>
        <v>227.23080756000002</v>
      </c>
      <c r="AS84" s="544">
        <f t="shared" si="14"/>
        <v>219.96572164999998</v>
      </c>
      <c r="AT84" s="544">
        <f t="shared" si="14"/>
        <v>221.61999999999998</v>
      </c>
      <c r="AU84" s="519">
        <f t="shared" si="14"/>
        <v>196.84568340999999</v>
      </c>
      <c r="AV84" s="544">
        <f t="shared" si="14"/>
        <v>194.64555590000001</v>
      </c>
      <c r="AW84" s="544">
        <f t="shared" si="14"/>
        <v>210.55999999999997</v>
      </c>
      <c r="AX84" s="544">
        <f t="shared" si="14"/>
        <v>182.87999999999997</v>
      </c>
      <c r="AY84" s="544">
        <f t="shared" si="14"/>
        <v>183.99817306340003</v>
      </c>
      <c r="AZ84" s="544">
        <f t="shared" si="14"/>
        <v>184.55492810999999</v>
      </c>
      <c r="BA84" s="544">
        <f t="shared" si="14"/>
        <v>184.21524994000001</v>
      </c>
      <c r="BB84" s="544">
        <f t="shared" ref="BB84" si="15">SUM(BB27:BB82)</f>
        <v>205.97365578999998</v>
      </c>
      <c r="BC84" s="544">
        <f t="shared" si="14"/>
        <v>203.90812603000001</v>
      </c>
      <c r="BD84" s="544">
        <f t="shared" si="14"/>
        <v>205.78615352999998</v>
      </c>
      <c r="BE84" s="544">
        <f t="shared" si="14"/>
        <v>205.49638481</v>
      </c>
      <c r="BF84" s="544">
        <f t="shared" si="14"/>
        <v>210.14726784999996</v>
      </c>
      <c r="BG84" s="544">
        <f t="shared" si="14"/>
        <v>208.3668366</v>
      </c>
      <c r="BH84" s="544">
        <f t="shared" si="14"/>
        <v>201.47718817000001</v>
      </c>
      <c r="BI84" s="544">
        <f t="shared" si="14"/>
        <v>205.36127196999999</v>
      </c>
    </row>
    <row r="85" spans="1:62" ht="10.25" customHeight="1">
      <c r="A85" s="964" t="s">
        <v>342</v>
      </c>
      <c r="B85" s="962"/>
      <c r="C85" s="963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597"/>
      <c r="P85" s="597"/>
      <c r="Q85" s="597"/>
      <c r="R85" s="597"/>
      <c r="S85" s="597"/>
      <c r="T85" s="597"/>
      <c r="U85" s="597"/>
      <c r="V85" s="597"/>
      <c r="W85" s="597"/>
      <c r="X85" s="597"/>
      <c r="Y85" s="597"/>
      <c r="Z85" s="597"/>
      <c r="AA85" s="597"/>
      <c r="AB85" s="597"/>
      <c r="AC85" s="597"/>
      <c r="AD85" s="597"/>
      <c r="AE85" s="597"/>
      <c r="AF85" s="597"/>
      <c r="AG85" s="597"/>
      <c r="AH85" s="597"/>
      <c r="AI85" s="597"/>
      <c r="AJ85" s="597"/>
      <c r="AK85" s="544">
        <f t="shared" ref="AK85:BI85" si="16">SUM(AK60:AK75)</f>
        <v>7</v>
      </c>
      <c r="AL85" s="544">
        <f t="shared" si="16"/>
        <v>7</v>
      </c>
      <c r="AM85" s="544">
        <f t="shared" si="16"/>
        <v>6</v>
      </c>
      <c r="AN85" s="544">
        <f t="shared" si="16"/>
        <v>0</v>
      </c>
      <c r="AO85" s="544">
        <f t="shared" si="16"/>
        <v>4</v>
      </c>
      <c r="AP85" s="544">
        <f t="shared" si="16"/>
        <v>1.8</v>
      </c>
      <c r="AQ85" s="544">
        <f t="shared" si="16"/>
        <v>0</v>
      </c>
      <c r="AR85" s="544">
        <f t="shared" si="16"/>
        <v>0</v>
      </c>
      <c r="AS85" s="544">
        <f t="shared" si="16"/>
        <v>13</v>
      </c>
      <c r="AT85" s="544">
        <f t="shared" si="16"/>
        <v>11</v>
      </c>
      <c r="AU85" s="544">
        <f t="shared" si="16"/>
        <v>19</v>
      </c>
      <c r="AV85" s="544">
        <f t="shared" si="16"/>
        <v>15</v>
      </c>
      <c r="AW85" s="544">
        <f t="shared" si="16"/>
        <v>0</v>
      </c>
      <c r="AX85" s="544">
        <f t="shared" si="16"/>
        <v>2</v>
      </c>
      <c r="AY85" s="544">
        <f t="shared" si="16"/>
        <v>0</v>
      </c>
      <c r="AZ85" s="544">
        <f>SUM(AZ60:AZ75)</f>
        <v>0</v>
      </c>
      <c r="BA85" s="544">
        <f t="shared" ref="BA85:BB85" si="17">SUM(BA60:BA75)</f>
        <v>0</v>
      </c>
      <c r="BB85" s="544">
        <f t="shared" si="17"/>
        <v>0</v>
      </c>
      <c r="BC85" s="544">
        <f t="shared" si="16"/>
        <v>0</v>
      </c>
      <c r="BD85" s="544">
        <f t="shared" si="16"/>
        <v>0</v>
      </c>
      <c r="BE85" s="544">
        <f t="shared" si="16"/>
        <v>0</v>
      </c>
      <c r="BF85" s="544">
        <f t="shared" si="16"/>
        <v>0</v>
      </c>
      <c r="BG85" s="544">
        <f t="shared" si="16"/>
        <v>0</v>
      </c>
      <c r="BH85" s="544">
        <f t="shared" si="16"/>
        <v>0</v>
      </c>
      <c r="BI85" s="544">
        <f t="shared" si="16"/>
        <v>0</v>
      </c>
    </row>
    <row r="86" spans="1:62" ht="10.25" customHeight="1">
      <c r="A86" s="965" t="s">
        <v>322</v>
      </c>
      <c r="B86" s="966"/>
      <c r="C86" s="966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3"/>
      <c r="P86" s="583"/>
      <c r="Q86" s="583"/>
      <c r="R86" s="583"/>
      <c r="S86" s="583"/>
      <c r="T86" s="583"/>
      <c r="U86" s="583"/>
      <c r="V86" s="583"/>
      <c r="W86" s="583"/>
      <c r="X86" s="583"/>
      <c r="Y86" s="583"/>
      <c r="Z86" s="583"/>
      <c r="AA86" s="583"/>
      <c r="AB86" s="583"/>
      <c r="AC86" s="583"/>
      <c r="AD86" s="583"/>
      <c r="AE86" s="583"/>
      <c r="AF86" s="583"/>
      <c r="AG86" s="583"/>
      <c r="AH86" s="583"/>
      <c r="AI86" s="583"/>
      <c r="AJ86" s="583"/>
      <c r="AK86" s="583"/>
      <c r="AL86" s="583"/>
      <c r="AM86" s="583"/>
      <c r="AN86" s="583"/>
      <c r="AO86" s="583"/>
      <c r="AP86" s="583"/>
      <c r="AQ86" s="583"/>
      <c r="AR86" s="583"/>
      <c r="AS86" s="583"/>
      <c r="AT86" s="583"/>
      <c r="AU86" s="583"/>
      <c r="AV86" s="583"/>
      <c r="AW86" s="583"/>
      <c r="AX86" s="583"/>
      <c r="AY86" s="583"/>
      <c r="AZ86" s="583"/>
      <c r="BA86" s="583"/>
      <c r="BB86" s="583"/>
      <c r="BC86" s="583"/>
      <c r="BD86" s="583"/>
      <c r="BE86" s="587"/>
      <c r="BF86" s="587"/>
      <c r="BG86" s="589"/>
      <c r="BH86" s="589"/>
      <c r="BI86" s="588"/>
    </row>
    <row r="87" spans="1:62" ht="10.25" customHeight="1">
      <c r="A87" s="967" t="s">
        <v>107</v>
      </c>
      <c r="B87" s="968"/>
      <c r="C87" s="969"/>
      <c r="D87" s="400">
        <v>2017</v>
      </c>
      <c r="E87" s="400"/>
      <c r="F87" s="940">
        <v>2017</v>
      </c>
      <c r="G87" s="941"/>
      <c r="H87" s="941"/>
      <c r="I87" s="941"/>
      <c r="J87" s="942"/>
      <c r="K87" s="401">
        <v>2018</v>
      </c>
      <c r="L87" s="401">
        <v>2018</v>
      </c>
      <c r="M87" s="401">
        <v>2018</v>
      </c>
      <c r="N87" s="400">
        <v>2018</v>
      </c>
      <c r="O87" s="400"/>
      <c r="P87" s="401">
        <v>2018</v>
      </c>
      <c r="Q87" s="943">
        <v>2018</v>
      </c>
      <c r="R87" s="943"/>
      <c r="S87" s="943"/>
      <c r="T87" s="943"/>
      <c r="U87" s="943"/>
      <c r="V87" s="943"/>
      <c r="W87" s="401">
        <v>2019</v>
      </c>
      <c r="X87" s="401">
        <v>2019</v>
      </c>
      <c r="Y87" s="400">
        <v>2019</v>
      </c>
      <c r="Z87" s="401">
        <v>2019</v>
      </c>
      <c r="AA87" s="400">
        <v>2019</v>
      </c>
      <c r="AB87" s="401">
        <v>2019</v>
      </c>
      <c r="AC87" s="400">
        <v>2019</v>
      </c>
      <c r="AD87" s="401">
        <v>2019</v>
      </c>
      <c r="AE87" s="400">
        <v>2019</v>
      </c>
      <c r="AF87" s="943">
        <v>2019</v>
      </c>
      <c r="AG87" s="943"/>
      <c r="AH87" s="943"/>
      <c r="AI87" s="401">
        <v>2020</v>
      </c>
      <c r="AJ87" s="402"/>
      <c r="AK87" s="401">
        <v>2020</v>
      </c>
      <c r="AL87" s="401">
        <v>2020</v>
      </c>
      <c r="AM87" s="402"/>
      <c r="AN87" s="401">
        <v>2020</v>
      </c>
      <c r="AO87" s="401">
        <v>2020</v>
      </c>
      <c r="AP87" s="943">
        <v>2020</v>
      </c>
      <c r="AQ87" s="943"/>
      <c r="AR87" s="943"/>
      <c r="AS87" s="943"/>
      <c r="AT87" s="943"/>
      <c r="AU87" s="401">
        <v>2021</v>
      </c>
      <c r="AV87" s="401">
        <v>2021</v>
      </c>
      <c r="AW87" s="401">
        <v>2021</v>
      </c>
      <c r="AX87" s="940">
        <v>2021</v>
      </c>
      <c r="AY87" s="941"/>
      <c r="AZ87" s="941"/>
      <c r="BA87" s="941"/>
      <c r="BB87" s="941"/>
      <c r="BC87" s="941"/>
      <c r="BD87" s="941"/>
      <c r="BE87" s="941"/>
      <c r="BF87" s="942"/>
      <c r="BG87" s="941">
        <v>2022</v>
      </c>
      <c r="BH87" s="941"/>
      <c r="BI87" s="942"/>
    </row>
    <row r="88" spans="1:62" ht="10.25" customHeight="1">
      <c r="A88" s="959" t="s">
        <v>108</v>
      </c>
      <c r="B88" s="960"/>
      <c r="C88" s="970"/>
      <c r="D88" s="506" t="str">
        <f t="shared" ref="D88:BI88" si="18">D9</f>
        <v>JUN</v>
      </c>
      <c r="E88" s="506" t="str">
        <f t="shared" si="18"/>
        <v>JUL</v>
      </c>
      <c r="F88" s="506" t="str">
        <f t="shared" si="18"/>
        <v>AUG</v>
      </c>
      <c r="G88" s="506" t="str">
        <f t="shared" si="18"/>
        <v>SEP</v>
      </c>
      <c r="H88" s="506" t="str">
        <f t="shared" si="18"/>
        <v>OCT</v>
      </c>
      <c r="I88" s="506" t="str">
        <f t="shared" si="18"/>
        <v>NOV</v>
      </c>
      <c r="J88" s="506" t="str">
        <f t="shared" si="18"/>
        <v>DEC</v>
      </c>
      <c r="K88" s="506" t="str">
        <f t="shared" si="18"/>
        <v>JAN</v>
      </c>
      <c r="L88" s="506" t="str">
        <f t="shared" si="18"/>
        <v>FEB</v>
      </c>
      <c r="M88" s="506" t="str">
        <f t="shared" si="18"/>
        <v>MAR</v>
      </c>
      <c r="N88" s="506" t="str">
        <f t="shared" si="18"/>
        <v>APR</v>
      </c>
      <c r="O88" s="506" t="str">
        <f t="shared" si="18"/>
        <v>MAY</v>
      </c>
      <c r="P88" s="506" t="str">
        <f t="shared" si="18"/>
        <v>JUN</v>
      </c>
      <c r="Q88" s="506" t="str">
        <f t="shared" si="18"/>
        <v>JUL</v>
      </c>
      <c r="R88" s="506" t="str">
        <f t="shared" si="18"/>
        <v>AUG</v>
      </c>
      <c r="S88" s="506" t="str">
        <f t="shared" si="18"/>
        <v>SEP</v>
      </c>
      <c r="T88" s="506" t="str">
        <f t="shared" si="18"/>
        <v>OCT</v>
      </c>
      <c r="U88" s="506" t="str">
        <f t="shared" si="18"/>
        <v>NOV</v>
      </c>
      <c r="V88" s="506" t="str">
        <f t="shared" si="18"/>
        <v>DEC</v>
      </c>
      <c r="W88" s="506" t="str">
        <f t="shared" si="18"/>
        <v>JAN</v>
      </c>
      <c r="X88" s="506" t="str">
        <f t="shared" si="18"/>
        <v>FEB</v>
      </c>
      <c r="Y88" s="506" t="str">
        <f t="shared" si="18"/>
        <v>MAR</v>
      </c>
      <c r="Z88" s="506" t="str">
        <f t="shared" si="18"/>
        <v>APR</v>
      </c>
      <c r="AA88" s="506" t="str">
        <f t="shared" si="18"/>
        <v>MAY</v>
      </c>
      <c r="AB88" s="506" t="str">
        <f t="shared" si="18"/>
        <v>JUN</v>
      </c>
      <c r="AC88" s="506" t="str">
        <f t="shared" si="18"/>
        <v>JUL</v>
      </c>
      <c r="AD88" s="506" t="str">
        <f t="shared" si="18"/>
        <v>AUG</v>
      </c>
      <c r="AE88" s="506" t="str">
        <f t="shared" si="18"/>
        <v>SEP</v>
      </c>
      <c r="AF88" s="506" t="str">
        <f t="shared" si="18"/>
        <v>OCT</v>
      </c>
      <c r="AG88" s="506" t="str">
        <f t="shared" si="18"/>
        <v>NOV</v>
      </c>
      <c r="AH88" s="506" t="str">
        <f t="shared" si="18"/>
        <v>DEC</v>
      </c>
      <c r="AI88" s="506" t="str">
        <f t="shared" si="18"/>
        <v>JAN</v>
      </c>
      <c r="AJ88" s="506" t="str">
        <f t="shared" si="18"/>
        <v>FEB</v>
      </c>
      <c r="AK88" s="506" t="str">
        <f t="shared" si="18"/>
        <v>MAR</v>
      </c>
      <c r="AL88" s="506" t="str">
        <f t="shared" si="18"/>
        <v>APR</v>
      </c>
      <c r="AM88" s="506" t="str">
        <f t="shared" si="18"/>
        <v>MAY</v>
      </c>
      <c r="AN88" s="506" t="str">
        <f t="shared" si="18"/>
        <v>JUN</v>
      </c>
      <c r="AO88" s="506" t="str">
        <f t="shared" si="18"/>
        <v>JUL</v>
      </c>
      <c r="AP88" s="506" t="str">
        <f t="shared" si="18"/>
        <v>AUG</v>
      </c>
      <c r="AQ88" s="506" t="str">
        <f t="shared" si="18"/>
        <v>SEP</v>
      </c>
      <c r="AR88" s="506" t="str">
        <f t="shared" si="18"/>
        <v>OCT</v>
      </c>
      <c r="AS88" s="506" t="str">
        <f t="shared" si="18"/>
        <v>NOV</v>
      </c>
      <c r="AT88" s="506" t="str">
        <f t="shared" si="18"/>
        <v>DEC</v>
      </c>
      <c r="AU88" s="506" t="str">
        <f t="shared" si="18"/>
        <v>JAN</v>
      </c>
      <c r="AV88" s="506" t="str">
        <f t="shared" si="18"/>
        <v>FEB</v>
      </c>
      <c r="AW88" s="506" t="str">
        <f t="shared" si="18"/>
        <v>MAR</v>
      </c>
      <c r="AX88" s="506" t="str">
        <f t="shared" si="18"/>
        <v>APR</v>
      </c>
      <c r="AY88" s="506" t="str">
        <f t="shared" si="18"/>
        <v>MAY</v>
      </c>
      <c r="AZ88" s="506" t="str">
        <f t="shared" si="18"/>
        <v>JUN</v>
      </c>
      <c r="BA88" s="506" t="str">
        <f t="shared" si="18"/>
        <v>JUL</v>
      </c>
      <c r="BB88" s="506" t="str">
        <f t="shared" ref="BB88" si="19">BB9</f>
        <v>AUG</v>
      </c>
      <c r="BC88" s="506" t="str">
        <f t="shared" si="18"/>
        <v>SEP</v>
      </c>
      <c r="BD88" s="506" t="str">
        <f t="shared" si="18"/>
        <v>OCT</v>
      </c>
      <c r="BE88" s="506" t="str">
        <f t="shared" si="18"/>
        <v>NOV</v>
      </c>
      <c r="BF88" s="506" t="str">
        <f t="shared" si="18"/>
        <v>DEC</v>
      </c>
      <c r="BG88" s="506" t="str">
        <f t="shared" si="18"/>
        <v>JAN</v>
      </c>
      <c r="BH88" s="506" t="str">
        <f t="shared" si="18"/>
        <v>FEB</v>
      </c>
      <c r="BI88" s="506" t="str">
        <f t="shared" si="18"/>
        <v>MAR</v>
      </c>
    </row>
    <row r="89" spans="1:62" ht="10.25" customHeight="1">
      <c r="A89" s="539" t="s">
        <v>241</v>
      </c>
      <c r="B89" s="540"/>
      <c r="C89" s="590"/>
      <c r="D89" s="594">
        <f>'NGL Balance'!H14</f>
        <v>0</v>
      </c>
      <c r="E89" s="525">
        <f>'NGL Balance'!I14</f>
        <v>23</v>
      </c>
      <c r="F89" s="525">
        <f>'NGL Balance'!J14</f>
        <v>25</v>
      </c>
      <c r="G89" s="525">
        <f>'NGL Balance'!K14</f>
        <v>21.5</v>
      </c>
      <c r="H89" s="525">
        <f>'NGL Balance'!L14</f>
        <v>27.8</v>
      </c>
      <c r="I89" s="525">
        <f>'NGL Balance'!M14</f>
        <v>27.8</v>
      </c>
      <c r="J89" s="525">
        <f>'NGL Balance'!N14</f>
        <v>33.179000000000002</v>
      </c>
      <c r="K89" s="525">
        <f>'NGL Balance'!O14</f>
        <v>31</v>
      </c>
      <c r="L89" s="525">
        <f>'NGL Balance'!P14</f>
        <v>29.4</v>
      </c>
      <c r="M89" s="525">
        <f>'NGL Balance'!Q14</f>
        <v>21.6</v>
      </c>
      <c r="N89" s="525">
        <f>'NGL Balance'!R14</f>
        <v>27.78</v>
      </c>
      <c r="O89" s="525">
        <f>'NGL Balance'!S14</f>
        <v>23</v>
      </c>
      <c r="P89" s="525">
        <f>'NGL Balance'!T14</f>
        <v>28.56</v>
      </c>
      <c r="Q89" s="525">
        <f>'NGL Balance'!U14</f>
        <v>29.32</v>
      </c>
      <c r="R89" s="525">
        <f>'NGL Balance'!V14</f>
        <v>24</v>
      </c>
      <c r="S89" s="525">
        <f>'NGL Balance'!W14</f>
        <v>18.5</v>
      </c>
      <c r="T89" s="525">
        <f>'NGL Balance'!X14</f>
        <v>22.2</v>
      </c>
      <c r="U89" s="525">
        <f>'NGL Balance'!Y14</f>
        <v>33.950617283950614</v>
      </c>
      <c r="V89" s="525">
        <f>'NGL Balance'!Z14</f>
        <v>30.092592592592592</v>
      </c>
      <c r="W89" s="525">
        <f>'NGL Balance'!AA14</f>
        <v>18.518518518518519</v>
      </c>
      <c r="X89" s="525">
        <f>'NGL Balance'!AB14</f>
        <v>23.148148148148149</v>
      </c>
      <c r="Y89" s="525">
        <f>'NGL Balance'!AC14</f>
        <v>32.407407407407405</v>
      </c>
      <c r="Z89" s="525">
        <f>'NGL Balance'!AD14</f>
        <v>29.320987654320987</v>
      </c>
      <c r="AA89" s="525">
        <f>'NGL Balance'!AE14</f>
        <v>26.234567901234566</v>
      </c>
      <c r="AB89" s="525">
        <f>'NGL Balance'!AF14</f>
        <v>29.320987654320987</v>
      </c>
      <c r="AC89" s="525">
        <f>'NGL Balance'!AG14</f>
        <v>28.549382716049383</v>
      </c>
      <c r="AD89" s="525">
        <f>'NGL Balance'!AH14</f>
        <v>30.864197530864196</v>
      </c>
      <c r="AE89" s="525">
        <f>'NGL Balance'!AI14</f>
        <v>29.320987654320987</v>
      </c>
      <c r="AF89" s="525">
        <f>'NGL Balance'!AJ14</f>
        <v>27.777777777777779</v>
      </c>
      <c r="AG89" s="525">
        <f>'NGL Balance'!AK14</f>
        <v>27.006172839506171</v>
      </c>
      <c r="AH89" s="525">
        <f>'NGL Balance'!AL14</f>
        <v>32.407407407407405</v>
      </c>
      <c r="AI89" s="525">
        <f>'NGL Balance'!AM14</f>
        <v>29.320987654320987</v>
      </c>
      <c r="AJ89" s="525">
        <f>'NGL Balance'!AN14</f>
        <v>19.290123456790123</v>
      </c>
      <c r="AK89" s="509">
        <f>'NGL Balance'!AO14</f>
        <v>38.888888888888886</v>
      </c>
      <c r="AL89" s="509">
        <f>'NGL Balance'!AP14</f>
        <v>23.148148148148149</v>
      </c>
      <c r="AM89" s="509">
        <f>'NGL Balance'!AQ14</f>
        <v>13.888888888888889</v>
      </c>
      <c r="AN89" s="509">
        <f>'NGL Balance'!AR14</f>
        <v>7.716049382716049</v>
      </c>
      <c r="AO89" s="509">
        <f>'NGL Balance'!AS14</f>
        <v>7.716049382716049</v>
      </c>
      <c r="AP89" s="509">
        <f>'NGL Balance'!AT14</f>
        <v>23.148148148148149</v>
      </c>
      <c r="AQ89" s="509">
        <f>'NGL Balance'!AU14</f>
        <v>35.493827160493829</v>
      </c>
      <c r="AR89" s="509">
        <f>'NGL Balance'!AV14</f>
        <v>39.351851851851848</v>
      </c>
      <c r="AS89" s="509">
        <f>'NGL Balance'!AW14</f>
        <v>30.864197530864196</v>
      </c>
      <c r="AT89" s="509">
        <f>'NGL Balance'!AX14</f>
        <v>33.950617283950614</v>
      </c>
      <c r="AU89" s="509">
        <f>'NGL Balance'!AY14</f>
        <v>37.808641975308639</v>
      </c>
      <c r="AV89" s="509">
        <f>'NGL Balance'!AZ14</f>
        <v>37.808641975308639</v>
      </c>
      <c r="AW89" s="509">
        <f>'NGL Balance'!BA14</f>
        <v>40.123456790123456</v>
      </c>
      <c r="AX89" s="509">
        <f>'NGL Balance'!BA14</f>
        <v>40.123456790123456</v>
      </c>
      <c r="AY89" s="509">
        <f>'NGL Balance'!BB14</f>
        <v>40.123456790123456</v>
      </c>
      <c r="AZ89" s="509">
        <f>'NGL Balance'!BC14</f>
        <v>32.407407407407405</v>
      </c>
      <c r="BA89" s="509">
        <f>'NGL Balance'!BD14</f>
        <v>29.320987654320987</v>
      </c>
      <c r="BB89" s="509">
        <f>'NGL Balance'!BE14</f>
        <v>37.037037037037038</v>
      </c>
      <c r="BC89" s="509">
        <f>'NGL Balance'!BF14</f>
        <v>29.320987654320987</v>
      </c>
      <c r="BD89" s="509">
        <f>'NGL Balance'!BG14</f>
        <v>25.462962962962962</v>
      </c>
      <c r="BE89" s="509">
        <f>'NGL Balance'!BH14</f>
        <v>30.864197530864196</v>
      </c>
      <c r="BF89" s="509">
        <f>'NGL Balance'!BI14</f>
        <v>30.864197530864196</v>
      </c>
      <c r="BG89" s="509">
        <f>'NGL Balance'!BJ14</f>
        <v>30.092592592592592</v>
      </c>
      <c r="BH89" s="509">
        <f>'NGL Balance'!BK14</f>
        <v>27.006172839506171</v>
      </c>
      <c r="BI89" s="509">
        <f>'NGL Balance'!BL14</f>
        <v>30.092592592592592</v>
      </c>
    </row>
    <row r="90" spans="1:62" ht="10.25" customHeight="1">
      <c r="A90" s="971" t="s">
        <v>339</v>
      </c>
      <c r="B90" s="972"/>
      <c r="C90" s="591"/>
      <c r="D90" s="595">
        <f>'NGL Balance'!F15</f>
        <v>53</v>
      </c>
      <c r="E90" s="508">
        <f>'NGL Balance'!I15</f>
        <v>56</v>
      </c>
      <c r="F90" s="508">
        <f>'NGL Balance'!J15</f>
        <v>56</v>
      </c>
      <c r="G90" s="508">
        <f>'NGL Balance'!K15</f>
        <v>53</v>
      </c>
      <c r="H90" s="508">
        <f>'NGL Balance'!L15</f>
        <v>58</v>
      </c>
      <c r="I90" s="508">
        <f>'NGL Balance'!M15</f>
        <v>56</v>
      </c>
      <c r="J90" s="508">
        <f>'NGL Balance'!N15</f>
        <v>55</v>
      </c>
      <c r="K90" s="508">
        <f>'NGL Balance'!O15</f>
        <v>55.111111111111114</v>
      </c>
      <c r="L90" s="508">
        <f>'NGL Balance'!P15</f>
        <v>49.777777777777771</v>
      </c>
      <c r="M90" s="508">
        <f>'NGL Balance'!Q15</f>
        <v>55.111111111111114</v>
      </c>
      <c r="N90" s="508">
        <f>'NGL Balance'!R15</f>
        <v>53.333333333333329</v>
      </c>
      <c r="O90" s="508">
        <f>'NGL Balance'!S15</f>
        <v>55.111111111111114</v>
      </c>
      <c r="P90" s="508">
        <f>'NGL Balance'!T15</f>
        <v>53.333333333333329</v>
      </c>
      <c r="Q90" s="508">
        <f>'NGL Balance'!U15</f>
        <v>55.111111111111114</v>
      </c>
      <c r="R90" s="508">
        <f>'NGL Balance'!V15</f>
        <v>55.111111111111114</v>
      </c>
      <c r="S90" s="508">
        <f>'NGL Balance'!W15</f>
        <v>53.333333333333329</v>
      </c>
      <c r="T90" s="508">
        <f>'NGL Balance'!X15</f>
        <v>43.5</v>
      </c>
      <c r="U90" s="508">
        <f>'NGL Balance'!Y15</f>
        <v>40</v>
      </c>
      <c r="V90" s="508">
        <f>'NGL Balance'!Z15</f>
        <v>55.111111111111114</v>
      </c>
      <c r="W90" s="508">
        <f>'NGL Balance'!AA15</f>
        <v>45</v>
      </c>
      <c r="X90" s="508">
        <f>'NGL Balance'!AB15</f>
        <v>48</v>
      </c>
      <c r="Y90" s="508">
        <f>'NGL Balance'!AC15</f>
        <v>55</v>
      </c>
      <c r="Z90" s="508">
        <f>'NGL Balance'!AD15</f>
        <v>53</v>
      </c>
      <c r="AA90" s="508">
        <f>'NGL Balance'!AE15</f>
        <v>55</v>
      </c>
      <c r="AB90" s="508">
        <f>'NGL Balance'!AF15</f>
        <v>53</v>
      </c>
      <c r="AC90" s="508">
        <f>'NGL Balance'!AG15</f>
        <v>55</v>
      </c>
      <c r="AD90" s="508">
        <f>'NGL Balance'!AH15</f>
        <v>55</v>
      </c>
      <c r="AE90" s="508">
        <f>'NGL Balance'!AI15</f>
        <v>51.5</v>
      </c>
      <c r="AF90" s="508">
        <f>'NGL Balance'!AJ15</f>
        <v>55.111111111111114</v>
      </c>
      <c r="AG90" s="508">
        <f>'NGL Balance'!AK15</f>
        <v>53.333333333333336</v>
      </c>
      <c r="AH90" s="508">
        <f>'NGL Balance'!AL15</f>
        <v>55</v>
      </c>
      <c r="AI90" s="508">
        <f>'NGL Balance'!AM15</f>
        <v>55</v>
      </c>
      <c r="AJ90" s="508">
        <f>'NGL Balance'!AN15</f>
        <v>51.555555555555564</v>
      </c>
      <c r="AK90" s="530">
        <f>'NGL Balance'!AO15</f>
        <v>43.6</v>
      </c>
      <c r="AL90" s="530">
        <f>'NGL Balance'!AP15</f>
        <v>42.2</v>
      </c>
      <c r="AM90" s="530">
        <f>'NGL Balance'!AQ15</f>
        <v>42.2</v>
      </c>
      <c r="AN90" s="530">
        <f>'NGL Balance'!AR15</f>
        <v>53.333333333333329</v>
      </c>
      <c r="AO90" s="530">
        <f>'NGL Balance'!AS15</f>
        <v>58.857999999999997</v>
      </c>
      <c r="AP90" s="530">
        <f>'NGL Balance'!AT15</f>
        <v>55.111111111111114</v>
      </c>
      <c r="AQ90" s="530">
        <f>'NGL Balance'!AU15</f>
        <v>42.222222222222221</v>
      </c>
      <c r="AR90" s="530">
        <f>'NGL Balance'!AV15</f>
        <v>43.629629629629626</v>
      </c>
      <c r="AS90" s="530">
        <f>'NGL Balance'!AW15</f>
        <v>40.002222222222223</v>
      </c>
      <c r="AT90" s="530">
        <f>'NGL Balance'!AX15</f>
        <v>40.599629629629625</v>
      </c>
      <c r="AU90" s="530">
        <f>'NGL Balance'!AY15</f>
        <v>45</v>
      </c>
      <c r="AV90" s="530">
        <f>'NGL Balance'!AZ15</f>
        <v>39</v>
      </c>
      <c r="AW90" s="530">
        <f>'NGL Balance'!BA15</f>
        <v>43.629629629629626</v>
      </c>
      <c r="AX90" s="530">
        <f>'NGL Balance'!BA15</f>
        <v>43.629629629629626</v>
      </c>
      <c r="AY90" s="530">
        <f>'NGL Balance'!BB15</f>
        <v>43.629629629629626</v>
      </c>
      <c r="AZ90" s="530">
        <f>'NGL Balance'!BC15</f>
        <v>42.222222222222221</v>
      </c>
      <c r="BA90" s="530">
        <f>'NGL Balance'!BD15</f>
        <v>33</v>
      </c>
      <c r="BB90" s="530">
        <f>'NGL Balance'!BE15</f>
        <v>43.629629629629626</v>
      </c>
      <c r="BC90" s="530">
        <f>'NGL Balance'!BF15</f>
        <v>42.222222222222221</v>
      </c>
      <c r="BD90" s="530">
        <f>'NGL Balance'!BG15</f>
        <v>39.037037037037038</v>
      </c>
      <c r="BE90" s="530">
        <f>'NGL Balance'!BH15</f>
        <v>42.222222222222221</v>
      </c>
      <c r="BF90" s="530">
        <f>'NGL Balance'!BI15</f>
        <v>43.629629629629626</v>
      </c>
      <c r="BG90" s="530">
        <f>'NGL Balance'!BJ15</f>
        <v>43.629629629629626</v>
      </c>
      <c r="BH90" s="530">
        <f>'NGL Balance'!BK15</f>
        <v>39.407407407407412</v>
      </c>
      <c r="BI90" s="530">
        <f>'NGL Balance'!BL15</f>
        <v>43.629629629629626</v>
      </c>
    </row>
    <row r="91" spans="1:62" ht="10.25" customHeight="1">
      <c r="A91" s="541" t="s">
        <v>192</v>
      </c>
      <c r="B91" s="542"/>
      <c r="C91" s="591"/>
      <c r="D91" s="595">
        <f>'NGL Balance'!H18</f>
        <v>10</v>
      </c>
      <c r="E91" s="508">
        <f>'NGL Balance'!I18</f>
        <v>2</v>
      </c>
      <c r="F91" s="508">
        <f>'NGL Balance'!J18</f>
        <v>0</v>
      </c>
      <c r="G91" s="508">
        <f>'NGL Balance'!K18</f>
        <v>0</v>
      </c>
      <c r="H91" s="508">
        <f>'NGL Balance'!L18</f>
        <v>0</v>
      </c>
      <c r="I91" s="508">
        <f>'NGL Balance'!M18</f>
        <v>0</v>
      </c>
      <c r="J91" s="508">
        <f>'NGL Balance'!N18</f>
        <v>0</v>
      </c>
      <c r="K91" s="508">
        <f>'NGL Balance'!O18</f>
        <v>0</v>
      </c>
      <c r="L91" s="508">
        <f>'NGL Balance'!P18</f>
        <v>0</v>
      </c>
      <c r="M91" s="508">
        <f>'NGL Balance'!Q18</f>
        <v>0</v>
      </c>
      <c r="N91" s="508">
        <f>'NGL Balance'!R18</f>
        <v>0</v>
      </c>
      <c r="O91" s="508">
        <f>'NGL Balance'!S18</f>
        <v>0</v>
      </c>
      <c r="P91" s="508">
        <f>'NGL Balance'!T18</f>
        <v>0</v>
      </c>
      <c r="Q91" s="508">
        <f>'NGL Balance'!U18</f>
        <v>0</v>
      </c>
      <c r="R91" s="508">
        <f>'NGL Balance'!V18</f>
        <v>0</v>
      </c>
      <c r="S91" s="508">
        <f>'NGL Balance'!W18</f>
        <v>0</v>
      </c>
      <c r="T91" s="508">
        <f>'NGL Balance'!X18</f>
        <v>0</v>
      </c>
      <c r="U91" s="508">
        <f>'NGL Balance'!Y18</f>
        <v>0</v>
      </c>
      <c r="V91" s="508">
        <f>'NGL Balance'!Z18</f>
        <v>0</v>
      </c>
      <c r="W91" s="508">
        <f>'NGL Balance'!AA18</f>
        <v>0</v>
      </c>
      <c r="X91" s="508">
        <f>'NGL Balance'!AB18</f>
        <v>0</v>
      </c>
      <c r="Y91" s="508">
        <f>'NGL Balance'!AC18</f>
        <v>0</v>
      </c>
      <c r="Z91" s="508">
        <f>'NGL Balance'!AD18</f>
        <v>0</v>
      </c>
      <c r="AA91" s="508">
        <f>'NGL Balance'!AE18</f>
        <v>0</v>
      </c>
      <c r="AB91" s="508">
        <f>'NGL Balance'!AF18</f>
        <v>0</v>
      </c>
      <c r="AC91" s="508">
        <f>'NGL Balance'!AG18</f>
        <v>0</v>
      </c>
      <c r="AD91" s="508">
        <f>'NGL Balance'!AH18</f>
        <v>0</v>
      </c>
      <c r="AE91" s="508">
        <f>'NGL Balance'!AI18</f>
        <v>0</v>
      </c>
      <c r="AF91" s="508">
        <f>'NGL Balance'!AJ18</f>
        <v>0</v>
      </c>
      <c r="AG91" s="508">
        <f>'NGL Balance'!AK18</f>
        <v>0</v>
      </c>
      <c r="AH91" s="508">
        <f>'NGL Balance'!AL18</f>
        <v>0</v>
      </c>
      <c r="AI91" s="508">
        <f>'NGL Balance'!AM18</f>
        <v>0</v>
      </c>
      <c r="AJ91" s="508">
        <f>'NGL Balance'!AN18</f>
        <v>1.9</v>
      </c>
      <c r="AK91" s="530">
        <f>'NGL Balance'!AO18</f>
        <v>0.6</v>
      </c>
      <c r="AL91" s="530">
        <f>'NGL Balance'!AP18</f>
        <v>0</v>
      </c>
      <c r="AM91" s="530">
        <f>'NGL Balance'!AQ18</f>
        <v>0</v>
      </c>
      <c r="AN91" s="530">
        <f>'NGL Balance'!AR18</f>
        <v>0</v>
      </c>
      <c r="AO91" s="530">
        <f>'NGL Balance'!AS18</f>
        <v>0</v>
      </c>
      <c r="AP91" s="530">
        <f>'NGL Balance'!AT18</f>
        <v>0</v>
      </c>
      <c r="AQ91" s="530">
        <f>'NGL Balance'!AU18</f>
        <v>0</v>
      </c>
      <c r="AR91" s="530">
        <f>'NGL Balance'!AV17</f>
        <v>0</v>
      </c>
      <c r="AS91" s="530">
        <f>'NGL Balance'!AW17</f>
        <v>0</v>
      </c>
      <c r="AT91" s="530">
        <f>'NGL Balance'!AX17</f>
        <v>0</v>
      </c>
      <c r="AU91" s="530">
        <f>'NGL Balance'!AY17</f>
        <v>0</v>
      </c>
      <c r="AV91" s="530">
        <f>'NGL Balance'!AZ17</f>
        <v>0</v>
      </c>
      <c r="AW91" s="530">
        <f>'NGL Balance'!BA17</f>
        <v>0</v>
      </c>
      <c r="AX91" s="530">
        <f>'NGL Balance'!BA17</f>
        <v>0</v>
      </c>
      <c r="AY91" s="530">
        <f>'NGL Balance'!BB17</f>
        <v>0</v>
      </c>
      <c r="AZ91" s="530">
        <f>'NGL Balance'!BC17</f>
        <v>0</v>
      </c>
      <c r="BA91" s="530">
        <f>'NGL Balance'!BD17</f>
        <v>0</v>
      </c>
      <c r="BB91" s="530">
        <f>'NGL Balance'!BE17</f>
        <v>0</v>
      </c>
      <c r="BC91" s="530">
        <f>'NGL Balance'!BF17</f>
        <v>0</v>
      </c>
      <c r="BD91" s="530">
        <f>'NGL Balance'!BG17</f>
        <v>0</v>
      </c>
      <c r="BE91" s="530">
        <f>'NGL Balance'!BH17</f>
        <v>0</v>
      </c>
      <c r="BF91" s="530">
        <f>'NGL Balance'!BI17</f>
        <v>0</v>
      </c>
      <c r="BG91" s="530">
        <f>'NGL Balance'!BJ17</f>
        <v>0</v>
      </c>
      <c r="BH91" s="530">
        <f>'NGL Balance'!BK17</f>
        <v>0</v>
      </c>
      <c r="BI91" s="530">
        <f>'NGL Balance'!BL17</f>
        <v>0</v>
      </c>
    </row>
    <row r="92" spans="1:62" ht="10.25" customHeight="1">
      <c r="A92" s="556" t="s">
        <v>320</v>
      </c>
      <c r="B92" s="592"/>
      <c r="C92" s="593"/>
      <c r="D92" s="595">
        <f>'NGL Balance'!H17</f>
        <v>10</v>
      </c>
      <c r="E92" s="508">
        <f>'NGL Balance'!I17</f>
        <v>0</v>
      </c>
      <c r="F92" s="508">
        <f>'NGL Balance'!J17</f>
        <v>0</v>
      </c>
      <c r="G92" s="508">
        <f>'NGL Balance'!K17</f>
        <v>0</v>
      </c>
      <c r="H92" s="508">
        <f>'NGL Balance'!L17</f>
        <v>0</v>
      </c>
      <c r="I92" s="508">
        <f>'NGL Balance'!M17</f>
        <v>5</v>
      </c>
      <c r="J92" s="508">
        <f>'NGL Balance'!N17</f>
        <v>5</v>
      </c>
      <c r="K92" s="508">
        <f>'NGL Balance'!O17</f>
        <v>0</v>
      </c>
      <c r="L92" s="508">
        <f>'NGL Balance'!P17</f>
        <v>4.2</v>
      </c>
      <c r="M92" s="508">
        <f>'NGL Balance'!Q17</f>
        <v>0</v>
      </c>
      <c r="N92" s="508">
        <f>'NGL Balance'!R17</f>
        <v>0</v>
      </c>
      <c r="O92" s="508">
        <f>'NGL Balance'!S17</f>
        <v>0</v>
      </c>
      <c r="P92" s="508">
        <f>'NGL Balance'!T17</f>
        <v>0</v>
      </c>
      <c r="Q92" s="508">
        <f>'NGL Balance'!U17</f>
        <v>1.9</v>
      </c>
      <c r="R92" s="508">
        <f>'NGL Balance'!V17</f>
        <v>0</v>
      </c>
      <c r="S92" s="508">
        <f>'NGL Balance'!W17</f>
        <v>0</v>
      </c>
      <c r="T92" s="508">
        <f>'NGL Balance'!X17</f>
        <v>1.9</v>
      </c>
      <c r="U92" s="508">
        <f>'NGL Balance'!Y17</f>
        <v>1.9</v>
      </c>
      <c r="V92" s="508">
        <f>'NGL Balance'!Z17</f>
        <v>0</v>
      </c>
      <c r="W92" s="508">
        <f>'NGL Balance'!AA17</f>
        <v>0</v>
      </c>
      <c r="X92" s="508">
        <f>'NGL Balance'!AB17</f>
        <v>0</v>
      </c>
      <c r="Y92" s="508">
        <f>'NGL Balance'!AC17</f>
        <v>0</v>
      </c>
      <c r="Z92" s="508">
        <f>'NGL Balance'!AD17</f>
        <v>0</v>
      </c>
      <c r="AA92" s="508">
        <f>'NGL Balance'!AE17</f>
        <v>0</v>
      </c>
      <c r="AB92" s="508">
        <f>'NGL Balance'!AF17</f>
        <v>0</v>
      </c>
      <c r="AC92" s="508">
        <f>'NGL Balance'!AG17</f>
        <v>0</v>
      </c>
      <c r="AD92" s="508">
        <f>'NGL Balance'!AH17</f>
        <v>0</v>
      </c>
      <c r="AE92" s="508">
        <f>'NGL Balance'!AI17</f>
        <v>0</v>
      </c>
      <c r="AF92" s="508">
        <f>'NGL Balance'!AJ17</f>
        <v>0</v>
      </c>
      <c r="AG92" s="508">
        <f>'NGL Balance'!AK17</f>
        <v>0</v>
      </c>
      <c r="AH92" s="508">
        <f>'NGL Balance'!AL17</f>
        <v>0</v>
      </c>
      <c r="AI92" s="508">
        <f>'NGL Balance'!AM17</f>
        <v>0</v>
      </c>
      <c r="AJ92" s="508">
        <f>'NGL Balance'!AN17</f>
        <v>0</v>
      </c>
      <c r="AK92" s="530">
        <f>'NGL Balance'!AO17</f>
        <v>1.9</v>
      </c>
      <c r="AL92" s="530">
        <f>'NGL Balance'!AP17</f>
        <v>0</v>
      </c>
      <c r="AM92" s="530">
        <f>'NGL Balance'!AQ17</f>
        <v>0</v>
      </c>
      <c r="AN92" s="530">
        <f>'NGL Balance'!AR17</f>
        <v>0</v>
      </c>
      <c r="AO92" s="530">
        <f>'NGL Balance'!AS17</f>
        <v>0</v>
      </c>
      <c r="AP92" s="530">
        <f>'NGL Balance'!AT17</f>
        <v>0</v>
      </c>
      <c r="AQ92" s="530">
        <f>'NGL Balance'!AU17</f>
        <v>0</v>
      </c>
      <c r="AR92" s="530">
        <f>'NGL Balance'!AV18</f>
        <v>0</v>
      </c>
      <c r="AS92" s="530">
        <f>'NGL Balance'!AW18</f>
        <v>0</v>
      </c>
      <c r="AT92" s="530">
        <f>'NGL Balance'!AX18</f>
        <v>1.9</v>
      </c>
      <c r="AU92" s="530">
        <f>'NGL Balance'!AY18</f>
        <v>0.6</v>
      </c>
      <c r="AV92" s="530">
        <f>'NGL Balance'!AZ18</f>
        <v>0</v>
      </c>
      <c r="AW92" s="530">
        <f>'NGL Balance'!BA18</f>
        <v>0</v>
      </c>
      <c r="AX92" s="530">
        <f>'NGL Balance'!BA18</f>
        <v>0</v>
      </c>
      <c r="AY92" s="530">
        <f>'NGL Balance'!BB18</f>
        <v>0</v>
      </c>
      <c r="AZ92" s="530">
        <f>'NGL Balance'!BC18</f>
        <v>0</v>
      </c>
      <c r="BA92" s="530">
        <f>'NGL Balance'!BD18</f>
        <v>1.8</v>
      </c>
      <c r="BB92" s="530">
        <f>'NGL Balance'!BE18</f>
        <v>0</v>
      </c>
      <c r="BC92" s="530">
        <f>'NGL Balance'!BF18</f>
        <v>0</v>
      </c>
      <c r="BD92" s="530">
        <f>'NGL Balance'!BG18</f>
        <v>0</v>
      </c>
      <c r="BE92" s="530">
        <f>'NGL Balance'!BH18</f>
        <v>0</v>
      </c>
      <c r="BF92" s="530">
        <f>'NGL Balance'!BI18</f>
        <v>0</v>
      </c>
      <c r="BG92" s="530">
        <f>'NGL Balance'!BJ18</f>
        <v>0</v>
      </c>
      <c r="BH92" s="530">
        <f>'NGL Balance'!BK18</f>
        <v>0</v>
      </c>
      <c r="BI92" s="530">
        <f>'NGL Balance'!BL18</f>
        <v>0</v>
      </c>
    </row>
    <row r="93" spans="1:62" ht="10.25" customHeight="1">
      <c r="A93" s="541" t="s">
        <v>125</v>
      </c>
      <c r="B93" s="482"/>
      <c r="C93" s="482"/>
      <c r="D93" s="533">
        <f>'NGL Balance'!F27</f>
        <v>2.1</v>
      </c>
      <c r="E93" s="533">
        <f>'NGL Balance'!I27</f>
        <v>0</v>
      </c>
      <c r="F93" s="533">
        <f>'NGL Balance'!J27</f>
        <v>1.8</v>
      </c>
      <c r="G93" s="533">
        <f>'NGL Balance'!K27</f>
        <v>1.8</v>
      </c>
      <c r="H93" s="533">
        <f>'NGL Balance'!L27</f>
        <v>0</v>
      </c>
      <c r="I93" s="533">
        <f>'NGL Balance'!M27</f>
        <v>3.6</v>
      </c>
      <c r="J93" s="533">
        <f>'NGL Balance'!N27</f>
        <v>2.54</v>
      </c>
      <c r="K93" s="533">
        <v>0</v>
      </c>
      <c r="L93" s="533">
        <f>'NGL Balance'!P27</f>
        <v>1.8</v>
      </c>
      <c r="M93" s="533">
        <f>'NGL Balance'!Q27</f>
        <v>1.9</v>
      </c>
      <c r="N93" s="533">
        <f>'NGL Balance'!R27</f>
        <v>1.9</v>
      </c>
      <c r="O93" s="533">
        <f>'NGL Balance'!S27</f>
        <v>0</v>
      </c>
      <c r="P93" s="533">
        <f>'NGL Balance'!T27</f>
        <v>3.8</v>
      </c>
      <c r="Q93" s="533">
        <f>'NGL Balance'!U27</f>
        <v>1.9</v>
      </c>
      <c r="R93" s="533">
        <f>'NGL Balance'!V27</f>
        <v>3.8</v>
      </c>
      <c r="S93" s="533">
        <f>'NGL Balance'!W27</f>
        <v>1.9</v>
      </c>
      <c r="T93" s="533">
        <f>'NGL Balance'!X27</f>
        <v>1.9</v>
      </c>
      <c r="U93" s="533">
        <f>'NGL Balance'!Y27</f>
        <v>1.9</v>
      </c>
      <c r="V93" s="533">
        <f>'NGL Balance'!Z27</f>
        <v>3.8</v>
      </c>
      <c r="W93" s="533">
        <f>'NGL Balance'!AA27</f>
        <v>3.8</v>
      </c>
      <c r="X93" s="533">
        <f>'NGL Balance'!AB27</f>
        <v>5.6999999999999993</v>
      </c>
      <c r="Y93" s="533">
        <f>'NGL Balance'!AC27</f>
        <v>7.6</v>
      </c>
      <c r="Z93" s="533">
        <f>'NGL Balance'!AD27</f>
        <v>5.6999999999999993</v>
      </c>
      <c r="AA93" s="533">
        <f>'NGL Balance'!AE27</f>
        <v>5.6999999999999993</v>
      </c>
      <c r="AB93" s="533">
        <f>'NGL Balance'!AF27</f>
        <v>5.6999999999999993</v>
      </c>
      <c r="AC93" s="533">
        <f>'NGL Balance'!AG27</f>
        <v>5.6999999999999993</v>
      </c>
      <c r="AD93" s="533">
        <f>'NGL Balance'!AH27</f>
        <v>5.6999999999999993</v>
      </c>
      <c r="AE93" s="533">
        <f>'NGL Balance'!AI27</f>
        <v>5.6999999999999993</v>
      </c>
      <c r="AF93" s="533">
        <f>'NGL Balance'!AJ27</f>
        <v>3.8</v>
      </c>
      <c r="AG93" s="533">
        <f>'NGL Balance'!AK27</f>
        <v>3.8</v>
      </c>
      <c r="AH93" s="533">
        <f>'NGL Balance'!AL27</f>
        <v>5.6999999999999993</v>
      </c>
      <c r="AI93" s="533">
        <f>'NGL Balance'!AM27</f>
        <v>5.6999999999999993</v>
      </c>
      <c r="AJ93" s="533">
        <f>'NGL Balance'!AN27</f>
        <v>5.6999999999999993</v>
      </c>
      <c r="AK93" s="573">
        <f>'NGL Balance'!AO27</f>
        <v>5.6999999999999993</v>
      </c>
      <c r="AL93" s="573">
        <f>'NGL Balance'!AP27</f>
        <v>5.6999999999999993</v>
      </c>
      <c r="AM93" s="573">
        <f>'NGL Balance'!AQ27</f>
        <v>5.6999999999999993</v>
      </c>
      <c r="AN93" s="573">
        <f>'NGL Balance'!AR27</f>
        <v>3.8</v>
      </c>
      <c r="AO93" s="573">
        <f>'NGL Balance'!AS27</f>
        <v>5.6999999999999993</v>
      </c>
      <c r="AP93" s="573">
        <f>'NGL Balance'!AT27</f>
        <v>5.6999999999999993</v>
      </c>
      <c r="AQ93" s="573">
        <f>'NGL Balance'!AU27</f>
        <v>5.6999999999999993</v>
      </c>
      <c r="AR93" s="573">
        <f>'NGL Balance'!AV27</f>
        <v>5.6999999999999993</v>
      </c>
      <c r="AS93" s="573">
        <f>'NGL Balance'!AW27</f>
        <v>5.6999999999999993</v>
      </c>
      <c r="AT93" s="573">
        <f>'NGL Balance'!AX27</f>
        <v>3.8</v>
      </c>
      <c r="AU93" s="573">
        <f>'NGL Balance'!AY27</f>
        <v>1.9</v>
      </c>
      <c r="AV93" s="573">
        <f>'NGL Balance'!AZ27</f>
        <v>0</v>
      </c>
      <c r="AW93" s="573">
        <f>'NGL Balance'!BA27</f>
        <v>1.9</v>
      </c>
      <c r="AX93" s="573">
        <f>'NGL Balance'!BA27</f>
        <v>1.9</v>
      </c>
      <c r="AY93" s="573">
        <f>'NGL Balance'!BB27</f>
        <v>1.9</v>
      </c>
      <c r="AZ93" s="573">
        <f>'NGL Balance'!BC27</f>
        <v>1.9</v>
      </c>
      <c r="BA93" s="573">
        <f>'NGL Balance'!BD27</f>
        <v>0</v>
      </c>
      <c r="BB93" s="573">
        <f>'NGL Balance'!BE27</f>
        <v>1.9</v>
      </c>
      <c r="BC93" s="573">
        <f>'NGL Balance'!BF27</f>
        <v>1.9</v>
      </c>
      <c r="BD93" s="573">
        <f>'NGL Balance'!BG27</f>
        <v>1.9</v>
      </c>
      <c r="BE93" s="573">
        <f>'NGL Balance'!BH27</f>
        <v>1.9</v>
      </c>
      <c r="BF93" s="573">
        <f>'NGL Balance'!BI27</f>
        <v>1.9</v>
      </c>
      <c r="BG93" s="573">
        <f>'NGL Balance'!BJ27</f>
        <v>1.9</v>
      </c>
      <c r="BH93" s="573">
        <f>'NGL Balance'!BK27</f>
        <v>1.9</v>
      </c>
      <c r="BI93" s="573">
        <f>'NGL Balance'!BL27</f>
        <v>1.9</v>
      </c>
    </row>
    <row r="94" spans="1:62" ht="10.25" customHeight="1">
      <c r="A94" s="541" t="s">
        <v>433</v>
      </c>
      <c r="B94" s="482"/>
      <c r="C94" s="482"/>
      <c r="D94" s="533">
        <f>'NGL Balance'!F28</f>
        <v>3.06</v>
      </c>
      <c r="E94" s="533">
        <f>'NGL Balance'!I28</f>
        <v>4.34</v>
      </c>
      <c r="F94" s="533">
        <f>'NGL Balance'!J28</f>
        <v>2.54</v>
      </c>
      <c r="G94" s="533">
        <v>2.8</v>
      </c>
      <c r="H94" s="533">
        <v>0</v>
      </c>
      <c r="I94" s="533">
        <f>'NGL Balance'!M28</f>
        <v>0</v>
      </c>
      <c r="J94" s="533">
        <f>'NGL Balance'!N28</f>
        <v>1.8</v>
      </c>
      <c r="K94" s="533">
        <v>3.6</v>
      </c>
      <c r="L94" s="533">
        <f>'NGL Balance'!P28</f>
        <v>2.6800000000000006</v>
      </c>
      <c r="M94" s="533">
        <f>'NGL Balance'!Q28</f>
        <v>1.8</v>
      </c>
      <c r="N94" s="533">
        <f>'NGL Balance'!R28</f>
        <v>3.6</v>
      </c>
      <c r="O94" s="533">
        <f>'NGL Balance'!S28</f>
        <v>1.8</v>
      </c>
      <c r="P94" s="533">
        <f>'NGL Balance'!T28</f>
        <v>0</v>
      </c>
      <c r="Q94" s="533">
        <f>'NGL Balance'!U28</f>
        <v>1.8</v>
      </c>
      <c r="R94" s="533">
        <f>'NGL Balance'!V28</f>
        <v>1.8</v>
      </c>
      <c r="S94" s="533">
        <f>'NGL Balance'!W28</f>
        <v>3.6</v>
      </c>
      <c r="T94" s="533">
        <f>'NGL Balance'!X28</f>
        <v>1.8</v>
      </c>
      <c r="U94" s="533">
        <f>'NGL Balance'!Y28</f>
        <v>1.8</v>
      </c>
      <c r="V94" s="533">
        <f>'NGL Balance'!Z28</f>
        <v>1.8</v>
      </c>
      <c r="W94" s="533">
        <f>'NGL Balance'!AA28</f>
        <v>0</v>
      </c>
      <c r="X94" s="533">
        <f>'NGL Balance'!AB28</f>
        <v>0</v>
      </c>
      <c r="Y94" s="533">
        <f>'NGL Balance'!AC28</f>
        <v>0</v>
      </c>
      <c r="Z94" s="533">
        <f>'NGL Balance'!AD28</f>
        <v>0</v>
      </c>
      <c r="AA94" s="533">
        <f>'NGL Balance'!AE28</f>
        <v>0</v>
      </c>
      <c r="AB94" s="533">
        <f>'NGL Balance'!AF28</f>
        <v>0</v>
      </c>
      <c r="AC94" s="533">
        <f>'NGL Balance'!AG28</f>
        <v>0</v>
      </c>
      <c r="AD94" s="533">
        <f>'NGL Balance'!AH28</f>
        <v>0</v>
      </c>
      <c r="AE94" s="533">
        <f>'NGL Balance'!AI28</f>
        <v>0</v>
      </c>
      <c r="AF94" s="533">
        <f>'NGL Balance'!AJ28</f>
        <v>0</v>
      </c>
      <c r="AG94" s="533">
        <f>'NGL Balance'!AK28</f>
        <v>0</v>
      </c>
      <c r="AH94" s="533">
        <f>'NGL Balance'!AL28</f>
        <v>0</v>
      </c>
      <c r="AI94" s="533">
        <f>'NGL Balance'!AM28</f>
        <v>0</v>
      </c>
      <c r="AJ94" s="533">
        <f>'NGL Balance'!AN28</f>
        <v>0</v>
      </c>
      <c r="AK94" s="545">
        <f>'NGL Balance'!AO28</f>
        <v>0</v>
      </c>
      <c r="AL94" s="545">
        <f>'NGL Balance'!AP28</f>
        <v>0</v>
      </c>
      <c r="AM94" s="545">
        <f>'NGL Balance'!AQ28</f>
        <v>0</v>
      </c>
      <c r="AN94" s="545">
        <f>'NGL Balance'!AR28</f>
        <v>0</v>
      </c>
      <c r="AO94" s="545">
        <f>'NGL Balance'!AS28</f>
        <v>0</v>
      </c>
      <c r="AP94" s="545">
        <f>'NGL Balance'!AT28</f>
        <v>0</v>
      </c>
      <c r="AQ94" s="545">
        <f>'NGL Balance'!AU28</f>
        <v>0</v>
      </c>
      <c r="AR94" s="545">
        <f>'NGL Balance'!AV28</f>
        <v>0</v>
      </c>
      <c r="AS94" s="545">
        <f>'NGL Balance'!AW28</f>
        <v>0</v>
      </c>
      <c r="AT94" s="545">
        <f>'NGL Balance'!AX28</f>
        <v>1.9</v>
      </c>
      <c r="AU94" s="545">
        <f>'NGL Balance'!AY28</f>
        <v>1.9</v>
      </c>
      <c r="AV94" s="545">
        <f>'NGL Balance'!AZ28</f>
        <v>1.9</v>
      </c>
      <c r="AW94" s="545">
        <f>'NGL Balance'!BA28</f>
        <v>3.8</v>
      </c>
      <c r="AX94" s="545">
        <f>'NGL Balance'!BA28</f>
        <v>3.8</v>
      </c>
      <c r="AY94" s="545">
        <f>'NGL Balance'!BB28</f>
        <v>3.8</v>
      </c>
      <c r="AZ94" s="545">
        <f>'NGL Balance'!BC28</f>
        <v>1.9</v>
      </c>
      <c r="BA94" s="545">
        <f>'NGL Balance'!BD28</f>
        <v>1.9</v>
      </c>
      <c r="BB94" s="545">
        <f>'NGL Balance'!BE28</f>
        <v>1.9</v>
      </c>
      <c r="BC94" s="545">
        <f>'NGL Balance'!BF28</f>
        <v>3.8</v>
      </c>
      <c r="BD94" s="545">
        <f>'NGL Balance'!BG28</f>
        <v>1.9</v>
      </c>
      <c r="BE94" s="545">
        <f>'NGL Balance'!BH28</f>
        <v>3.8</v>
      </c>
      <c r="BF94" s="545">
        <f>'NGL Balance'!BI28</f>
        <v>1.9</v>
      </c>
      <c r="BG94" s="545">
        <f>'NGL Balance'!BJ28</f>
        <v>3.8</v>
      </c>
      <c r="BH94" s="545">
        <f>'NGL Balance'!BK28</f>
        <v>1.9</v>
      </c>
      <c r="BI94" s="545">
        <f>'NGL Balance'!BL28</f>
        <v>3.8</v>
      </c>
    </row>
    <row r="95" spans="1:62" ht="10.25" customHeight="1">
      <c r="A95" s="964" t="s">
        <v>16</v>
      </c>
      <c r="B95" s="962"/>
      <c r="C95" s="963"/>
      <c r="D95" s="518">
        <f t="shared" ref="D95:AJ95" si="20">D93+D94</f>
        <v>5.16</v>
      </c>
      <c r="E95" s="518">
        <f t="shared" si="20"/>
        <v>4.34</v>
      </c>
      <c r="F95" s="518">
        <f t="shared" si="20"/>
        <v>4.34</v>
      </c>
      <c r="G95" s="518">
        <f t="shared" si="20"/>
        <v>4.5999999999999996</v>
      </c>
      <c r="H95" s="518">
        <f t="shared" si="20"/>
        <v>0</v>
      </c>
      <c r="I95" s="518">
        <f t="shared" si="20"/>
        <v>3.6</v>
      </c>
      <c r="J95" s="518">
        <f t="shared" si="20"/>
        <v>4.34</v>
      </c>
      <c r="K95" s="518">
        <f t="shared" si="20"/>
        <v>3.6</v>
      </c>
      <c r="L95" s="518">
        <f t="shared" si="20"/>
        <v>4.4800000000000004</v>
      </c>
      <c r="M95" s="518">
        <f t="shared" si="20"/>
        <v>3.7</v>
      </c>
      <c r="N95" s="518">
        <f t="shared" si="20"/>
        <v>5.5</v>
      </c>
      <c r="O95" s="518">
        <f t="shared" si="20"/>
        <v>1.8</v>
      </c>
      <c r="P95" s="518">
        <f t="shared" si="20"/>
        <v>3.8</v>
      </c>
      <c r="Q95" s="518">
        <f t="shared" si="20"/>
        <v>3.7</v>
      </c>
      <c r="R95" s="518">
        <f t="shared" si="20"/>
        <v>5.6</v>
      </c>
      <c r="S95" s="518">
        <f t="shared" si="20"/>
        <v>5.5</v>
      </c>
      <c r="T95" s="518">
        <f t="shared" si="20"/>
        <v>3.7</v>
      </c>
      <c r="U95" s="518">
        <f t="shared" si="20"/>
        <v>3.7</v>
      </c>
      <c r="V95" s="518">
        <f t="shared" si="20"/>
        <v>5.6</v>
      </c>
      <c r="W95" s="518">
        <f t="shared" si="20"/>
        <v>3.8</v>
      </c>
      <c r="X95" s="518">
        <f t="shared" si="20"/>
        <v>5.6999999999999993</v>
      </c>
      <c r="Y95" s="518">
        <f t="shared" si="20"/>
        <v>7.6</v>
      </c>
      <c r="Z95" s="518">
        <f t="shared" si="20"/>
        <v>5.6999999999999993</v>
      </c>
      <c r="AA95" s="518">
        <f t="shared" si="20"/>
        <v>5.6999999999999993</v>
      </c>
      <c r="AB95" s="518">
        <f t="shared" si="20"/>
        <v>5.6999999999999993</v>
      </c>
      <c r="AC95" s="518">
        <f t="shared" si="20"/>
        <v>5.6999999999999993</v>
      </c>
      <c r="AD95" s="518">
        <f t="shared" si="20"/>
        <v>5.6999999999999993</v>
      </c>
      <c r="AE95" s="518">
        <f t="shared" si="20"/>
        <v>5.6999999999999993</v>
      </c>
      <c r="AF95" s="518">
        <f t="shared" si="20"/>
        <v>3.8</v>
      </c>
      <c r="AG95" s="518">
        <f t="shared" si="20"/>
        <v>3.8</v>
      </c>
      <c r="AH95" s="518">
        <f t="shared" si="20"/>
        <v>5.6999999999999993</v>
      </c>
      <c r="AI95" s="518">
        <f t="shared" si="20"/>
        <v>5.6999999999999993</v>
      </c>
      <c r="AJ95" s="518">
        <f t="shared" si="20"/>
        <v>5.6999999999999993</v>
      </c>
      <c r="AK95" s="544">
        <f t="shared" ref="AK95:BI95" si="21">SUM(AK89:AK94)</f>
        <v>90.688888888888883</v>
      </c>
      <c r="AL95" s="544">
        <f t="shared" si="21"/>
        <v>71.048148148148158</v>
      </c>
      <c r="AM95" s="544">
        <f t="shared" si="21"/>
        <v>61.788888888888891</v>
      </c>
      <c r="AN95" s="544">
        <f t="shared" si="21"/>
        <v>64.849382716049377</v>
      </c>
      <c r="AO95" s="544">
        <f t="shared" si="21"/>
        <v>72.274049382716044</v>
      </c>
      <c r="AP95" s="544">
        <f t="shared" si="21"/>
        <v>83.959259259259269</v>
      </c>
      <c r="AQ95" s="544">
        <f t="shared" si="21"/>
        <v>83.416049382716054</v>
      </c>
      <c r="AR95" s="544">
        <f t="shared" si="21"/>
        <v>88.68148148148147</v>
      </c>
      <c r="AS95" s="544">
        <f t="shared" si="21"/>
        <v>76.566419753086421</v>
      </c>
      <c r="AT95" s="544">
        <f t="shared" si="21"/>
        <v>82.150246913580247</v>
      </c>
      <c r="AU95" s="544">
        <f t="shared" si="21"/>
        <v>87.208641975308637</v>
      </c>
      <c r="AV95" s="544">
        <f t="shared" si="21"/>
        <v>78.708641975308637</v>
      </c>
      <c r="AW95" s="544">
        <f t="shared" si="21"/>
        <v>89.453086419753092</v>
      </c>
      <c r="AX95" s="544">
        <f t="shared" si="21"/>
        <v>89.453086419753092</v>
      </c>
      <c r="AY95" s="544">
        <f t="shared" si="21"/>
        <v>89.453086419753092</v>
      </c>
      <c r="AZ95" s="544">
        <f t="shared" si="21"/>
        <v>78.42962962962963</v>
      </c>
      <c r="BA95" s="544">
        <f t="shared" si="21"/>
        <v>66.02098765432099</v>
      </c>
      <c r="BB95" s="544">
        <f t="shared" si="21"/>
        <v>84.466666666666669</v>
      </c>
      <c r="BC95" s="544">
        <f t="shared" si="21"/>
        <v>77.243209876543219</v>
      </c>
      <c r="BD95" s="544">
        <f t="shared" si="21"/>
        <v>68.300000000000011</v>
      </c>
      <c r="BE95" s="544">
        <f t="shared" si="21"/>
        <v>78.78641975308642</v>
      </c>
      <c r="BF95" s="544">
        <f t="shared" si="21"/>
        <v>78.293827160493834</v>
      </c>
      <c r="BG95" s="544">
        <f t="shared" si="21"/>
        <v>79.422222222222217</v>
      </c>
      <c r="BH95" s="544">
        <f t="shared" si="21"/>
        <v>70.213580246913594</v>
      </c>
      <c r="BI95" s="544">
        <f t="shared" si="21"/>
        <v>79.422222222222217</v>
      </c>
    </row>
    <row r="96" spans="1:62" ht="10.25" customHeight="1">
      <c r="A96" s="973" t="s">
        <v>255</v>
      </c>
      <c r="B96" s="974"/>
      <c r="C96" s="974"/>
      <c r="D96" s="484"/>
      <c r="E96" s="484"/>
      <c r="F96" s="484"/>
      <c r="G96" s="484"/>
      <c r="H96" s="484"/>
      <c r="I96" s="484"/>
      <c r="J96" s="484"/>
      <c r="K96" s="484"/>
      <c r="L96" s="484"/>
      <c r="M96" s="484"/>
      <c r="N96" s="484"/>
      <c r="O96" s="484"/>
      <c r="P96" s="484"/>
      <c r="Q96" s="484"/>
      <c r="R96" s="484"/>
      <c r="S96" s="484"/>
      <c r="T96" s="484"/>
      <c r="U96" s="484"/>
      <c r="V96" s="484"/>
      <c r="W96" s="484"/>
      <c r="X96" s="484"/>
      <c r="Y96" s="484"/>
      <c r="Z96" s="484"/>
      <c r="AA96" s="484"/>
      <c r="AB96" s="484"/>
      <c r="AC96" s="484"/>
      <c r="AD96" s="484"/>
      <c r="AE96" s="484"/>
      <c r="AF96" s="484"/>
      <c r="AG96" s="484"/>
      <c r="AH96" s="484"/>
      <c r="AI96" s="484"/>
      <c r="AJ96" s="484"/>
      <c r="AK96" s="484"/>
      <c r="AL96" s="484"/>
      <c r="AM96" s="484"/>
      <c r="AN96" s="484"/>
      <c r="AO96" s="484"/>
      <c r="AP96" s="484"/>
      <c r="AQ96" s="484"/>
      <c r="AR96" s="484"/>
      <c r="AS96" s="484"/>
      <c r="AT96" s="484"/>
      <c r="AU96" s="484"/>
      <c r="AV96" s="484"/>
      <c r="AW96" s="484"/>
      <c r="AX96" s="484"/>
      <c r="AY96" s="484"/>
      <c r="AZ96" s="484"/>
      <c r="BA96" s="484"/>
      <c r="BB96" s="484"/>
      <c r="BC96" s="484"/>
      <c r="BD96" s="484"/>
      <c r="BE96" s="501"/>
      <c r="BF96" s="501"/>
      <c r="BG96" s="501"/>
      <c r="BH96" s="501"/>
      <c r="BI96" s="572"/>
    </row>
    <row r="97" spans="1:61" ht="10.25" customHeight="1">
      <c r="A97" s="967" t="s">
        <v>107</v>
      </c>
      <c r="B97" s="968"/>
      <c r="C97" s="969"/>
      <c r="D97" s="400">
        <v>2017</v>
      </c>
      <c r="E97" s="400"/>
      <c r="F97" s="940">
        <v>2017</v>
      </c>
      <c r="G97" s="941"/>
      <c r="H97" s="941"/>
      <c r="I97" s="941"/>
      <c r="J97" s="942"/>
      <c r="K97" s="401">
        <v>2018</v>
      </c>
      <c r="L97" s="401">
        <v>2018</v>
      </c>
      <c r="M97" s="401">
        <v>2018</v>
      </c>
      <c r="N97" s="400">
        <v>2018</v>
      </c>
      <c r="O97" s="400"/>
      <c r="P97" s="401">
        <v>2018</v>
      </c>
      <c r="Q97" s="943">
        <v>2018</v>
      </c>
      <c r="R97" s="943"/>
      <c r="S97" s="943"/>
      <c r="T97" s="943"/>
      <c r="U97" s="943"/>
      <c r="V97" s="943"/>
      <c r="W97" s="401">
        <v>2019</v>
      </c>
      <c r="X97" s="401">
        <v>2019</v>
      </c>
      <c r="Y97" s="400">
        <v>2019</v>
      </c>
      <c r="Z97" s="401">
        <v>2019</v>
      </c>
      <c r="AA97" s="400">
        <v>2019</v>
      </c>
      <c r="AB97" s="401">
        <v>2019</v>
      </c>
      <c r="AC97" s="400">
        <v>2019</v>
      </c>
      <c r="AD97" s="401">
        <v>2019</v>
      </c>
      <c r="AE97" s="400">
        <v>2019</v>
      </c>
      <c r="AF97" s="943">
        <v>2019</v>
      </c>
      <c r="AG97" s="943"/>
      <c r="AH97" s="943"/>
      <c r="AI97" s="401">
        <v>2020</v>
      </c>
      <c r="AJ97" s="402"/>
      <c r="AK97" s="401">
        <v>2020</v>
      </c>
      <c r="AL97" s="401">
        <v>2020</v>
      </c>
      <c r="AM97" s="402"/>
      <c r="AN97" s="401">
        <v>2020</v>
      </c>
      <c r="AO97" s="401">
        <v>2020</v>
      </c>
      <c r="AP97" s="943">
        <v>2020</v>
      </c>
      <c r="AQ97" s="943"/>
      <c r="AR97" s="943"/>
      <c r="AS97" s="943"/>
      <c r="AT97" s="943"/>
      <c r="AU97" s="401">
        <v>2021</v>
      </c>
      <c r="AV97" s="401">
        <v>2021</v>
      </c>
      <c r="AW97" s="401">
        <v>2021</v>
      </c>
      <c r="AX97" s="940">
        <v>2021</v>
      </c>
      <c r="AY97" s="941"/>
      <c r="AZ97" s="941"/>
      <c r="BA97" s="941"/>
      <c r="BB97" s="941"/>
      <c r="BC97" s="941"/>
      <c r="BD97" s="941"/>
      <c r="BE97" s="941"/>
      <c r="BF97" s="942"/>
      <c r="BG97" s="941">
        <v>2022</v>
      </c>
      <c r="BH97" s="941"/>
      <c r="BI97" s="942"/>
    </row>
    <row r="98" spans="1:61" ht="10.25" customHeight="1">
      <c r="A98" s="944" t="s">
        <v>108</v>
      </c>
      <c r="B98" s="945"/>
      <c r="C98" s="946"/>
      <c r="D98" s="824" t="str">
        <f t="shared" ref="D98:AI98" si="22">D88</f>
        <v>JUN</v>
      </c>
      <c r="E98" s="824" t="str">
        <f t="shared" si="22"/>
        <v>JUL</v>
      </c>
      <c r="F98" s="824" t="str">
        <f t="shared" si="22"/>
        <v>AUG</v>
      </c>
      <c r="G98" s="824" t="str">
        <f t="shared" si="22"/>
        <v>SEP</v>
      </c>
      <c r="H98" s="824" t="str">
        <f t="shared" si="22"/>
        <v>OCT</v>
      </c>
      <c r="I98" s="824" t="str">
        <f t="shared" si="22"/>
        <v>NOV</v>
      </c>
      <c r="J98" s="824" t="str">
        <f t="shared" si="22"/>
        <v>DEC</v>
      </c>
      <c r="K98" s="824" t="str">
        <f t="shared" si="22"/>
        <v>JAN</v>
      </c>
      <c r="L98" s="824" t="str">
        <f t="shared" si="22"/>
        <v>FEB</v>
      </c>
      <c r="M98" s="824" t="str">
        <f t="shared" si="22"/>
        <v>MAR</v>
      </c>
      <c r="N98" s="824" t="str">
        <f t="shared" si="22"/>
        <v>APR</v>
      </c>
      <c r="O98" s="824" t="str">
        <f t="shared" si="22"/>
        <v>MAY</v>
      </c>
      <c r="P98" s="824" t="str">
        <f t="shared" si="22"/>
        <v>JUN</v>
      </c>
      <c r="Q98" s="824" t="str">
        <f t="shared" si="22"/>
        <v>JUL</v>
      </c>
      <c r="R98" s="824" t="str">
        <f t="shared" si="22"/>
        <v>AUG</v>
      </c>
      <c r="S98" s="824" t="str">
        <f t="shared" si="22"/>
        <v>SEP</v>
      </c>
      <c r="T98" s="824" t="str">
        <f t="shared" si="22"/>
        <v>OCT</v>
      </c>
      <c r="U98" s="824" t="str">
        <f t="shared" si="22"/>
        <v>NOV</v>
      </c>
      <c r="V98" s="824" t="str">
        <f t="shared" si="22"/>
        <v>DEC</v>
      </c>
      <c r="W98" s="824" t="str">
        <f t="shared" si="22"/>
        <v>JAN</v>
      </c>
      <c r="X98" s="824" t="str">
        <f t="shared" si="22"/>
        <v>FEB</v>
      </c>
      <c r="Y98" s="824" t="str">
        <f t="shared" si="22"/>
        <v>MAR</v>
      </c>
      <c r="Z98" s="824" t="str">
        <f t="shared" si="22"/>
        <v>APR</v>
      </c>
      <c r="AA98" s="824" t="str">
        <f t="shared" si="22"/>
        <v>MAY</v>
      </c>
      <c r="AB98" s="824" t="str">
        <f t="shared" si="22"/>
        <v>JUN</v>
      </c>
      <c r="AC98" s="824" t="str">
        <f t="shared" si="22"/>
        <v>JUL</v>
      </c>
      <c r="AD98" s="824" t="str">
        <f t="shared" si="22"/>
        <v>AUG</v>
      </c>
      <c r="AE98" s="824" t="str">
        <f t="shared" si="22"/>
        <v>SEP</v>
      </c>
      <c r="AF98" s="824" t="str">
        <f t="shared" si="22"/>
        <v>OCT</v>
      </c>
      <c r="AG98" s="824" t="str">
        <f t="shared" si="22"/>
        <v>NOV</v>
      </c>
      <c r="AH98" s="824" t="str">
        <f t="shared" si="22"/>
        <v>DEC</v>
      </c>
      <c r="AI98" s="824" t="str">
        <f t="shared" si="22"/>
        <v>JAN</v>
      </c>
      <c r="AJ98" s="824" t="str">
        <f t="shared" ref="AJ98:BI98" si="23">AJ88</f>
        <v>FEB</v>
      </c>
      <c r="AK98" s="824" t="str">
        <f t="shared" si="23"/>
        <v>MAR</v>
      </c>
      <c r="AL98" s="824" t="str">
        <f t="shared" si="23"/>
        <v>APR</v>
      </c>
      <c r="AM98" s="824" t="str">
        <f t="shared" si="23"/>
        <v>MAY</v>
      </c>
      <c r="AN98" s="824" t="str">
        <f t="shared" si="23"/>
        <v>JUN</v>
      </c>
      <c r="AO98" s="824" t="str">
        <f t="shared" si="23"/>
        <v>JUL</v>
      </c>
      <c r="AP98" s="824" t="str">
        <f t="shared" si="23"/>
        <v>AUG</v>
      </c>
      <c r="AQ98" s="824" t="str">
        <f t="shared" si="23"/>
        <v>SEP</v>
      </c>
      <c r="AR98" s="824" t="str">
        <f t="shared" si="23"/>
        <v>OCT</v>
      </c>
      <c r="AS98" s="824" t="str">
        <f t="shared" si="23"/>
        <v>NOV</v>
      </c>
      <c r="AT98" s="824" t="str">
        <f t="shared" si="23"/>
        <v>DEC</v>
      </c>
      <c r="AU98" s="824" t="str">
        <f t="shared" si="23"/>
        <v>JAN</v>
      </c>
      <c r="AV98" s="824" t="str">
        <f t="shared" si="23"/>
        <v>FEB</v>
      </c>
      <c r="AW98" s="824" t="str">
        <f t="shared" si="23"/>
        <v>MAR</v>
      </c>
      <c r="AX98" s="824" t="str">
        <f t="shared" si="23"/>
        <v>APR</v>
      </c>
      <c r="AY98" s="824" t="str">
        <f t="shared" si="23"/>
        <v>MAY</v>
      </c>
      <c r="AZ98" s="824" t="str">
        <f t="shared" si="23"/>
        <v>JUN</v>
      </c>
      <c r="BA98" s="824" t="str">
        <f t="shared" si="23"/>
        <v>JUL</v>
      </c>
      <c r="BB98" s="824" t="str">
        <f t="shared" si="23"/>
        <v>AUG</v>
      </c>
      <c r="BC98" s="824" t="str">
        <f t="shared" si="23"/>
        <v>SEP</v>
      </c>
      <c r="BD98" s="824" t="str">
        <f t="shared" si="23"/>
        <v>OCT</v>
      </c>
      <c r="BE98" s="824" t="str">
        <f t="shared" si="23"/>
        <v>NOV</v>
      </c>
      <c r="BF98" s="824" t="str">
        <f t="shared" si="23"/>
        <v>DEC</v>
      </c>
      <c r="BG98" s="824" t="str">
        <f t="shared" si="23"/>
        <v>JAN</v>
      </c>
      <c r="BH98" s="824" t="str">
        <f t="shared" si="23"/>
        <v>FEB</v>
      </c>
      <c r="BI98" s="824" t="str">
        <f t="shared" si="23"/>
        <v>MAR</v>
      </c>
    </row>
    <row r="99" spans="1:61" ht="10.25" customHeight="1">
      <c r="A99" s="539" t="s">
        <v>88</v>
      </c>
      <c r="B99" s="540"/>
      <c r="C99" s="540"/>
      <c r="D99" s="525" t="e">
        <f>#REF!</f>
        <v>#REF!</v>
      </c>
      <c r="E99" s="525" t="e">
        <f>#REF!</f>
        <v>#REF!</v>
      </c>
      <c r="F99" s="525" t="e">
        <f>#REF!</f>
        <v>#REF!</v>
      </c>
      <c r="G99" s="525" t="e">
        <f>#REF!</f>
        <v>#REF!</v>
      </c>
      <c r="H99" s="525" t="e">
        <f>#REF!</f>
        <v>#REF!</v>
      </c>
      <c r="I99" s="525" t="e">
        <f>#REF!</f>
        <v>#REF!</v>
      </c>
      <c r="J99" s="525" t="e">
        <f>#REF!</f>
        <v>#REF!</v>
      </c>
      <c r="K99" s="525" t="e">
        <f>#REF!</f>
        <v>#REF!</v>
      </c>
      <c r="L99" s="525" t="e">
        <f>#REF!</f>
        <v>#REF!</v>
      </c>
      <c r="M99" s="525" t="e">
        <f>#REF!</f>
        <v>#REF!</v>
      </c>
      <c r="N99" s="525" t="e">
        <f>#REF!</f>
        <v>#REF!</v>
      </c>
      <c r="O99" s="525" t="e">
        <f>#REF!</f>
        <v>#REF!</v>
      </c>
      <c r="P99" s="525" t="e">
        <f>#REF!</f>
        <v>#REF!</v>
      </c>
      <c r="Q99" s="525" t="e">
        <f>#REF!</f>
        <v>#REF!</v>
      </c>
      <c r="R99" s="525" t="e">
        <f>#REF!</f>
        <v>#REF!</v>
      </c>
      <c r="S99" s="525" t="e">
        <f>#REF!</f>
        <v>#REF!</v>
      </c>
      <c r="T99" s="525" t="e">
        <f>#REF!</f>
        <v>#REF!</v>
      </c>
      <c r="U99" s="525" t="e">
        <f>#REF!</f>
        <v>#REF!</v>
      </c>
      <c r="V99" s="525" t="e">
        <f>#REF!</f>
        <v>#REF!</v>
      </c>
      <c r="W99" s="525">
        <f>'Pentane Balance'!AA7</f>
        <v>4.0919999999999996</v>
      </c>
      <c r="X99" s="525">
        <f>'Pentane Balance'!AB7</f>
        <v>3.6960000000000002</v>
      </c>
      <c r="Y99" s="525">
        <f>'Pentane Balance'!AC7</f>
        <v>4.0919999999999996</v>
      </c>
      <c r="Z99" s="525">
        <f>'Pentane Balance'!AD7</f>
        <v>3.96</v>
      </c>
      <c r="AA99" s="525">
        <f>'Pentane Balance'!AE7</f>
        <v>4.0919999999999996</v>
      </c>
      <c r="AB99" s="525">
        <f>'Pentane Balance'!AF7</f>
        <v>3.96</v>
      </c>
      <c r="AC99" s="525">
        <f>'Pentane Balance'!AG7</f>
        <v>4.0919999999999996</v>
      </c>
      <c r="AD99" s="525">
        <f>'Pentane Balance'!AH7</f>
        <v>4.0919999999999996</v>
      </c>
      <c r="AE99" s="525">
        <f>'Pentane Balance'!AI7</f>
        <v>3.96</v>
      </c>
      <c r="AF99" s="525">
        <f>'Pentane Balance'!AJ7</f>
        <v>4.4640000000000004</v>
      </c>
      <c r="AG99" s="525">
        <f>'Pentane Balance'!AK7</f>
        <v>4.32</v>
      </c>
      <c r="AH99" s="525">
        <f>'Pentane Balance'!AL7</f>
        <v>4.8360000000000003</v>
      </c>
      <c r="AI99" s="525">
        <f>'Pentane Balance'!AM7</f>
        <v>4.8360000000000003</v>
      </c>
      <c r="AJ99" s="525">
        <f>'Pentane Balance'!AN7</f>
        <v>4.524</v>
      </c>
      <c r="AK99" s="509">
        <f>'Pentane Balance'!AO7</f>
        <v>4.8360000000000003</v>
      </c>
      <c r="AL99" s="509">
        <f>'Pentane Balance'!AP7</f>
        <v>4.68</v>
      </c>
      <c r="AM99" s="509">
        <f>'Pentane Balance'!AQ7</f>
        <v>4.4640000000000004</v>
      </c>
      <c r="AN99" s="509">
        <f>'Pentane Balance'!AR7</f>
        <v>2.16</v>
      </c>
      <c r="AO99" s="509">
        <f>'Pentane Balance'!AS7</f>
        <v>2.2320000000000002</v>
      </c>
      <c r="AP99" s="509">
        <f>'Pentane Balance'!AT7</f>
        <v>2.2320000000000002</v>
      </c>
      <c r="AQ99" s="509">
        <f>'Pentane Balance'!AU7</f>
        <v>2.16</v>
      </c>
      <c r="AR99" s="509">
        <f>'Pentane Balance'!AV7</f>
        <v>2.2320000000000002</v>
      </c>
      <c r="AS99" s="509">
        <f>'Pentane Balance'!AW7</f>
        <v>2.16</v>
      </c>
      <c r="AT99" s="509">
        <f>'Pentane Balance'!AX7</f>
        <v>2.2320000000000002</v>
      </c>
      <c r="AU99" s="509">
        <f>'Pentane Balance'!AY7</f>
        <v>2.2320000000000002</v>
      </c>
      <c r="AV99" s="509">
        <f>'Pentane Balance'!AZ7</f>
        <v>4.032</v>
      </c>
      <c r="AW99" s="509">
        <f>'Pentane Balance'!BA7</f>
        <v>4.4640000000000004</v>
      </c>
      <c r="AX99" s="509">
        <f>'Pentane Balance'!BB7</f>
        <v>4.32</v>
      </c>
      <c r="AY99" s="509">
        <f>'Pentane Balance'!BC7</f>
        <v>4.4640000000000004</v>
      </c>
      <c r="AZ99" s="509">
        <f>'Pentane Balance'!BD7</f>
        <v>4.32</v>
      </c>
      <c r="BA99" s="509">
        <f>'Pentane Balance'!BE7</f>
        <v>0.72</v>
      </c>
      <c r="BB99" s="509">
        <f>'Pentane Balance'!BF7</f>
        <v>4.4640000000000004</v>
      </c>
      <c r="BC99" s="509">
        <f>'Pentane Balance'!BG7</f>
        <v>4.32</v>
      </c>
      <c r="BD99" s="509">
        <f>'Pentane Balance'!BH7</f>
        <v>4.4640000000000004</v>
      </c>
      <c r="BE99" s="509">
        <f>'Pentane Balance'!BI7</f>
        <v>4.32</v>
      </c>
      <c r="BF99" s="509">
        <f>'Pentane Balance'!BJ7</f>
        <v>4.4640000000000004</v>
      </c>
      <c r="BG99" s="509">
        <f>'Pentane Balance'!BK7</f>
        <v>4.4640000000000004</v>
      </c>
      <c r="BH99" s="509">
        <f>'Pentane Balance'!BL7</f>
        <v>4.032</v>
      </c>
      <c r="BI99" s="509">
        <f>'Pentane Balance'!BM7</f>
        <v>4.4640000000000004</v>
      </c>
    </row>
    <row r="100" spans="1:61" ht="10.25" customHeight="1">
      <c r="A100" s="964" t="s">
        <v>16</v>
      </c>
      <c r="B100" s="962"/>
      <c r="C100" s="963"/>
      <c r="D100" s="518" t="e">
        <f>SUM(D99)</f>
        <v>#REF!</v>
      </c>
      <c r="E100" s="518" t="e">
        <f t="shared" ref="E100:BI100" si="24">SUM(E99)</f>
        <v>#REF!</v>
      </c>
      <c r="F100" s="518" t="e">
        <f t="shared" si="24"/>
        <v>#REF!</v>
      </c>
      <c r="G100" s="518" t="e">
        <f t="shared" si="24"/>
        <v>#REF!</v>
      </c>
      <c r="H100" s="518" t="e">
        <f t="shared" si="24"/>
        <v>#REF!</v>
      </c>
      <c r="I100" s="518" t="e">
        <f t="shared" si="24"/>
        <v>#REF!</v>
      </c>
      <c r="J100" s="518" t="e">
        <f t="shared" si="24"/>
        <v>#REF!</v>
      </c>
      <c r="K100" s="518" t="e">
        <f t="shared" si="24"/>
        <v>#REF!</v>
      </c>
      <c r="L100" s="518" t="e">
        <f t="shared" si="24"/>
        <v>#REF!</v>
      </c>
      <c r="M100" s="518" t="e">
        <f t="shared" si="24"/>
        <v>#REF!</v>
      </c>
      <c r="N100" s="518" t="e">
        <f t="shared" si="24"/>
        <v>#REF!</v>
      </c>
      <c r="O100" s="518" t="e">
        <f t="shared" si="24"/>
        <v>#REF!</v>
      </c>
      <c r="P100" s="518" t="e">
        <f t="shared" si="24"/>
        <v>#REF!</v>
      </c>
      <c r="Q100" s="518" t="e">
        <f t="shared" si="24"/>
        <v>#REF!</v>
      </c>
      <c r="R100" s="518" t="e">
        <f t="shared" si="24"/>
        <v>#REF!</v>
      </c>
      <c r="S100" s="518" t="e">
        <f t="shared" si="24"/>
        <v>#REF!</v>
      </c>
      <c r="T100" s="518" t="e">
        <f t="shared" si="24"/>
        <v>#REF!</v>
      </c>
      <c r="U100" s="518" t="e">
        <f t="shared" si="24"/>
        <v>#REF!</v>
      </c>
      <c r="V100" s="518" t="e">
        <f t="shared" si="24"/>
        <v>#REF!</v>
      </c>
      <c r="W100" s="518">
        <f t="shared" si="24"/>
        <v>4.0919999999999996</v>
      </c>
      <c r="X100" s="518">
        <f t="shared" si="24"/>
        <v>3.6960000000000002</v>
      </c>
      <c r="Y100" s="518">
        <f t="shared" si="24"/>
        <v>4.0919999999999996</v>
      </c>
      <c r="Z100" s="518">
        <f t="shared" si="24"/>
        <v>3.96</v>
      </c>
      <c r="AA100" s="518">
        <f t="shared" si="24"/>
        <v>4.0919999999999996</v>
      </c>
      <c r="AB100" s="518">
        <f t="shared" si="24"/>
        <v>3.96</v>
      </c>
      <c r="AC100" s="518">
        <f t="shared" si="24"/>
        <v>4.0919999999999996</v>
      </c>
      <c r="AD100" s="518">
        <f t="shared" si="24"/>
        <v>4.0919999999999996</v>
      </c>
      <c r="AE100" s="518">
        <f t="shared" si="24"/>
        <v>3.96</v>
      </c>
      <c r="AF100" s="518">
        <f t="shared" si="24"/>
        <v>4.4640000000000004</v>
      </c>
      <c r="AG100" s="518">
        <f t="shared" si="24"/>
        <v>4.32</v>
      </c>
      <c r="AH100" s="518">
        <f t="shared" si="24"/>
        <v>4.8360000000000003</v>
      </c>
      <c r="AI100" s="518">
        <f t="shared" si="24"/>
        <v>4.8360000000000003</v>
      </c>
      <c r="AJ100" s="518">
        <f t="shared" si="24"/>
        <v>4.524</v>
      </c>
      <c r="AK100" s="544">
        <f t="shared" si="24"/>
        <v>4.8360000000000003</v>
      </c>
      <c r="AL100" s="544">
        <f t="shared" si="24"/>
        <v>4.68</v>
      </c>
      <c r="AM100" s="544">
        <f t="shared" si="24"/>
        <v>4.4640000000000004</v>
      </c>
      <c r="AN100" s="544">
        <f t="shared" si="24"/>
        <v>2.16</v>
      </c>
      <c r="AO100" s="544">
        <f t="shared" si="24"/>
        <v>2.2320000000000002</v>
      </c>
      <c r="AP100" s="544">
        <f t="shared" si="24"/>
        <v>2.2320000000000002</v>
      </c>
      <c r="AQ100" s="544">
        <f t="shared" si="24"/>
        <v>2.16</v>
      </c>
      <c r="AR100" s="544">
        <f t="shared" si="24"/>
        <v>2.2320000000000002</v>
      </c>
      <c r="AS100" s="544">
        <f t="shared" si="24"/>
        <v>2.16</v>
      </c>
      <c r="AT100" s="544">
        <f t="shared" si="24"/>
        <v>2.2320000000000002</v>
      </c>
      <c r="AU100" s="544">
        <f t="shared" si="24"/>
        <v>2.2320000000000002</v>
      </c>
      <c r="AV100" s="544">
        <f t="shared" si="24"/>
        <v>4.032</v>
      </c>
      <c r="AW100" s="544">
        <f t="shared" si="24"/>
        <v>4.4640000000000004</v>
      </c>
      <c r="AX100" s="544">
        <f t="shared" si="24"/>
        <v>4.32</v>
      </c>
      <c r="AY100" s="544">
        <f t="shared" si="24"/>
        <v>4.4640000000000004</v>
      </c>
      <c r="AZ100" s="544">
        <f>SUM(AZ99)</f>
        <v>4.32</v>
      </c>
      <c r="BA100" s="544">
        <f t="shared" ref="BA100:BB100" si="25">SUM(BA99)</f>
        <v>0.72</v>
      </c>
      <c r="BB100" s="544">
        <f t="shared" si="25"/>
        <v>4.4640000000000004</v>
      </c>
      <c r="BC100" s="544">
        <f t="shared" si="24"/>
        <v>4.32</v>
      </c>
      <c r="BD100" s="544">
        <f t="shared" si="24"/>
        <v>4.4640000000000004</v>
      </c>
      <c r="BE100" s="544">
        <f t="shared" si="24"/>
        <v>4.32</v>
      </c>
      <c r="BF100" s="544">
        <f t="shared" si="24"/>
        <v>4.4640000000000004</v>
      </c>
      <c r="BG100" s="544">
        <f t="shared" si="24"/>
        <v>4.4640000000000004</v>
      </c>
      <c r="BH100" s="544">
        <f t="shared" si="24"/>
        <v>4.032</v>
      </c>
      <c r="BI100" s="544">
        <f t="shared" si="24"/>
        <v>4.4640000000000004</v>
      </c>
    </row>
    <row r="101" spans="1:61" ht="10.25" customHeight="1">
      <c r="A101" s="635" t="s">
        <v>323</v>
      </c>
      <c r="B101" s="547"/>
      <c r="C101" s="547"/>
      <c r="D101" s="548"/>
      <c r="E101" s="548"/>
      <c r="F101" s="548"/>
      <c r="G101" s="548"/>
      <c r="H101" s="548"/>
      <c r="I101" s="548"/>
      <c r="J101" s="548"/>
      <c r="K101" s="548"/>
      <c r="L101" s="548"/>
      <c r="M101" s="548"/>
      <c r="N101" s="548"/>
      <c r="O101" s="548"/>
      <c r="P101" s="548"/>
      <c r="Q101" s="548"/>
      <c r="R101" s="548"/>
      <c r="S101" s="548"/>
      <c r="T101" s="548"/>
      <c r="U101" s="548"/>
      <c r="V101" s="548"/>
      <c r="W101" s="548"/>
      <c r="X101" s="548"/>
      <c r="Y101" s="548"/>
      <c r="Z101" s="548"/>
      <c r="AA101" s="548"/>
      <c r="AB101" s="548"/>
      <c r="AC101" s="548"/>
      <c r="AD101" s="548"/>
      <c r="AE101" s="548"/>
      <c r="AF101" s="548"/>
      <c r="AG101" s="548"/>
      <c r="AH101" s="548"/>
      <c r="AI101" s="548"/>
      <c r="AJ101" s="548"/>
      <c r="AK101" s="548"/>
      <c r="AL101" s="548"/>
      <c r="AM101" s="548"/>
      <c r="AN101" s="548"/>
      <c r="AO101" s="548"/>
      <c r="AP101" s="548"/>
      <c r="AQ101" s="548"/>
      <c r="AR101" s="548"/>
      <c r="AS101" s="548"/>
      <c r="AT101" s="548"/>
      <c r="AU101" s="548"/>
      <c r="AV101" s="548"/>
      <c r="AW101" s="548"/>
      <c r="AX101" s="548"/>
      <c r="AY101" s="548"/>
      <c r="AZ101" s="548"/>
      <c r="BA101" s="548"/>
      <c r="BB101" s="548"/>
      <c r="BC101" s="548"/>
      <c r="BD101" s="548"/>
      <c r="BE101" s="548"/>
      <c r="BF101" s="548"/>
      <c r="BG101" s="548"/>
      <c r="BH101" s="548"/>
      <c r="BI101" s="548"/>
    </row>
    <row r="105" spans="1:61">
      <c r="C105" s="581"/>
      <c r="D105" s="581"/>
      <c r="E105" s="581"/>
      <c r="F105" s="581"/>
      <c r="G105" s="581"/>
      <c r="H105" s="581"/>
      <c r="I105" s="581"/>
      <c r="J105" s="581"/>
      <c r="K105" s="581"/>
      <c r="L105" s="581"/>
      <c r="M105" s="581"/>
      <c r="N105" s="581"/>
      <c r="O105" s="581"/>
      <c r="P105" s="581"/>
      <c r="Q105" s="581"/>
      <c r="R105" s="581"/>
      <c r="S105" s="581"/>
      <c r="T105" s="581"/>
      <c r="U105" s="581"/>
      <c r="V105" s="581"/>
      <c r="W105" s="581"/>
      <c r="X105" s="581"/>
      <c r="Y105" s="581"/>
      <c r="Z105" s="581"/>
      <c r="AA105" s="581"/>
      <c r="AB105" s="581"/>
      <c r="AC105" s="581"/>
      <c r="AD105" s="581"/>
      <c r="AE105" s="581"/>
      <c r="AF105" s="581"/>
      <c r="AG105" s="581"/>
      <c r="AH105" s="581"/>
      <c r="AI105" s="581"/>
      <c r="AJ105" s="581"/>
      <c r="AK105" s="581"/>
      <c r="AL105" s="581"/>
      <c r="AM105" s="581"/>
      <c r="AN105" s="581"/>
      <c r="AO105" s="581"/>
      <c r="AP105" s="581"/>
      <c r="AQ105" s="581"/>
      <c r="AR105" s="581"/>
      <c r="AS105" s="581"/>
      <c r="AT105" s="581"/>
      <c r="AU105" s="581"/>
      <c r="AV105" s="581"/>
      <c r="AW105" s="581"/>
      <c r="AX105" s="581"/>
      <c r="AY105" s="581"/>
      <c r="AZ105" s="581"/>
      <c r="BA105" s="581"/>
      <c r="BB105" s="581"/>
      <c r="BC105" s="581"/>
      <c r="BD105" s="581"/>
      <c r="BE105" s="581"/>
      <c r="BF105" s="581"/>
      <c r="BG105" s="581"/>
      <c r="BH105" s="581"/>
      <c r="BI105" s="581"/>
    </row>
    <row r="106" spans="1:61">
      <c r="C106" s="581"/>
      <c r="D106" s="581"/>
      <c r="E106" s="581"/>
      <c r="F106" s="581"/>
      <c r="G106" s="581"/>
      <c r="H106" s="581"/>
      <c r="I106" s="581"/>
      <c r="J106" s="581"/>
      <c r="K106" s="581"/>
      <c r="L106" s="581"/>
      <c r="M106" s="581"/>
      <c r="N106" s="581"/>
      <c r="O106" s="581"/>
      <c r="P106" s="581"/>
      <c r="Q106" s="581"/>
      <c r="R106" s="581"/>
      <c r="S106" s="581"/>
      <c r="T106" s="581"/>
      <c r="U106" s="581"/>
      <c r="V106" s="581"/>
      <c r="W106" s="581"/>
      <c r="X106" s="581"/>
      <c r="Y106" s="581"/>
      <c r="Z106" s="581"/>
      <c r="AA106" s="581"/>
      <c r="AB106" s="581"/>
      <c r="AC106" s="581"/>
      <c r="AD106" s="581"/>
      <c r="AE106" s="581"/>
      <c r="AF106" s="581"/>
      <c r="AG106" s="581"/>
      <c r="AH106" s="581"/>
      <c r="AI106" s="581"/>
      <c r="AJ106" s="581"/>
      <c r="AK106" s="581"/>
      <c r="AL106" s="581"/>
      <c r="AM106" s="581"/>
      <c r="AN106" s="581"/>
      <c r="AO106" s="581"/>
      <c r="AP106" s="581"/>
      <c r="AQ106" s="581"/>
      <c r="AR106" s="581"/>
      <c r="AS106" s="581"/>
      <c r="AT106" s="581"/>
      <c r="AU106" s="581"/>
      <c r="AV106" s="581"/>
      <c r="AW106" s="581"/>
      <c r="AX106" s="581"/>
      <c r="AY106" s="581"/>
      <c r="AZ106" s="581"/>
      <c r="BA106" s="581"/>
      <c r="BB106" s="581"/>
      <c r="BC106" s="581"/>
      <c r="BD106" s="581"/>
      <c r="BE106" s="581"/>
      <c r="BF106" s="581"/>
      <c r="BG106" s="581"/>
      <c r="BH106" s="581"/>
      <c r="BI106" s="581"/>
    </row>
    <row r="107" spans="1:61">
      <c r="C107" s="581"/>
      <c r="D107" s="581"/>
      <c r="E107" s="581"/>
      <c r="F107" s="581"/>
      <c r="G107" s="581"/>
      <c r="H107" s="581"/>
      <c r="I107" s="581"/>
      <c r="J107" s="581"/>
      <c r="K107" s="581"/>
      <c r="L107" s="581"/>
      <c r="M107" s="581"/>
      <c r="N107" s="581"/>
      <c r="O107" s="581"/>
      <c r="P107" s="581"/>
      <c r="Q107" s="581"/>
      <c r="R107" s="581"/>
      <c r="S107" s="581"/>
      <c r="T107" s="581"/>
      <c r="U107" s="581"/>
      <c r="V107" s="581"/>
      <c r="W107" s="581"/>
      <c r="X107" s="581"/>
      <c r="Y107" s="581"/>
      <c r="Z107" s="581"/>
      <c r="AA107" s="581"/>
      <c r="AB107" s="581"/>
      <c r="AC107" s="581"/>
      <c r="AD107" s="581"/>
      <c r="AE107" s="581"/>
      <c r="AF107" s="581"/>
      <c r="AG107" s="581"/>
      <c r="AH107" s="581"/>
      <c r="AI107" s="581"/>
      <c r="AJ107" s="581"/>
      <c r="AK107" s="581"/>
      <c r="AL107" s="581"/>
      <c r="AM107" s="581"/>
      <c r="AN107" s="581"/>
      <c r="AO107" s="581"/>
      <c r="AP107" s="581"/>
      <c r="AQ107" s="581"/>
      <c r="AR107" s="581"/>
      <c r="AS107" s="581"/>
      <c r="AT107" s="581"/>
      <c r="AU107" s="581"/>
      <c r="AV107" s="581"/>
      <c r="AW107" s="581"/>
      <c r="AX107" s="581"/>
      <c r="AY107" s="581"/>
      <c r="AZ107" s="581"/>
      <c r="BA107" s="581"/>
      <c r="BB107" s="581"/>
      <c r="BC107" s="581"/>
      <c r="BD107" s="581"/>
      <c r="BE107" s="581"/>
      <c r="BF107" s="581"/>
      <c r="BG107" s="581"/>
      <c r="BH107" s="581"/>
      <c r="BI107" s="581"/>
    </row>
  </sheetData>
  <mergeCells count="50">
    <mergeCell ref="AX97:BF97"/>
    <mergeCell ref="BG97:BI97"/>
    <mergeCell ref="A98:C98"/>
    <mergeCell ref="A100:C100"/>
    <mergeCell ref="AX8:BF8"/>
    <mergeCell ref="BG8:BI8"/>
    <mergeCell ref="AX15:BF15"/>
    <mergeCell ref="BG15:BI15"/>
    <mergeCell ref="AX87:BF87"/>
    <mergeCell ref="BG87:BI87"/>
    <mergeCell ref="A88:C88"/>
    <mergeCell ref="A90:B90"/>
    <mergeCell ref="A95:C95"/>
    <mergeCell ref="A96:C96"/>
    <mergeCell ref="A97:C97"/>
    <mergeCell ref="F97:J97"/>
    <mergeCell ref="Q97:V97"/>
    <mergeCell ref="AF97:AH97"/>
    <mergeCell ref="AP97:AT97"/>
    <mergeCell ref="A87:C87"/>
    <mergeCell ref="F87:J87"/>
    <mergeCell ref="Q87:V87"/>
    <mergeCell ref="AF87:AH87"/>
    <mergeCell ref="AP87:AT87"/>
    <mergeCell ref="A16:C16"/>
    <mergeCell ref="A26:C26"/>
    <mergeCell ref="A84:C84"/>
    <mergeCell ref="A85:C85"/>
    <mergeCell ref="A86:C86"/>
    <mergeCell ref="A15:C15"/>
    <mergeCell ref="F15:J15"/>
    <mergeCell ref="Q15:V15"/>
    <mergeCell ref="AF15:AH15"/>
    <mergeCell ref="AP15:AT15"/>
    <mergeCell ref="A9:C9"/>
    <mergeCell ref="B10:C10"/>
    <mergeCell ref="B11:C11"/>
    <mergeCell ref="B12:C12"/>
    <mergeCell ref="A13:C13"/>
    <mergeCell ref="A8:C8"/>
    <mergeCell ref="F8:J8"/>
    <mergeCell ref="Q8:V8"/>
    <mergeCell ref="AF8:AH8"/>
    <mergeCell ref="AP8:AT8"/>
    <mergeCell ref="T1:BC1"/>
    <mergeCell ref="T2:BC2"/>
    <mergeCell ref="T5:BC5"/>
    <mergeCell ref="BD5:BI5"/>
    <mergeCell ref="T6:BC6"/>
    <mergeCell ref="BD6:BI6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C99"/>
  <sheetViews>
    <sheetView view="pageBreakPreview" topLeftCell="A67" zoomScale="130" zoomScaleNormal="100" zoomScaleSheetLayoutView="130" zoomScalePageLayoutView="55" workbookViewId="0">
      <selection activeCell="E89" sqref="E89"/>
    </sheetView>
  </sheetViews>
  <sheetFormatPr defaultColWidth="8.9140625" defaultRowHeight="12"/>
  <cols>
    <col min="1" max="1" width="16.9140625" style="549" customWidth="1"/>
    <col min="2" max="2" width="19.6640625" style="549" customWidth="1"/>
    <col min="3" max="3" width="17.33203125" style="549" bestFit="1" customWidth="1"/>
    <col min="4" max="5" width="7.9140625" style="550" customWidth="1"/>
    <col min="6" max="15" width="6.4140625" style="550" customWidth="1"/>
    <col min="16" max="16" width="9.08203125" style="581" bestFit="1" customWidth="1"/>
    <col min="17" max="16384" width="8.9140625" style="581"/>
  </cols>
  <sheetData>
    <row r="1" spans="1:24">
      <c r="A1" s="472" t="s">
        <v>129</v>
      </c>
      <c r="B1" s="473"/>
      <c r="C1" s="474"/>
      <c r="D1" s="975" t="s">
        <v>130</v>
      </c>
      <c r="E1" s="976"/>
      <c r="F1" s="976"/>
      <c r="G1" s="976"/>
      <c r="H1" s="976"/>
      <c r="I1" s="977"/>
      <c r="J1" s="477" t="s">
        <v>101</v>
      </c>
      <c r="K1" s="477" t="s">
        <v>465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27" t="s">
        <v>461</v>
      </c>
      <c r="E2" s="928"/>
      <c r="F2" s="928"/>
      <c r="G2" s="928"/>
      <c r="H2" s="928"/>
      <c r="I2" s="929"/>
      <c r="J2" s="489" t="s">
        <v>103</v>
      </c>
      <c r="K2" s="490" t="s">
        <v>464</v>
      </c>
      <c r="L2" s="491"/>
      <c r="M2" s="491"/>
      <c r="N2" s="491"/>
      <c r="O2" s="492"/>
    </row>
    <row r="3" spans="1:24">
      <c r="A3" s="493"/>
      <c r="B3" s="482"/>
      <c r="C3" s="483"/>
      <c r="D3" s="927" t="s">
        <v>144</v>
      </c>
      <c r="E3" s="928"/>
      <c r="F3" s="928"/>
      <c r="G3" s="928"/>
      <c r="H3" s="928"/>
      <c r="I3" s="929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37"/>
      <c r="F4" s="837"/>
      <c r="G4" s="837"/>
      <c r="H4" s="837"/>
      <c r="I4" s="838"/>
      <c r="J4" s="837"/>
      <c r="K4" s="837"/>
      <c r="L4" s="837"/>
      <c r="M4" s="837"/>
      <c r="N4" s="837"/>
      <c r="O4" s="838"/>
    </row>
    <row r="5" spans="1:24" ht="8.4" customHeight="1">
      <c r="A5" s="493"/>
      <c r="B5" s="482"/>
      <c r="C5" s="483"/>
      <c r="D5" s="485"/>
      <c r="E5" s="837"/>
      <c r="F5" s="837"/>
      <c r="G5" s="837"/>
      <c r="H5" s="837"/>
      <c r="I5" s="838"/>
      <c r="J5" s="837"/>
      <c r="K5" s="837"/>
      <c r="L5" s="837"/>
      <c r="M5" s="837"/>
      <c r="N5" s="837"/>
      <c r="O5" s="838"/>
    </row>
    <row r="6" spans="1:24">
      <c r="A6" s="493"/>
      <c r="B6" s="482"/>
      <c r="C6" s="483"/>
      <c r="D6" s="927" t="s">
        <v>105</v>
      </c>
      <c r="E6" s="928"/>
      <c r="F6" s="928"/>
      <c r="G6" s="928"/>
      <c r="H6" s="928"/>
      <c r="I6" s="929"/>
      <c r="J6" s="930" t="s">
        <v>155</v>
      </c>
      <c r="K6" s="930"/>
      <c r="L6" s="930"/>
      <c r="M6" s="930"/>
      <c r="N6" s="930"/>
      <c r="O6" s="931"/>
    </row>
    <row r="7" spans="1:24">
      <c r="A7" s="498"/>
      <c r="B7" s="499"/>
      <c r="C7" s="500"/>
      <c r="D7" s="932" t="s">
        <v>106</v>
      </c>
      <c r="E7" s="933"/>
      <c r="F7" s="933"/>
      <c r="G7" s="933"/>
      <c r="H7" s="933"/>
      <c r="I7" s="934"/>
      <c r="J7" s="935" t="s">
        <v>191</v>
      </c>
      <c r="K7" s="935"/>
      <c r="L7" s="935"/>
      <c r="M7" s="935"/>
      <c r="N7" s="935"/>
      <c r="O7" s="936"/>
      <c r="Q7" s="582"/>
    </row>
    <row r="8" spans="1:24" ht="10.25" customHeight="1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 ht="10.25" customHeight="1">
      <c r="A9" s="959" t="s">
        <v>108</v>
      </c>
      <c r="B9" s="960"/>
      <c r="C9" s="970"/>
      <c r="D9" s="524" t="s">
        <v>131</v>
      </c>
      <c r="E9" s="524" t="s">
        <v>132</v>
      </c>
      <c r="F9" s="978" t="s">
        <v>133</v>
      </c>
      <c r="G9" s="954"/>
      <c r="H9" s="954"/>
      <c r="I9" s="954"/>
      <c r="J9" s="954"/>
      <c r="K9" s="954"/>
      <c r="L9" s="954"/>
      <c r="M9" s="954"/>
      <c r="N9" s="954"/>
      <c r="O9" s="955"/>
      <c r="Q9" s="582"/>
    </row>
    <row r="10" spans="1:24" ht="10.25" customHeight="1">
      <c r="A10" s="507" t="s">
        <v>54</v>
      </c>
      <c r="B10" s="947" t="s">
        <v>302</v>
      </c>
      <c r="C10" s="948"/>
      <c r="D10" s="690"/>
      <c r="E10" s="752"/>
      <c r="F10" s="613"/>
      <c r="G10" s="641"/>
      <c r="H10" s="617"/>
      <c r="I10" s="617"/>
      <c r="J10" s="617"/>
      <c r="K10" s="617"/>
      <c r="L10" s="617"/>
      <c r="M10" s="617"/>
      <c r="N10" s="617"/>
      <c r="O10" s="618"/>
      <c r="Q10" s="582"/>
    </row>
    <row r="11" spans="1:24" ht="10.25" customHeight="1">
      <c r="A11" s="529" t="s">
        <v>53</v>
      </c>
      <c r="B11" s="979" t="s">
        <v>302</v>
      </c>
      <c r="C11" s="980"/>
      <c r="D11" s="551"/>
      <c r="E11" s="551"/>
      <c r="F11" s="636"/>
      <c r="G11" s="643"/>
      <c r="H11" s="619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0.25" customHeight="1">
      <c r="A12" s="513" t="s">
        <v>53</v>
      </c>
      <c r="B12" s="981" t="s">
        <v>338</v>
      </c>
      <c r="C12" s="952"/>
      <c r="D12" s="515"/>
      <c r="E12" s="514"/>
      <c r="F12" s="636"/>
      <c r="G12" s="643"/>
      <c r="H12" s="619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0.25" customHeight="1">
      <c r="A13" s="953" t="s">
        <v>16</v>
      </c>
      <c r="B13" s="982"/>
      <c r="C13" s="983"/>
      <c r="D13" s="563">
        <f>SUM(D10:D12)</f>
        <v>0</v>
      </c>
      <c r="E13" s="563">
        <f>SUM(E10:E12)</f>
        <v>0</v>
      </c>
      <c r="F13" s="645"/>
      <c r="G13" s="621"/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0.25" customHeight="1">
      <c r="A14" s="472" t="s">
        <v>254</v>
      </c>
      <c r="B14" s="473"/>
      <c r="C14" s="473"/>
      <c r="D14" s="521">
        <f>D16+D17</f>
        <v>0</v>
      </c>
      <c r="E14" s="521">
        <f t="shared" ref="E14:O14" si="0">E16+E17</f>
        <v>0</v>
      </c>
      <c r="F14" s="564">
        <f t="shared" si="0"/>
        <v>0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0.25" customHeight="1">
      <c r="A15" s="959" t="s">
        <v>108</v>
      </c>
      <c r="B15" s="945"/>
      <c r="C15" s="946"/>
      <c r="D15" s="524" t="str">
        <f>D9</f>
        <v>แผนเดิม</v>
      </c>
      <c r="E15" s="524" t="str">
        <f>E9</f>
        <v>แผนใหม่</v>
      </c>
      <c r="F15" s="964" t="s">
        <v>133</v>
      </c>
      <c r="G15" s="962"/>
      <c r="H15" s="962"/>
      <c r="I15" s="962"/>
      <c r="J15" s="962"/>
      <c r="K15" s="962"/>
      <c r="L15" s="962"/>
      <c r="M15" s="962"/>
      <c r="N15" s="962"/>
      <c r="O15" s="963"/>
      <c r="P15" s="582"/>
      <c r="Q15" s="582"/>
    </row>
    <row r="16" spans="1:24" ht="10.25" customHeight="1">
      <c r="A16" s="510" t="s">
        <v>317</v>
      </c>
      <c r="B16" s="767" t="s">
        <v>302</v>
      </c>
      <c r="C16" s="834" t="s">
        <v>286</v>
      </c>
      <c r="D16" s="512"/>
      <c r="E16" s="512"/>
      <c r="F16" s="703"/>
      <c r="G16" s="561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0.25" customHeight="1">
      <c r="A17" s="529" t="s">
        <v>318</v>
      </c>
      <c r="B17" s="768" t="s">
        <v>302</v>
      </c>
      <c r="C17" s="835" t="s">
        <v>286</v>
      </c>
      <c r="D17" s="551"/>
      <c r="E17" s="551"/>
      <c r="F17" s="703"/>
      <c r="G17" s="561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0.25" customHeight="1">
      <c r="A18" s="529" t="s">
        <v>317</v>
      </c>
      <c r="B18" s="768" t="s">
        <v>312</v>
      </c>
      <c r="C18" s="835" t="s">
        <v>286</v>
      </c>
      <c r="D18" s="551"/>
      <c r="E18" s="551"/>
      <c r="F18" s="703"/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0.25" customHeight="1">
      <c r="A19" s="529" t="s">
        <v>435</v>
      </c>
      <c r="B19" s="768" t="s">
        <v>312</v>
      </c>
      <c r="C19" s="835" t="s">
        <v>312</v>
      </c>
      <c r="D19" s="551"/>
      <c r="E19" s="551"/>
      <c r="F19" s="703"/>
      <c r="G19" s="561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0.25" customHeight="1">
      <c r="A20" s="529" t="s">
        <v>434</v>
      </c>
      <c r="B20" s="768" t="s">
        <v>432</v>
      </c>
      <c r="C20" s="835" t="s">
        <v>286</v>
      </c>
      <c r="D20" s="551"/>
      <c r="E20" s="551"/>
      <c r="F20" s="703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0.25" customHeight="1">
      <c r="A21" s="529" t="s">
        <v>318</v>
      </c>
      <c r="B21" s="768" t="s">
        <v>339</v>
      </c>
      <c r="C21" s="835" t="s">
        <v>286</v>
      </c>
      <c r="D21" s="530"/>
      <c r="E21" s="530"/>
      <c r="F21" s="703"/>
      <c r="G21" s="561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0.25" customHeight="1">
      <c r="A22" s="529" t="s">
        <v>317</v>
      </c>
      <c r="B22" s="768" t="s">
        <v>121</v>
      </c>
      <c r="C22" s="835" t="s">
        <v>286</v>
      </c>
      <c r="D22" s="551"/>
      <c r="E22" s="551"/>
      <c r="F22" s="703"/>
      <c r="G22" s="561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0.25" customHeight="1">
      <c r="A23" s="529" t="s">
        <v>317</v>
      </c>
      <c r="B23" s="768" t="s">
        <v>122</v>
      </c>
      <c r="C23" s="835" t="s">
        <v>286</v>
      </c>
      <c r="D23" s="551"/>
      <c r="E23" s="551"/>
      <c r="F23" s="703"/>
      <c r="G23" s="561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0.25" customHeight="1">
      <c r="A24" s="513" t="s">
        <v>317</v>
      </c>
      <c r="B24" s="769" t="s">
        <v>457</v>
      </c>
      <c r="C24" s="835" t="s">
        <v>286</v>
      </c>
      <c r="D24" s="514"/>
      <c r="E24" s="514"/>
      <c r="F24" s="703"/>
      <c r="G24" s="561"/>
      <c r="H24" s="561"/>
      <c r="I24" s="561"/>
      <c r="J24" s="561"/>
      <c r="K24" s="561"/>
      <c r="L24" s="561"/>
      <c r="M24" s="561"/>
      <c r="N24" s="561"/>
      <c r="O24" s="562"/>
      <c r="P24" s="584"/>
      <c r="Q24" s="585"/>
      <c r="R24" s="582"/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0.25" customHeight="1">
      <c r="A25" s="961" t="s">
        <v>16</v>
      </c>
      <c r="B25" s="962"/>
      <c r="C25" s="963"/>
      <c r="D25" s="579">
        <f>SUM(D16:D24)</f>
        <v>0</v>
      </c>
      <c r="E25" s="580">
        <f>SUM(E16:E24)</f>
        <v>0</v>
      </c>
      <c r="F25" s="614"/>
      <c r="G25" s="570"/>
      <c r="H25" s="570"/>
      <c r="I25" s="570"/>
      <c r="J25" s="570"/>
      <c r="K25" s="570"/>
      <c r="L25" s="570"/>
      <c r="M25" s="570"/>
      <c r="N25" s="570"/>
      <c r="O25" s="571"/>
      <c r="Q25" s="583"/>
    </row>
    <row r="26" spans="1:29" ht="10.25" customHeight="1">
      <c r="A26" s="944" t="s">
        <v>108</v>
      </c>
      <c r="B26" s="945"/>
      <c r="C26" s="946"/>
      <c r="D26" s="524" t="s">
        <v>131</v>
      </c>
      <c r="E26" s="524" t="s">
        <v>132</v>
      </c>
      <c r="F26" s="953" t="s">
        <v>133</v>
      </c>
      <c r="G26" s="982"/>
      <c r="H26" s="982"/>
      <c r="I26" s="982"/>
      <c r="J26" s="982"/>
      <c r="K26" s="982"/>
      <c r="L26" s="982"/>
      <c r="M26" s="982"/>
      <c r="N26" s="982"/>
      <c r="O26" s="983"/>
      <c r="Q26" s="583"/>
    </row>
    <row r="27" spans="1:29" ht="10.25" customHeight="1">
      <c r="A27" s="529" t="s">
        <v>317</v>
      </c>
      <c r="B27" s="836" t="str">
        <f>'C3LPG Balance'!C23</f>
        <v>PTTOR (C3)</v>
      </c>
      <c r="C27" s="836" t="str">
        <f>'C3LPG Balance'!D23</f>
        <v>GSP RY</v>
      </c>
      <c r="D27" s="512"/>
      <c r="E27" s="512"/>
      <c r="F27" s="638"/>
      <c r="G27" s="733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0.25" customHeight="1">
      <c r="A28" s="529" t="s">
        <v>318</v>
      </c>
      <c r="B28" s="836" t="str">
        <f>'C3LPG Balance'!C24</f>
        <v>PTTOR (LPG ไม่มีกลิ่น)</v>
      </c>
      <c r="C28" s="836" t="str">
        <f>'C3LPG Balance'!D24</f>
        <v>GSP RY</v>
      </c>
      <c r="D28" s="551"/>
      <c r="E28" s="551"/>
      <c r="F28" s="703"/>
      <c r="G28" s="692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0.25" customHeight="1">
      <c r="A29" s="529" t="s">
        <v>319</v>
      </c>
      <c r="B29" s="836" t="str">
        <f>'C3LPG Balance'!C25</f>
        <v>PTTOR</v>
      </c>
      <c r="C29" s="836" t="str">
        <f>'C3LPG Balance'!D25</f>
        <v>MT</v>
      </c>
      <c r="D29" s="551"/>
      <c r="E29" s="551"/>
      <c r="F29" s="703"/>
      <c r="G29" s="736"/>
      <c r="H29" s="736"/>
      <c r="I29" s="692"/>
      <c r="J29" s="692"/>
      <c r="K29" s="692"/>
      <c r="L29" s="692"/>
      <c r="M29" s="692"/>
      <c r="N29" s="692"/>
      <c r="O29" s="735"/>
      <c r="P29" s="708"/>
      <c r="Q29" s="583"/>
    </row>
    <row r="30" spans="1:29" ht="10.25" customHeight="1">
      <c r="A30" s="529" t="s">
        <v>319</v>
      </c>
      <c r="B30" s="836" t="str">
        <f>'C3LPG Balance'!C26</f>
        <v>SGP</v>
      </c>
      <c r="C30" s="836" t="str">
        <f>'C3LPG Balance'!D26</f>
        <v>MT</v>
      </c>
      <c r="D30" s="551"/>
      <c r="E30" s="551"/>
      <c r="F30" s="703"/>
      <c r="G30" s="736"/>
      <c r="H30" s="736"/>
      <c r="I30" s="692"/>
      <c r="J30" s="692"/>
      <c r="K30" s="692"/>
      <c r="L30" s="692"/>
      <c r="M30" s="692"/>
      <c r="N30" s="692"/>
      <c r="O30" s="735"/>
      <c r="P30" s="708"/>
      <c r="Q30" s="583"/>
    </row>
    <row r="31" spans="1:29" ht="10.25" customHeight="1">
      <c r="A31" s="529" t="s">
        <v>319</v>
      </c>
      <c r="B31" s="836" t="str">
        <f>'C3LPG Balance'!C27</f>
        <v>UGP</v>
      </c>
      <c r="C31" s="836" t="str">
        <f>'C3LPG Balance'!D27</f>
        <v>MT</v>
      </c>
      <c r="D31" s="551"/>
      <c r="E31" s="551"/>
      <c r="F31" s="703"/>
      <c r="G31" s="736"/>
      <c r="H31" s="736"/>
      <c r="I31" s="692"/>
      <c r="J31" s="692"/>
      <c r="K31" s="692"/>
      <c r="L31" s="692"/>
      <c r="M31" s="692"/>
      <c r="N31" s="692"/>
      <c r="O31" s="735"/>
      <c r="P31" s="708"/>
      <c r="Q31" s="583"/>
    </row>
    <row r="32" spans="1:29" ht="10.25" customHeight="1">
      <c r="A32" s="529" t="s">
        <v>318</v>
      </c>
      <c r="B32" s="836" t="str">
        <f>'C3LPG Balance'!C29</f>
        <v>PTTOR</v>
      </c>
      <c r="C32" s="836" t="str">
        <f>'C3LPG Balance'!D29</f>
        <v>MT</v>
      </c>
      <c r="D32" s="551"/>
      <c r="E32" s="551"/>
      <c r="F32" s="703"/>
      <c r="G32" s="736"/>
      <c r="H32" s="736"/>
      <c r="I32" s="692"/>
      <c r="J32" s="692"/>
      <c r="K32" s="692"/>
      <c r="L32" s="692"/>
      <c r="M32" s="692"/>
      <c r="N32" s="692"/>
      <c r="O32" s="735"/>
      <c r="Q32" s="687"/>
    </row>
    <row r="33" spans="1:19" ht="10.25" customHeight="1">
      <c r="A33" s="529" t="s">
        <v>318</v>
      </c>
      <c r="B33" s="836" t="str">
        <f>'C3LPG Balance'!C30</f>
        <v>PTTOR</v>
      </c>
      <c r="C33" s="836" t="str">
        <f>'C3LPG Balance'!D30</f>
        <v xml:space="preserve">BRP </v>
      </c>
      <c r="D33" s="551"/>
      <c r="E33" s="551"/>
      <c r="F33" s="703"/>
      <c r="G33" s="736"/>
      <c r="H33" s="736"/>
      <c r="I33" s="692"/>
      <c r="J33" s="692"/>
      <c r="K33" s="692"/>
      <c r="L33" s="692"/>
      <c r="M33" s="692"/>
      <c r="N33" s="692"/>
      <c r="O33" s="735"/>
      <c r="P33" s="707"/>
      <c r="Q33" s="687"/>
    </row>
    <row r="34" spans="1:19" ht="10.25" customHeight="1">
      <c r="A34" s="529" t="s">
        <v>318</v>
      </c>
      <c r="B34" s="836" t="str">
        <f>'C3LPG Balance'!C31</f>
        <v>PTTOR</v>
      </c>
      <c r="C34" s="836" t="str">
        <f>'C3LPG Balance'!D31</f>
        <v>PTT TANK</v>
      </c>
      <c r="D34" s="551"/>
      <c r="E34" s="551"/>
      <c r="F34" s="703"/>
      <c r="G34" s="736"/>
      <c r="H34" s="736"/>
      <c r="I34" s="692"/>
      <c r="J34" s="692"/>
      <c r="K34" s="692"/>
      <c r="L34" s="692"/>
      <c r="M34" s="692"/>
      <c r="N34" s="692"/>
      <c r="O34" s="735"/>
      <c r="P34" s="707"/>
      <c r="Q34" s="688"/>
      <c r="R34" s="688"/>
      <c r="S34" s="707"/>
    </row>
    <row r="35" spans="1:19" ht="10.25" customHeight="1">
      <c r="A35" s="529" t="s">
        <v>318</v>
      </c>
      <c r="B35" s="836" t="str">
        <f>'C3LPG Balance'!C32</f>
        <v>PTTOR</v>
      </c>
      <c r="C35" s="836" t="str">
        <f>'C3LPG Balance'!D32</f>
        <v>PTT TANK (Truck)</v>
      </c>
      <c r="D35" s="551"/>
      <c r="E35" s="551"/>
      <c r="F35" s="703"/>
      <c r="G35" s="736"/>
      <c r="H35" s="736"/>
      <c r="I35" s="692"/>
      <c r="J35" s="692"/>
      <c r="K35" s="692"/>
      <c r="L35" s="692"/>
      <c r="M35" s="692"/>
      <c r="N35" s="692"/>
      <c r="O35" s="735"/>
      <c r="P35" s="707"/>
      <c r="Q35" s="688"/>
      <c r="R35" s="688"/>
      <c r="S35" s="707"/>
    </row>
    <row r="36" spans="1:19" ht="10.25" customHeight="1">
      <c r="A36" s="529" t="s">
        <v>318</v>
      </c>
      <c r="B36" s="836" t="str">
        <f>'C3LPG Balance'!C33</f>
        <v>SGP</v>
      </c>
      <c r="C36" s="836" t="str">
        <f>'C3LPG Balance'!D33</f>
        <v>MT</v>
      </c>
      <c r="D36" s="551"/>
      <c r="E36" s="551"/>
      <c r="F36" s="703"/>
      <c r="G36" s="736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9" ht="10.25" customHeight="1">
      <c r="A37" s="529" t="s">
        <v>318</v>
      </c>
      <c r="B37" s="836" t="str">
        <f>'C3LPG Balance'!C34</f>
        <v>UGP</v>
      </c>
      <c r="C37" s="836" t="str">
        <f>'C3LPG Balance'!D34</f>
        <v>MT</v>
      </c>
      <c r="D37" s="551"/>
      <c r="E37" s="551"/>
      <c r="F37" s="703"/>
      <c r="G37" s="736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9" ht="10.25" customHeight="1">
      <c r="A38" s="529" t="s">
        <v>318</v>
      </c>
      <c r="B38" s="836" t="str">
        <f>'C3LPG Balance'!C35</f>
        <v>BCP</v>
      </c>
      <c r="C38" s="836" t="str">
        <f>'C3LPG Balance'!D35</f>
        <v>MT</v>
      </c>
      <c r="D38" s="551"/>
      <c r="E38" s="642"/>
      <c r="F38" s="757"/>
      <c r="G38" s="736"/>
      <c r="H38" s="736"/>
      <c r="I38" s="692"/>
      <c r="J38" s="692"/>
      <c r="K38" s="692"/>
      <c r="L38" s="692"/>
      <c r="M38" s="692"/>
      <c r="N38" s="692"/>
      <c r="O38" s="735"/>
    </row>
    <row r="39" spans="1:19" ht="10.25" customHeight="1">
      <c r="A39" s="529" t="s">
        <v>318</v>
      </c>
      <c r="B39" s="836" t="str">
        <f>'C3LPG Balance'!C36</f>
        <v>BCP</v>
      </c>
      <c r="C39" s="836" t="str">
        <f>'C3LPG Balance'!D36</f>
        <v>PTT TANK</v>
      </c>
      <c r="D39" s="551"/>
      <c r="E39" s="642"/>
      <c r="F39" s="757"/>
      <c r="G39" s="736"/>
      <c r="H39" s="736"/>
      <c r="I39" s="692"/>
      <c r="J39" s="692"/>
      <c r="K39" s="692"/>
      <c r="L39" s="692"/>
      <c r="M39" s="692"/>
      <c r="N39" s="692"/>
      <c r="O39" s="735"/>
    </row>
    <row r="40" spans="1:19" ht="10.25" customHeight="1">
      <c r="A40" s="529" t="s">
        <v>318</v>
      </c>
      <c r="B40" s="836" t="str">
        <f>'C3LPG Balance'!C37</f>
        <v>Big gas</v>
      </c>
      <c r="C40" s="836" t="str">
        <f>'C3LPG Balance'!D37</f>
        <v>MT</v>
      </c>
      <c r="D40" s="551"/>
      <c r="E40" s="642"/>
      <c r="F40" s="757"/>
      <c r="G40" s="736"/>
      <c r="H40" s="736"/>
      <c r="I40" s="692"/>
      <c r="J40" s="692"/>
      <c r="K40" s="692"/>
      <c r="L40" s="692"/>
      <c r="M40" s="692"/>
      <c r="N40" s="692"/>
      <c r="O40" s="735"/>
    </row>
    <row r="41" spans="1:19" ht="10.25" customHeight="1">
      <c r="A41" s="529" t="s">
        <v>318</v>
      </c>
      <c r="B41" s="836" t="str">
        <f>'C3LPG Balance'!C38</f>
        <v>Big gas</v>
      </c>
      <c r="C41" s="836" t="str">
        <f>'C3LPG Balance'!D38</f>
        <v>PTT TANK</v>
      </c>
      <c r="D41" s="551"/>
      <c r="E41" s="642"/>
      <c r="F41" s="757"/>
      <c r="G41" s="736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9" ht="10.25" customHeight="1">
      <c r="A42" s="529" t="s">
        <v>318</v>
      </c>
      <c r="B42" s="836" t="str">
        <f>'C3LPG Balance'!C39</f>
        <v>PAP</v>
      </c>
      <c r="C42" s="836" t="str">
        <f>'C3LPG Balance'!D39</f>
        <v>MT</v>
      </c>
      <c r="D42" s="551"/>
      <c r="E42" s="551"/>
      <c r="F42" s="703"/>
      <c r="G42" s="736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9" ht="10.25" customHeight="1">
      <c r="A43" s="529" t="s">
        <v>318</v>
      </c>
      <c r="B43" s="836" t="str">
        <f>'C3LPG Balance'!C40</f>
        <v>PAP</v>
      </c>
      <c r="C43" s="836" t="str">
        <f>'C3LPG Balance'!D40</f>
        <v>PTT TANK</v>
      </c>
      <c r="D43" s="551"/>
      <c r="E43" s="551"/>
      <c r="F43" s="703"/>
      <c r="G43" s="736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9" ht="10.25" customHeight="1">
      <c r="A44" s="529" t="s">
        <v>318</v>
      </c>
      <c r="B44" s="836" t="str">
        <f>'C3LPG Balance'!C41</f>
        <v>PAP</v>
      </c>
      <c r="C44" s="836" t="str">
        <f>'C3LPG Balance'!D41</f>
        <v>PTT TANK (Truck)</v>
      </c>
      <c r="D44" s="551"/>
      <c r="E44" s="551"/>
      <c r="F44" s="703"/>
      <c r="G44" s="736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9" ht="10.25" customHeight="1">
      <c r="A45" s="529" t="s">
        <v>318</v>
      </c>
      <c r="B45" s="836" t="str">
        <f>'C3LPG Balance'!C42</f>
        <v>WP</v>
      </c>
      <c r="C45" s="836" t="str">
        <f>'C3LPG Balance'!D42</f>
        <v>MT</v>
      </c>
      <c r="D45" s="551"/>
      <c r="E45" s="642"/>
      <c r="F45" s="703"/>
      <c r="G45" s="736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9" ht="10.25" customHeight="1">
      <c r="A46" s="529" t="s">
        <v>318</v>
      </c>
      <c r="B46" s="836" t="str">
        <f>'C3LPG Balance'!C43</f>
        <v>WP</v>
      </c>
      <c r="C46" s="836" t="str">
        <f>'C3LPG Balance'!D43</f>
        <v>PTT TANK</v>
      </c>
      <c r="D46" s="551"/>
      <c r="E46" s="551"/>
      <c r="F46" s="703"/>
      <c r="G46" s="736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9" ht="10.25" customHeight="1">
      <c r="A47" s="529" t="s">
        <v>318</v>
      </c>
      <c r="B47" s="836" t="str">
        <f>'C3LPG Balance'!C44</f>
        <v>Chevron</v>
      </c>
      <c r="C47" s="836" t="str">
        <f>'C3LPG Balance'!D44</f>
        <v>PTT TANK</v>
      </c>
      <c r="D47" s="551"/>
      <c r="E47" s="551"/>
      <c r="F47" s="703"/>
      <c r="G47" s="736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9" ht="10.25" customHeight="1">
      <c r="A48" s="529" t="s">
        <v>318</v>
      </c>
      <c r="B48" s="836" t="str">
        <f>'C3LPG Balance'!C45</f>
        <v>IRPC</v>
      </c>
      <c r="C48" s="836" t="str">
        <f>'C3LPG Balance'!D45</f>
        <v>MT</v>
      </c>
      <c r="D48" s="551"/>
      <c r="E48" s="642"/>
      <c r="F48" s="639"/>
      <c r="G48" s="736"/>
      <c r="H48" s="736"/>
      <c r="I48" s="692"/>
      <c r="J48" s="692"/>
      <c r="K48" s="692"/>
      <c r="L48" s="692"/>
      <c r="M48" s="692"/>
      <c r="N48" s="692"/>
      <c r="O48" s="735"/>
      <c r="P48" s="584"/>
    </row>
    <row r="49" spans="1:16" ht="10.25" customHeight="1">
      <c r="A49" s="529" t="s">
        <v>318</v>
      </c>
      <c r="B49" s="836" t="str">
        <f>'C3LPG Balance'!C46</f>
        <v>IRPC</v>
      </c>
      <c r="C49" s="836" t="str">
        <f>'C3LPG Balance'!D46</f>
        <v>PTT TANK</v>
      </c>
      <c r="D49" s="551"/>
      <c r="E49" s="551"/>
      <c r="F49" s="639"/>
      <c r="G49" s="736"/>
      <c r="H49" s="736"/>
      <c r="I49" s="692"/>
      <c r="J49" s="692"/>
      <c r="K49" s="692"/>
      <c r="L49" s="692"/>
      <c r="M49" s="692"/>
      <c r="N49" s="692"/>
      <c r="O49" s="735"/>
      <c r="P49" s="584"/>
    </row>
    <row r="50" spans="1:16" ht="10.25" customHeight="1">
      <c r="A50" s="529" t="s">
        <v>318</v>
      </c>
      <c r="B50" s="836" t="str">
        <f>'C3LPG Balance'!C47</f>
        <v>Atlas</v>
      </c>
      <c r="C50" s="836" t="str">
        <f>'C3LPG Balance'!D47</f>
        <v>MT</v>
      </c>
      <c r="D50" s="623"/>
      <c r="E50" s="644"/>
      <c r="F50" s="639"/>
      <c r="G50" s="736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6" ht="10.25" customHeight="1">
      <c r="A51" s="529" t="s">
        <v>318</v>
      </c>
      <c r="B51" s="836" t="str">
        <f>'C3LPG Balance'!C48</f>
        <v>Atlas</v>
      </c>
      <c r="C51" s="836" t="str">
        <f>'C3LPG Balance'!D48</f>
        <v>PTT TANK</v>
      </c>
      <c r="D51" s="551"/>
      <c r="E51" s="642"/>
      <c r="F51" s="639"/>
      <c r="G51" s="736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6" ht="10.25" customHeight="1">
      <c r="A52" s="529" t="s">
        <v>318</v>
      </c>
      <c r="B52" s="836" t="str">
        <f>'C3LPG Balance'!C49</f>
        <v>ESSO</v>
      </c>
      <c r="C52" s="836" t="str">
        <f>'C3LPG Balance'!D49</f>
        <v>MT</v>
      </c>
      <c r="D52" s="551"/>
      <c r="E52" s="642"/>
      <c r="F52" s="639"/>
      <c r="G52" s="736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6" ht="10.25" customHeight="1">
      <c r="A53" s="529" t="s">
        <v>318</v>
      </c>
      <c r="B53" s="836" t="str">
        <f>'C3LPG Balance'!C50</f>
        <v>ESSO</v>
      </c>
      <c r="C53" s="836" t="str">
        <f>'C3LPG Balance'!D50</f>
        <v xml:space="preserve">BRP </v>
      </c>
      <c r="D53" s="551"/>
      <c r="E53" s="642"/>
      <c r="F53" s="694"/>
      <c r="G53" s="736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6" ht="10.25" customHeight="1">
      <c r="A54" s="529" t="s">
        <v>318</v>
      </c>
      <c r="B54" s="836" t="str">
        <f>'C3LPG Balance'!C51</f>
        <v>ESSO</v>
      </c>
      <c r="C54" s="836" t="str">
        <f>'C3LPG Balance'!D51</f>
        <v>PTT TANK</v>
      </c>
      <c r="D54" s="551"/>
      <c r="E54" s="642"/>
      <c r="F54" s="694"/>
      <c r="G54" s="736"/>
      <c r="H54" s="736"/>
      <c r="I54" s="692"/>
      <c r="J54" s="692"/>
      <c r="K54" s="692"/>
      <c r="L54" s="692"/>
      <c r="M54" s="692"/>
      <c r="N54" s="692"/>
      <c r="O54" s="735"/>
      <c r="P54" s="584"/>
    </row>
    <row r="55" spans="1:16" ht="10.25" customHeight="1">
      <c r="A55" s="529" t="s">
        <v>318</v>
      </c>
      <c r="B55" s="836" t="str">
        <f>'C3LPG Balance'!C52</f>
        <v>UNO</v>
      </c>
      <c r="C55" s="836" t="str">
        <f>'C3LPG Balance'!D52</f>
        <v>PTT TANK</v>
      </c>
      <c r="D55" s="551"/>
      <c r="E55" s="642"/>
      <c r="F55" s="694"/>
      <c r="G55" s="736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6" ht="10.25" customHeight="1">
      <c r="A56" s="529" t="s">
        <v>318</v>
      </c>
      <c r="B56" s="836" t="str">
        <f>'C3LPG Balance'!C53</f>
        <v>Orchid</v>
      </c>
      <c r="C56" s="836" t="str">
        <f>'C3LPG Balance'!D53</f>
        <v>PTT TANK</v>
      </c>
      <c r="D56" s="551"/>
      <c r="E56" s="642"/>
      <c r="F56" s="639"/>
      <c r="G56" s="736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6" ht="10.25" customHeight="1">
      <c r="A57" s="529" t="s">
        <v>313</v>
      </c>
      <c r="B57" s="836" t="str">
        <f>'C3LPG Balance'!C54</f>
        <v>PTTOR</v>
      </c>
      <c r="C57" s="836" t="str">
        <f>'C3LPG Balance'!D54</f>
        <v>IRPC</v>
      </c>
      <c r="D57" s="623"/>
      <c r="E57" s="623"/>
      <c r="F57" s="639"/>
      <c r="G57" s="692"/>
      <c r="H57" s="692"/>
      <c r="I57" s="692"/>
      <c r="J57" s="692"/>
      <c r="K57" s="692"/>
      <c r="L57" s="692"/>
      <c r="M57" s="692"/>
      <c r="N57" s="692"/>
      <c r="O57" s="735"/>
      <c r="P57" s="584"/>
    </row>
    <row r="58" spans="1:16" ht="10.25" customHeight="1">
      <c r="A58" s="529" t="s">
        <v>313</v>
      </c>
      <c r="B58" s="836" t="str">
        <f>'C3LPG Balance'!C55</f>
        <v>WP</v>
      </c>
      <c r="C58" s="836" t="str">
        <f>'C3LPG Balance'!D55</f>
        <v>IRPC</v>
      </c>
      <c r="D58" s="623"/>
      <c r="E58" s="623"/>
      <c r="F58" s="639"/>
      <c r="G58" s="692"/>
      <c r="H58" s="692"/>
      <c r="I58" s="692"/>
      <c r="J58" s="692"/>
      <c r="K58" s="692"/>
      <c r="L58" s="692"/>
      <c r="M58" s="692"/>
      <c r="N58" s="692"/>
      <c r="O58" s="735"/>
      <c r="P58" s="584"/>
    </row>
    <row r="59" spans="1:16" ht="10.25" customHeight="1">
      <c r="A59" s="529" t="s">
        <v>313</v>
      </c>
      <c r="B59" s="836" t="str">
        <f>'C3LPG Balance'!C56</f>
        <v>Atlas</v>
      </c>
      <c r="C59" s="836" t="str">
        <f>'C3LPG Balance'!D56</f>
        <v>IRPC</v>
      </c>
      <c r="D59" s="623"/>
      <c r="E59" s="623"/>
      <c r="F59" s="639"/>
      <c r="G59" s="736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6" ht="10.25" customHeight="1">
      <c r="A60" s="529" t="s">
        <v>284</v>
      </c>
      <c r="B60" s="836" t="str">
        <f>'C3LPG Balance'!C57</f>
        <v>PTTOR</v>
      </c>
      <c r="C60" s="836" t="str">
        <f>'C3LPG Balance'!D57</f>
        <v>MT</v>
      </c>
      <c r="D60" s="551"/>
      <c r="E60" s="551"/>
      <c r="F60" s="639"/>
      <c r="G60" s="736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6" ht="10.25" customHeight="1">
      <c r="A61" s="529" t="s">
        <v>284</v>
      </c>
      <c r="B61" s="836" t="str">
        <f>'C3LPG Balance'!C58</f>
        <v>PTTOR</v>
      </c>
      <c r="C61" s="836" t="str">
        <f>'C3LPG Balance'!D58</f>
        <v>PTT TANK</v>
      </c>
      <c r="D61" s="551"/>
      <c r="E61" s="642"/>
      <c r="F61" s="639"/>
      <c r="G61" s="736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6" ht="10.25" customHeight="1">
      <c r="A62" s="529" t="s">
        <v>284</v>
      </c>
      <c r="B62" s="836" t="str">
        <f>'C3LPG Balance'!C59</f>
        <v>PTTOR</v>
      </c>
      <c r="C62" s="836" t="str">
        <f>'C3LPG Balance'!D59</f>
        <v>PTT TANK (Truck)</v>
      </c>
      <c r="D62" s="551"/>
      <c r="E62" s="551"/>
      <c r="F62" s="639"/>
      <c r="G62" s="736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6" ht="10.25" customHeight="1">
      <c r="A63" s="529" t="s">
        <v>284</v>
      </c>
      <c r="B63" s="836" t="str">
        <f>'C3LPG Balance'!C60</f>
        <v>BCP</v>
      </c>
      <c r="C63" s="836" t="str">
        <f>'C3LPG Balance'!D60</f>
        <v>MT</v>
      </c>
      <c r="D63" s="551"/>
      <c r="E63" s="642"/>
      <c r="F63" s="746"/>
      <c r="G63" s="736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6" ht="10.25" customHeight="1">
      <c r="A64" s="529" t="s">
        <v>284</v>
      </c>
      <c r="B64" s="836" t="str">
        <f>'C3LPG Balance'!C61</f>
        <v>BCP</v>
      </c>
      <c r="C64" s="836" t="str">
        <f>'C3LPG Balance'!D61</f>
        <v>PTT TANK</v>
      </c>
      <c r="D64" s="551"/>
      <c r="E64" s="642"/>
      <c r="F64" s="746"/>
      <c r="G64" s="736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0.25" customHeight="1">
      <c r="A65" s="529" t="s">
        <v>284</v>
      </c>
      <c r="B65" s="836" t="str">
        <f>'C3LPG Balance'!C62</f>
        <v>PAP</v>
      </c>
      <c r="C65" s="836" t="str">
        <f>'C3LPG Balance'!D62</f>
        <v>MT</v>
      </c>
      <c r="D65" s="551"/>
      <c r="E65" s="642"/>
      <c r="F65" s="759"/>
      <c r="G65" s="643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0.25" customHeight="1">
      <c r="A66" s="529" t="s">
        <v>284</v>
      </c>
      <c r="B66" s="836" t="str">
        <f>'C3LPG Balance'!C63</f>
        <v>PAP</v>
      </c>
      <c r="C66" s="836" t="str">
        <f>'C3LPG Balance'!D63</f>
        <v>PTT TANK</v>
      </c>
      <c r="D66" s="551"/>
      <c r="E66" s="642"/>
      <c r="F66" s="759"/>
      <c r="G66" s="643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0.25" customHeight="1">
      <c r="A67" s="529" t="s">
        <v>284</v>
      </c>
      <c r="B67" s="836" t="str">
        <f>'C3LPG Balance'!C64</f>
        <v>PAP</v>
      </c>
      <c r="C67" s="836" t="str">
        <f>'C3LPG Balance'!D64</f>
        <v>PTT TANK (Truck)</v>
      </c>
      <c r="D67" s="551"/>
      <c r="E67" s="642"/>
      <c r="F67" s="757"/>
      <c r="G67" s="643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0.25" customHeight="1">
      <c r="A68" s="529" t="s">
        <v>284</v>
      </c>
      <c r="B68" s="836" t="str">
        <f>'C3LPG Balance'!C65</f>
        <v>WP</v>
      </c>
      <c r="C68" s="836" t="str">
        <f>'C3LPG Balance'!D65</f>
        <v>MT</v>
      </c>
      <c r="D68" s="551"/>
      <c r="E68" s="642"/>
      <c r="F68" s="759"/>
      <c r="G68" s="643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0.25" customHeight="1">
      <c r="A69" s="529" t="s">
        <v>284</v>
      </c>
      <c r="B69" s="836" t="str">
        <f>'C3LPG Balance'!C66</f>
        <v>WP</v>
      </c>
      <c r="C69" s="836" t="str">
        <f>'C3LPG Balance'!D66</f>
        <v>PTT TANK</v>
      </c>
      <c r="D69" s="624"/>
      <c r="E69" s="624"/>
      <c r="F69" s="703"/>
      <c r="G69" s="619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0.25" customHeight="1">
      <c r="A70" s="529" t="s">
        <v>284</v>
      </c>
      <c r="B70" s="836" t="str">
        <f>'C3LPG Balance'!C67</f>
        <v>IRPC</v>
      </c>
      <c r="C70" s="836" t="str">
        <f>'C3LPG Balance'!D67</f>
        <v>MT</v>
      </c>
      <c r="D70" s="551"/>
      <c r="E70" s="642"/>
      <c r="F70" s="759"/>
      <c r="G70" s="643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0.25" customHeight="1">
      <c r="A71" s="529" t="s">
        <v>284</v>
      </c>
      <c r="B71" s="836" t="str">
        <f>'C3LPG Balance'!C68</f>
        <v>IRPC</v>
      </c>
      <c r="C71" s="836" t="str">
        <f>'C3LPG Balance'!D68</f>
        <v>PTT TANK</v>
      </c>
      <c r="D71" s="551"/>
      <c r="E71" s="642"/>
      <c r="F71" s="759"/>
      <c r="G71" s="643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0.25" customHeight="1">
      <c r="A72" s="529" t="s">
        <v>284</v>
      </c>
      <c r="B72" s="836" t="str">
        <f>'C3LPG Balance'!C69</f>
        <v>Atlas</v>
      </c>
      <c r="C72" s="836" t="str">
        <f>'C3LPG Balance'!D69</f>
        <v>MT</v>
      </c>
      <c r="D72" s="551"/>
      <c r="E72" s="642"/>
      <c r="F72" s="759"/>
      <c r="G72" s="643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0.25" customHeight="1">
      <c r="A73" s="529" t="s">
        <v>284</v>
      </c>
      <c r="B73" s="836" t="str">
        <f>'C3LPG Balance'!C70</f>
        <v>Atlas</v>
      </c>
      <c r="C73" s="836" t="str">
        <f>'C3LPG Balance'!D70</f>
        <v>PTT TANK</v>
      </c>
      <c r="D73" s="551"/>
      <c r="E73" s="642"/>
      <c r="F73" s="759"/>
      <c r="G73" s="643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0.25" customHeight="1">
      <c r="A74" s="529" t="s">
        <v>284</v>
      </c>
      <c r="B74" s="836" t="str">
        <f>'C3LPG Balance'!C71</f>
        <v>ESSO</v>
      </c>
      <c r="C74" s="836" t="str">
        <f>'C3LPG Balance'!D71</f>
        <v>MT</v>
      </c>
      <c r="D74" s="551"/>
      <c r="E74" s="642"/>
      <c r="F74" s="759"/>
      <c r="G74" s="643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0.25" customHeight="1">
      <c r="A75" s="529" t="s">
        <v>284</v>
      </c>
      <c r="B75" s="836" t="str">
        <f>'C3LPG Balance'!C72</f>
        <v>ESSO</v>
      </c>
      <c r="C75" s="836" t="str">
        <f>'C3LPG Balance'!D72</f>
        <v>PTT TANK</v>
      </c>
      <c r="D75" s="551"/>
      <c r="E75" s="642"/>
      <c r="F75" s="759"/>
      <c r="G75" s="643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0.25" customHeight="1">
      <c r="A76" s="529" t="s">
        <v>284</v>
      </c>
      <c r="B76" s="836" t="str">
        <f>'C3LPG Balance'!C73</f>
        <v>Orchid</v>
      </c>
      <c r="C76" s="836" t="str">
        <f>'C3LPG Balance'!D73</f>
        <v>PTT TANK</v>
      </c>
      <c r="D76" s="551"/>
      <c r="E76" s="642"/>
      <c r="F76" s="759"/>
      <c r="G76" s="643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0.25" customHeight="1">
      <c r="A77" s="529" t="s">
        <v>314</v>
      </c>
      <c r="B77" s="836" t="str">
        <f>'C3LPG Balance'!C74</f>
        <v>PTTOR</v>
      </c>
      <c r="C77" s="836" t="str">
        <f>'C3LPG Balance'!D74</f>
        <v>MT</v>
      </c>
      <c r="D77" s="551"/>
      <c r="E77" s="551"/>
      <c r="F77" s="703"/>
      <c r="G77" s="643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0.25" customHeight="1">
      <c r="A78" s="529" t="s">
        <v>314</v>
      </c>
      <c r="B78" s="836" t="str">
        <f>'C3LPG Balance'!C75</f>
        <v>PTTOR</v>
      </c>
      <c r="C78" s="836" t="str">
        <f>'C3LPG Balance'!D75</f>
        <v xml:space="preserve">SPRC </v>
      </c>
      <c r="D78" s="551"/>
      <c r="E78" s="642"/>
      <c r="F78" s="757"/>
      <c r="G78" s="643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0.25" customHeight="1">
      <c r="A79" s="529" t="s">
        <v>314</v>
      </c>
      <c r="B79" s="836" t="str">
        <f>'C3LPG Balance'!C76</f>
        <v>PAP</v>
      </c>
      <c r="C79" s="836" t="str">
        <f>'C3LPG Balance'!D76</f>
        <v xml:space="preserve">SPRC </v>
      </c>
      <c r="D79" s="551"/>
      <c r="E79" s="642"/>
      <c r="F79" s="759"/>
      <c r="G79" s="643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0.25" customHeight="1">
      <c r="A80" s="529" t="s">
        <v>314</v>
      </c>
      <c r="B80" s="836" t="str">
        <f>'C3LPG Balance'!C77</f>
        <v>WP</v>
      </c>
      <c r="C80" s="836" t="str">
        <f>'C3LPG Balance'!D77</f>
        <v xml:space="preserve">SPRC </v>
      </c>
      <c r="D80" s="551"/>
      <c r="E80" s="551"/>
      <c r="F80" s="703"/>
      <c r="G80" s="643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0.25" customHeight="1">
      <c r="A81" s="529" t="s">
        <v>314</v>
      </c>
      <c r="B81" s="836" t="str">
        <f>'C3LPG Balance'!C78</f>
        <v>Atlas</v>
      </c>
      <c r="C81" s="836" t="str">
        <f>'C3LPG Balance'!D78</f>
        <v xml:space="preserve">SPRC </v>
      </c>
      <c r="D81" s="551"/>
      <c r="E81" s="551"/>
      <c r="F81" s="703"/>
      <c r="G81" s="643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0.25" customHeight="1">
      <c r="A82" s="529" t="s">
        <v>315</v>
      </c>
      <c r="B82" s="836" t="str">
        <f>'C3LPG Balance'!C79</f>
        <v>PTTOR</v>
      </c>
      <c r="C82" s="836" t="str">
        <f>'C3LPG Balance'!D79</f>
        <v>PTTEP/LKB (Truck)</v>
      </c>
      <c r="D82" s="551"/>
      <c r="E82" s="551"/>
      <c r="F82" s="703"/>
      <c r="G82" s="643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0.25" customHeight="1">
      <c r="A83" s="529" t="s">
        <v>316</v>
      </c>
      <c r="B83" s="836" t="str">
        <f>'C3LPG Balance'!C80</f>
        <v>PTTOR</v>
      </c>
      <c r="C83" s="836" t="str">
        <f>'C3LPG Balance'!D80</f>
        <v>GSP KHM</v>
      </c>
      <c r="D83" s="514"/>
      <c r="E83" s="514"/>
      <c r="F83" s="703"/>
      <c r="G83" s="643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0.25" customHeight="1">
      <c r="A84" s="964" t="s">
        <v>16</v>
      </c>
      <c r="B84" s="962"/>
      <c r="C84" s="963"/>
      <c r="D84" s="563">
        <f>SUM(D27:D83)</f>
        <v>0</v>
      </c>
      <c r="E84" s="563">
        <f>SUM(E27:E83)</f>
        <v>0</v>
      </c>
      <c r="F84" s="753"/>
      <c r="G84" s="621"/>
      <c r="H84" s="741"/>
      <c r="I84" s="741"/>
      <c r="J84" s="741"/>
      <c r="K84" s="741"/>
      <c r="L84" s="741"/>
      <c r="M84" s="741"/>
      <c r="N84" s="741"/>
      <c r="O84" s="742"/>
    </row>
    <row r="85" spans="1:16" ht="10.25" customHeight="1">
      <c r="A85" s="964" t="s">
        <v>342</v>
      </c>
      <c r="B85" s="962"/>
      <c r="C85" s="963"/>
      <c r="D85" s="519">
        <f>SUM(D60:D76)</f>
        <v>0</v>
      </c>
      <c r="E85" s="519">
        <f>SUM(E60:E76)</f>
        <v>0</v>
      </c>
      <c r="F85" s="758"/>
      <c r="G85" s="599"/>
      <c r="H85" s="599"/>
      <c r="I85" s="599"/>
      <c r="J85" s="599"/>
      <c r="K85" s="599"/>
      <c r="L85" s="599"/>
      <c r="M85" s="599"/>
      <c r="N85" s="599"/>
      <c r="O85" s="600"/>
    </row>
    <row r="86" spans="1:16" ht="10.25" customHeight="1">
      <c r="A86" s="965" t="s">
        <v>322</v>
      </c>
      <c r="B86" s="966"/>
      <c r="C86" s="966"/>
      <c r="D86" s="583"/>
      <c r="E86" s="583"/>
      <c r="F86" s="726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0.25" customHeight="1">
      <c r="A87" s="944" t="s">
        <v>108</v>
      </c>
      <c r="B87" s="945"/>
      <c r="C87" s="946"/>
      <c r="D87" s="506" t="str">
        <f>D9</f>
        <v>แผนเดิม</v>
      </c>
      <c r="E87" s="506" t="str">
        <f>E9</f>
        <v>แผนใหม่</v>
      </c>
      <c r="F87" s="978" t="s">
        <v>133</v>
      </c>
      <c r="G87" s="954"/>
      <c r="H87" s="954"/>
      <c r="I87" s="954"/>
      <c r="J87" s="954"/>
      <c r="K87" s="954"/>
      <c r="L87" s="954"/>
      <c r="M87" s="954"/>
      <c r="N87" s="954"/>
      <c r="O87" s="955"/>
    </row>
    <row r="88" spans="1:16" ht="10.25" customHeight="1">
      <c r="A88" s="539" t="s">
        <v>241</v>
      </c>
      <c r="B88" s="540"/>
      <c r="C88" s="540"/>
      <c r="D88" s="512">
        <v>34.722222222222221</v>
      </c>
      <c r="E88" s="512">
        <v>31.64</v>
      </c>
      <c r="F88" s="638" t="s">
        <v>466</v>
      </c>
      <c r="G88" s="559"/>
      <c r="H88" s="559"/>
      <c r="I88" s="559"/>
      <c r="J88" s="559"/>
      <c r="K88" s="559"/>
      <c r="L88" s="559"/>
      <c r="M88" s="559"/>
      <c r="N88" s="559"/>
      <c r="O88" s="560"/>
    </row>
    <row r="89" spans="1:16" ht="10.25" customHeight="1">
      <c r="A89" s="971" t="s">
        <v>339</v>
      </c>
      <c r="B89" s="972"/>
      <c r="C89" s="542"/>
      <c r="D89" s="530">
        <v>42.222222222222221</v>
      </c>
      <c r="E89" s="551">
        <v>43.7</v>
      </c>
      <c r="F89" s="639" t="s">
        <v>467</v>
      </c>
      <c r="G89" s="561"/>
      <c r="H89" s="561"/>
      <c r="I89" s="561"/>
      <c r="J89" s="561"/>
      <c r="K89" s="561"/>
      <c r="L89" s="561"/>
      <c r="M89" s="561"/>
      <c r="N89" s="561"/>
      <c r="O89" s="562"/>
    </row>
    <row r="90" spans="1:16" ht="10.25" customHeight="1">
      <c r="A90" s="541" t="s">
        <v>192</v>
      </c>
      <c r="B90" s="542"/>
      <c r="C90" s="542"/>
      <c r="D90" s="530"/>
      <c r="E90" s="551"/>
      <c r="F90" s="703"/>
      <c r="G90" s="561"/>
      <c r="H90" s="561"/>
      <c r="I90" s="561"/>
      <c r="J90" s="561"/>
      <c r="K90" s="561"/>
      <c r="L90" s="561"/>
      <c r="M90" s="561"/>
      <c r="N90" s="561"/>
      <c r="O90" s="562"/>
    </row>
    <row r="91" spans="1:16" ht="10.25" customHeight="1">
      <c r="A91" s="541" t="s">
        <v>320</v>
      </c>
      <c r="B91" s="542"/>
      <c r="C91" s="542"/>
      <c r="D91" s="530"/>
      <c r="E91" s="551"/>
      <c r="F91" s="753"/>
      <c r="G91" s="754"/>
      <c r="H91" s="754"/>
      <c r="I91" s="754"/>
      <c r="J91" s="754"/>
      <c r="K91" s="754"/>
      <c r="L91" s="754"/>
      <c r="M91" s="754"/>
      <c r="N91" s="754"/>
      <c r="O91" s="755"/>
    </row>
    <row r="92" spans="1:16" ht="10.25" customHeight="1">
      <c r="A92" s="539" t="s">
        <v>125</v>
      </c>
      <c r="B92" s="473"/>
      <c r="C92" s="473"/>
      <c r="D92" s="573"/>
      <c r="E92" s="573"/>
      <c r="F92" s="703"/>
      <c r="G92" s="561"/>
      <c r="H92" s="561"/>
      <c r="I92" s="561"/>
      <c r="J92" s="561"/>
      <c r="K92" s="561"/>
      <c r="L92" s="561"/>
      <c r="M92" s="561"/>
      <c r="N92" s="561"/>
      <c r="O92" s="562"/>
    </row>
    <row r="93" spans="1:16" ht="10.25" customHeight="1">
      <c r="A93" s="556" t="s">
        <v>433</v>
      </c>
      <c r="B93" s="499"/>
      <c r="C93" s="499"/>
      <c r="D93" s="574"/>
      <c r="E93" s="574"/>
      <c r="F93" s="703"/>
      <c r="G93" s="561"/>
      <c r="H93" s="561"/>
      <c r="I93" s="561"/>
      <c r="J93" s="561"/>
      <c r="K93" s="561"/>
      <c r="L93" s="561"/>
      <c r="M93" s="561"/>
      <c r="N93" s="561"/>
      <c r="O93" s="562"/>
    </row>
    <row r="94" spans="1:16" ht="10.25" customHeight="1">
      <c r="A94" s="964" t="s">
        <v>16</v>
      </c>
      <c r="B94" s="962"/>
      <c r="C94" s="963"/>
      <c r="D94" s="544">
        <f>SUM(D88:D93)</f>
        <v>76.944444444444443</v>
      </c>
      <c r="E94" s="544">
        <f>SUM(E88:E93)</f>
        <v>75.34</v>
      </c>
      <c r="F94" s="614"/>
      <c r="G94" s="570"/>
      <c r="H94" s="570"/>
      <c r="I94" s="570"/>
      <c r="J94" s="570"/>
      <c r="K94" s="570"/>
      <c r="L94" s="570"/>
      <c r="M94" s="570"/>
      <c r="N94" s="570"/>
      <c r="O94" s="571"/>
    </row>
    <row r="95" spans="1:16" ht="10.25" customHeight="1">
      <c r="A95" s="973" t="s">
        <v>255</v>
      </c>
      <c r="B95" s="974"/>
      <c r="C95" s="974"/>
      <c r="D95" s="484"/>
      <c r="E95" s="484"/>
      <c r="F95" s="615"/>
      <c r="G95" s="484"/>
      <c r="H95" s="484"/>
      <c r="I95" s="484"/>
      <c r="J95" s="484"/>
      <c r="K95" s="501"/>
      <c r="L95" s="501"/>
      <c r="M95" s="501"/>
      <c r="N95" s="501"/>
      <c r="O95" s="572"/>
    </row>
    <row r="96" spans="1:16" ht="10.25" customHeight="1">
      <c r="A96" s="944" t="s">
        <v>108</v>
      </c>
      <c r="B96" s="945"/>
      <c r="C96" s="946"/>
      <c r="D96" s="833" t="str">
        <f>D87</f>
        <v>แผนเดิม</v>
      </c>
      <c r="E96" s="833" t="str">
        <f>E87</f>
        <v>แผนใหม่</v>
      </c>
      <c r="F96" s="978" t="s">
        <v>133</v>
      </c>
      <c r="G96" s="954"/>
      <c r="H96" s="954"/>
      <c r="I96" s="954"/>
      <c r="J96" s="954"/>
      <c r="K96" s="954"/>
      <c r="L96" s="954"/>
      <c r="M96" s="954"/>
      <c r="N96" s="954"/>
      <c r="O96" s="955"/>
    </row>
    <row r="97" spans="1:15" ht="10.25" customHeight="1">
      <c r="A97" s="539" t="s">
        <v>88</v>
      </c>
      <c r="B97" s="540"/>
      <c r="C97" s="540"/>
      <c r="D97" s="509"/>
      <c r="E97" s="512"/>
      <c r="F97" s="596"/>
      <c r="G97" s="559"/>
      <c r="H97" s="559"/>
      <c r="I97" s="559"/>
      <c r="J97" s="559"/>
      <c r="K97" s="559"/>
      <c r="L97" s="559"/>
      <c r="M97" s="559"/>
      <c r="N97" s="559"/>
      <c r="O97" s="560"/>
    </row>
    <row r="98" spans="1:15" ht="10.25" customHeight="1">
      <c r="A98" s="964" t="s">
        <v>16</v>
      </c>
      <c r="B98" s="962"/>
      <c r="C98" s="963"/>
      <c r="D98" s="544">
        <f>SUM(D97)</f>
        <v>0</v>
      </c>
      <c r="E98" s="575">
        <f>SUM(E97)</f>
        <v>0</v>
      </c>
      <c r="F98" s="598"/>
      <c r="G98" s="570"/>
      <c r="H98" s="570"/>
      <c r="I98" s="570"/>
      <c r="J98" s="570"/>
      <c r="K98" s="570"/>
      <c r="L98" s="570"/>
      <c r="M98" s="570"/>
      <c r="N98" s="570"/>
      <c r="O98" s="571"/>
    </row>
    <row r="99" spans="1:15" ht="10.25" customHeight="1">
      <c r="A99" s="547" t="s">
        <v>447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A95:C95"/>
    <mergeCell ref="A96:C96"/>
    <mergeCell ref="F96:O96"/>
    <mergeCell ref="A98:C98"/>
    <mergeCell ref="A85:C85"/>
    <mergeCell ref="A86:C86"/>
    <mergeCell ref="A87:C87"/>
    <mergeCell ref="F87:O87"/>
    <mergeCell ref="A89:B89"/>
    <mergeCell ref="A94:C94"/>
    <mergeCell ref="A84:C84"/>
    <mergeCell ref="A9:C9"/>
    <mergeCell ref="F9:O9"/>
    <mergeCell ref="B10:C10"/>
    <mergeCell ref="B11:C11"/>
    <mergeCell ref="B12:C12"/>
    <mergeCell ref="A13:C13"/>
    <mergeCell ref="A15:C15"/>
    <mergeCell ref="F15:O15"/>
    <mergeCell ref="A25:C25"/>
    <mergeCell ref="A26:C26"/>
    <mergeCell ref="F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C99"/>
  <sheetViews>
    <sheetView view="pageBreakPreview" topLeftCell="A67" zoomScale="130" zoomScaleNormal="100" zoomScaleSheetLayoutView="130" zoomScalePageLayoutView="55" workbookViewId="0">
      <selection activeCell="G16" sqref="G16"/>
    </sheetView>
  </sheetViews>
  <sheetFormatPr defaultColWidth="8.9140625" defaultRowHeight="12"/>
  <cols>
    <col min="1" max="1" width="16.9140625" style="549" customWidth="1"/>
    <col min="2" max="2" width="19.6640625" style="549" customWidth="1"/>
    <col min="3" max="3" width="17.33203125" style="549" bestFit="1" customWidth="1"/>
    <col min="4" max="5" width="7.9140625" style="550" customWidth="1"/>
    <col min="6" max="15" width="6.4140625" style="550" customWidth="1"/>
    <col min="16" max="16" width="9.08203125" style="581" bestFit="1" customWidth="1"/>
    <col min="17" max="16384" width="8.9140625" style="581"/>
  </cols>
  <sheetData>
    <row r="1" spans="1:24">
      <c r="A1" s="472" t="s">
        <v>129</v>
      </c>
      <c r="B1" s="473"/>
      <c r="C1" s="474"/>
      <c r="D1" s="975" t="s">
        <v>130</v>
      </c>
      <c r="E1" s="976"/>
      <c r="F1" s="976"/>
      <c r="G1" s="976"/>
      <c r="H1" s="976"/>
      <c r="I1" s="977"/>
      <c r="J1" s="477" t="s">
        <v>101</v>
      </c>
      <c r="K1" s="477" t="s">
        <v>475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27" t="s">
        <v>461</v>
      </c>
      <c r="E2" s="928"/>
      <c r="F2" s="928"/>
      <c r="G2" s="928"/>
      <c r="H2" s="928"/>
      <c r="I2" s="929"/>
      <c r="J2" s="489" t="s">
        <v>103</v>
      </c>
      <c r="K2" s="490" t="s">
        <v>474</v>
      </c>
      <c r="L2" s="491"/>
      <c r="M2" s="491"/>
      <c r="N2" s="491"/>
      <c r="O2" s="492"/>
    </row>
    <row r="3" spans="1:24">
      <c r="A3" s="493"/>
      <c r="B3" s="482"/>
      <c r="C3" s="483"/>
      <c r="D3" s="927" t="s">
        <v>456</v>
      </c>
      <c r="E3" s="928"/>
      <c r="F3" s="928"/>
      <c r="G3" s="928"/>
      <c r="H3" s="928"/>
      <c r="I3" s="929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43"/>
      <c r="F4" s="843"/>
      <c r="G4" s="843"/>
      <c r="H4" s="843"/>
      <c r="I4" s="844"/>
      <c r="J4" s="843"/>
      <c r="K4" s="843"/>
      <c r="L4" s="843"/>
      <c r="M4" s="843"/>
      <c r="N4" s="843"/>
      <c r="O4" s="844"/>
    </row>
    <row r="5" spans="1:24" ht="8.4" customHeight="1">
      <c r="A5" s="493"/>
      <c r="B5" s="482"/>
      <c r="C5" s="483"/>
      <c r="D5" s="485"/>
      <c r="E5" s="843"/>
      <c r="F5" s="843"/>
      <c r="G5" s="843"/>
      <c r="H5" s="843"/>
      <c r="I5" s="844"/>
      <c r="J5" s="843"/>
      <c r="K5" s="843"/>
      <c r="L5" s="843"/>
      <c r="M5" s="843"/>
      <c r="N5" s="843"/>
      <c r="O5" s="844"/>
    </row>
    <row r="6" spans="1:24">
      <c r="A6" s="493"/>
      <c r="B6" s="482"/>
      <c r="C6" s="483"/>
      <c r="D6" s="927" t="s">
        <v>105</v>
      </c>
      <c r="E6" s="928"/>
      <c r="F6" s="928"/>
      <c r="G6" s="928"/>
      <c r="H6" s="928"/>
      <c r="I6" s="929"/>
      <c r="J6" s="930" t="s">
        <v>155</v>
      </c>
      <c r="K6" s="930"/>
      <c r="L6" s="930"/>
      <c r="M6" s="930"/>
      <c r="N6" s="930"/>
      <c r="O6" s="931"/>
    </row>
    <row r="7" spans="1:24">
      <c r="A7" s="498"/>
      <c r="B7" s="499"/>
      <c r="C7" s="500"/>
      <c r="D7" s="932" t="s">
        <v>106</v>
      </c>
      <c r="E7" s="933"/>
      <c r="F7" s="933"/>
      <c r="G7" s="933"/>
      <c r="H7" s="933"/>
      <c r="I7" s="934"/>
      <c r="J7" s="935" t="s">
        <v>191</v>
      </c>
      <c r="K7" s="935"/>
      <c r="L7" s="935"/>
      <c r="M7" s="935"/>
      <c r="N7" s="935"/>
      <c r="O7" s="936"/>
      <c r="Q7" s="582"/>
    </row>
    <row r="8" spans="1:24" ht="10.25" customHeight="1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 ht="10.25" customHeight="1">
      <c r="A9" s="959" t="s">
        <v>108</v>
      </c>
      <c r="B9" s="960"/>
      <c r="C9" s="970"/>
      <c r="D9" s="524" t="s">
        <v>131</v>
      </c>
      <c r="E9" s="524" t="s">
        <v>132</v>
      </c>
      <c r="F9" s="978" t="s">
        <v>133</v>
      </c>
      <c r="G9" s="954"/>
      <c r="H9" s="954"/>
      <c r="I9" s="954"/>
      <c r="J9" s="954"/>
      <c r="K9" s="954"/>
      <c r="L9" s="954"/>
      <c r="M9" s="954"/>
      <c r="N9" s="954"/>
      <c r="O9" s="955"/>
      <c r="Q9" s="582"/>
    </row>
    <row r="10" spans="1:24" ht="10.25" customHeight="1">
      <c r="A10" s="507" t="s">
        <v>54</v>
      </c>
      <c r="B10" s="947" t="s">
        <v>302</v>
      </c>
      <c r="C10" s="948"/>
      <c r="D10" s="690"/>
      <c r="E10" s="752"/>
      <c r="F10" s="613"/>
      <c r="G10" s="641"/>
      <c r="H10" s="617"/>
      <c r="I10" s="617"/>
      <c r="J10" s="617"/>
      <c r="K10" s="617"/>
      <c r="L10" s="617"/>
      <c r="M10" s="617"/>
      <c r="N10" s="617"/>
      <c r="O10" s="618"/>
      <c r="Q10" s="582"/>
    </row>
    <row r="11" spans="1:24" ht="10.25" customHeight="1">
      <c r="A11" s="529" t="s">
        <v>53</v>
      </c>
      <c r="B11" s="979" t="s">
        <v>302</v>
      </c>
      <c r="C11" s="980"/>
      <c r="D11" s="551"/>
      <c r="E11" s="551"/>
      <c r="F11" s="636"/>
      <c r="G11" s="643"/>
      <c r="H11" s="619"/>
      <c r="I11" s="619"/>
      <c r="J11" s="619"/>
      <c r="K11" s="619"/>
      <c r="L11" s="619"/>
      <c r="M11" s="619"/>
      <c r="N11" s="619"/>
      <c r="O11" s="620"/>
      <c r="P11" s="582"/>
      <c r="Q11" s="582"/>
    </row>
    <row r="12" spans="1:24" ht="10.25" customHeight="1">
      <c r="A12" s="513" t="s">
        <v>53</v>
      </c>
      <c r="B12" s="981" t="s">
        <v>338</v>
      </c>
      <c r="C12" s="952"/>
      <c r="D12" s="515"/>
      <c r="E12" s="514"/>
      <c r="F12" s="636"/>
      <c r="G12" s="643"/>
      <c r="H12" s="619"/>
      <c r="I12" s="619"/>
      <c r="J12" s="619"/>
      <c r="K12" s="619"/>
      <c r="L12" s="619"/>
      <c r="M12" s="619"/>
      <c r="N12" s="619"/>
      <c r="O12" s="620"/>
      <c r="P12" s="582"/>
      <c r="Q12" s="582"/>
    </row>
    <row r="13" spans="1:24" ht="10.25" customHeight="1">
      <c r="A13" s="953" t="s">
        <v>16</v>
      </c>
      <c r="B13" s="982"/>
      <c r="C13" s="983"/>
      <c r="D13" s="563">
        <f>SUM(D10:D12)</f>
        <v>0</v>
      </c>
      <c r="E13" s="563">
        <f>SUM(E10:E12)</f>
        <v>0</v>
      </c>
      <c r="F13" s="645"/>
      <c r="G13" s="621"/>
      <c r="H13" s="621"/>
      <c r="I13" s="621"/>
      <c r="J13" s="621"/>
      <c r="K13" s="621"/>
      <c r="L13" s="621"/>
      <c r="M13" s="621"/>
      <c r="N13" s="621"/>
      <c r="O13" s="622"/>
      <c r="P13" s="582"/>
      <c r="Q13" s="582"/>
    </row>
    <row r="14" spans="1:24" ht="10.25" customHeight="1">
      <c r="A14" s="472" t="s">
        <v>254</v>
      </c>
      <c r="B14" s="473"/>
      <c r="C14" s="473"/>
      <c r="D14" s="521">
        <f>D16+D17</f>
        <v>32.904000000000003</v>
      </c>
      <c r="E14" s="521">
        <f t="shared" ref="E14:O14" si="0">E16+E17</f>
        <v>33.5</v>
      </c>
      <c r="F14" s="564" t="e">
        <f t="shared" si="0"/>
        <v>#VALUE!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0.25" customHeight="1">
      <c r="A15" s="959" t="s">
        <v>108</v>
      </c>
      <c r="B15" s="945"/>
      <c r="C15" s="946"/>
      <c r="D15" s="524" t="str">
        <f>D9</f>
        <v>แผนเดิม</v>
      </c>
      <c r="E15" s="524" t="str">
        <f>E9</f>
        <v>แผนใหม่</v>
      </c>
      <c r="F15" s="964" t="s">
        <v>133</v>
      </c>
      <c r="G15" s="962"/>
      <c r="H15" s="962"/>
      <c r="I15" s="962"/>
      <c r="J15" s="962"/>
      <c r="K15" s="962"/>
      <c r="L15" s="962"/>
      <c r="M15" s="962"/>
      <c r="N15" s="962"/>
      <c r="O15" s="963"/>
      <c r="P15" s="582"/>
      <c r="Q15" s="582"/>
    </row>
    <row r="16" spans="1:24" ht="10.25" customHeight="1">
      <c r="A16" s="510" t="s">
        <v>317</v>
      </c>
      <c r="B16" s="767" t="s">
        <v>302</v>
      </c>
      <c r="C16" s="840" t="s">
        <v>286</v>
      </c>
      <c r="D16" s="512"/>
      <c r="E16" s="512"/>
      <c r="F16" s="703"/>
      <c r="G16" s="561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0.25" customHeight="1">
      <c r="A17" s="529" t="s">
        <v>318</v>
      </c>
      <c r="B17" s="768" t="s">
        <v>302</v>
      </c>
      <c r="C17" s="841" t="s">
        <v>286</v>
      </c>
      <c r="D17" s="551">
        <v>32.904000000000003</v>
      </c>
      <c r="E17" s="551">
        <v>33.5</v>
      </c>
      <c r="F17" s="703" t="s">
        <v>476</v>
      </c>
      <c r="G17" s="561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0.25" customHeight="1">
      <c r="A18" s="529" t="s">
        <v>317</v>
      </c>
      <c r="B18" s="768" t="s">
        <v>312</v>
      </c>
      <c r="C18" s="841" t="s">
        <v>286</v>
      </c>
      <c r="D18" s="551"/>
      <c r="E18" s="551"/>
      <c r="F18" s="703"/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0.25" customHeight="1">
      <c r="A19" s="529" t="s">
        <v>435</v>
      </c>
      <c r="B19" s="768" t="s">
        <v>312</v>
      </c>
      <c r="C19" s="841" t="s">
        <v>312</v>
      </c>
      <c r="D19" s="551"/>
      <c r="E19" s="551"/>
      <c r="F19" s="703"/>
      <c r="G19" s="561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0.25" customHeight="1">
      <c r="A20" s="529" t="s">
        <v>434</v>
      </c>
      <c r="B20" s="768" t="s">
        <v>432</v>
      </c>
      <c r="C20" s="841" t="s">
        <v>286</v>
      </c>
      <c r="D20" s="551"/>
      <c r="E20" s="551"/>
      <c r="F20" s="703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0.25" customHeight="1">
      <c r="A21" s="529" t="s">
        <v>318</v>
      </c>
      <c r="B21" s="768" t="s">
        <v>339</v>
      </c>
      <c r="C21" s="841" t="s">
        <v>286</v>
      </c>
      <c r="D21" s="530"/>
      <c r="E21" s="530"/>
      <c r="F21" s="703"/>
      <c r="G21" s="561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0.25" customHeight="1">
      <c r="A22" s="529" t="s">
        <v>317</v>
      </c>
      <c r="B22" s="768" t="s">
        <v>121</v>
      </c>
      <c r="C22" s="841" t="s">
        <v>286</v>
      </c>
      <c r="D22" s="551"/>
      <c r="E22" s="551"/>
      <c r="F22" s="703"/>
      <c r="G22" s="561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0.25" customHeight="1">
      <c r="A23" s="529" t="s">
        <v>317</v>
      </c>
      <c r="B23" s="768" t="s">
        <v>122</v>
      </c>
      <c r="C23" s="841" t="s">
        <v>286</v>
      </c>
      <c r="D23" s="551"/>
      <c r="E23" s="551"/>
      <c r="F23" s="703"/>
      <c r="G23" s="561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0.25" customHeight="1">
      <c r="A24" s="513" t="s">
        <v>317</v>
      </c>
      <c r="B24" s="769" t="s">
        <v>457</v>
      </c>
      <c r="C24" s="841" t="s">
        <v>286</v>
      </c>
      <c r="D24" s="514"/>
      <c r="E24" s="514"/>
      <c r="F24" s="703"/>
      <c r="G24" s="561"/>
      <c r="H24" s="561"/>
      <c r="I24" s="561"/>
      <c r="J24" s="561"/>
      <c r="K24" s="561"/>
      <c r="L24" s="561"/>
      <c r="M24" s="561"/>
      <c r="N24" s="561"/>
      <c r="O24" s="562"/>
      <c r="P24" s="584"/>
      <c r="Q24" s="585"/>
      <c r="R24" s="582"/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0.25" customHeight="1">
      <c r="A25" s="961" t="s">
        <v>16</v>
      </c>
      <c r="B25" s="962"/>
      <c r="C25" s="963"/>
      <c r="D25" s="579">
        <f>SUM(D16:D24)</f>
        <v>32.904000000000003</v>
      </c>
      <c r="E25" s="580">
        <f>SUM(E16:E24)</f>
        <v>33.5</v>
      </c>
      <c r="F25" s="614"/>
      <c r="G25" s="570"/>
      <c r="H25" s="570"/>
      <c r="I25" s="570"/>
      <c r="J25" s="570"/>
      <c r="K25" s="570"/>
      <c r="L25" s="570"/>
      <c r="M25" s="570"/>
      <c r="N25" s="570"/>
      <c r="O25" s="571"/>
      <c r="Q25" s="583"/>
    </row>
    <row r="26" spans="1:29" ht="10.25" customHeight="1">
      <c r="A26" s="944" t="s">
        <v>108</v>
      </c>
      <c r="B26" s="945"/>
      <c r="C26" s="946"/>
      <c r="D26" s="524" t="s">
        <v>131</v>
      </c>
      <c r="E26" s="524" t="s">
        <v>132</v>
      </c>
      <c r="F26" s="953" t="s">
        <v>133</v>
      </c>
      <c r="G26" s="982"/>
      <c r="H26" s="982"/>
      <c r="I26" s="982"/>
      <c r="J26" s="982"/>
      <c r="K26" s="982"/>
      <c r="L26" s="982"/>
      <c r="M26" s="982"/>
      <c r="N26" s="982"/>
      <c r="O26" s="983"/>
      <c r="Q26" s="583"/>
    </row>
    <row r="27" spans="1:29" ht="10.25" customHeight="1">
      <c r="A27" s="529" t="s">
        <v>317</v>
      </c>
      <c r="B27" s="842" t="str">
        <f>'C3LPG Balance'!C23</f>
        <v>PTTOR (C3)</v>
      </c>
      <c r="C27" s="842" t="str">
        <f>'C3LPG Balance'!D23</f>
        <v>GSP RY</v>
      </c>
      <c r="D27" s="512"/>
      <c r="E27" s="512"/>
      <c r="F27" s="638"/>
      <c r="G27" s="733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0.25" customHeight="1">
      <c r="A28" s="529" t="s">
        <v>318</v>
      </c>
      <c r="B28" s="842" t="str">
        <f>'C3LPG Balance'!C24</f>
        <v>PTTOR (LPG ไม่มีกลิ่น)</v>
      </c>
      <c r="C28" s="842" t="str">
        <f>'C3LPG Balance'!D24</f>
        <v>GSP RY</v>
      </c>
      <c r="D28" s="551"/>
      <c r="E28" s="551"/>
      <c r="F28" s="703"/>
      <c r="G28" s="692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0.25" customHeight="1">
      <c r="A29" s="529" t="s">
        <v>319</v>
      </c>
      <c r="B29" s="842" t="str">
        <f>'C3LPG Balance'!C25</f>
        <v>PTTOR</v>
      </c>
      <c r="C29" s="842" t="str">
        <f>'C3LPG Balance'!D25</f>
        <v>MT</v>
      </c>
      <c r="D29" s="551"/>
      <c r="E29" s="551"/>
      <c r="F29" s="703"/>
      <c r="G29" s="736"/>
      <c r="H29" s="736"/>
      <c r="I29" s="692"/>
      <c r="J29" s="692"/>
      <c r="K29" s="692"/>
      <c r="L29" s="692"/>
      <c r="M29" s="692"/>
      <c r="N29" s="692"/>
      <c r="O29" s="735"/>
      <c r="P29" s="708"/>
      <c r="Q29" s="583"/>
    </row>
    <row r="30" spans="1:29" ht="10.25" customHeight="1">
      <c r="A30" s="529" t="s">
        <v>319</v>
      </c>
      <c r="B30" s="842" t="str">
        <f>'C3LPG Balance'!C26</f>
        <v>SGP</v>
      </c>
      <c r="C30" s="842" t="str">
        <f>'C3LPG Balance'!D26</f>
        <v>MT</v>
      </c>
      <c r="D30" s="551"/>
      <c r="E30" s="551"/>
      <c r="F30" s="703"/>
      <c r="G30" s="736"/>
      <c r="H30" s="736"/>
      <c r="I30" s="692"/>
      <c r="J30" s="692"/>
      <c r="K30" s="692"/>
      <c r="L30" s="692"/>
      <c r="M30" s="692"/>
      <c r="N30" s="692"/>
      <c r="O30" s="735"/>
      <c r="P30" s="708"/>
      <c r="Q30" s="583"/>
    </row>
    <row r="31" spans="1:29" ht="10.25" customHeight="1">
      <c r="A31" s="529" t="s">
        <v>319</v>
      </c>
      <c r="B31" s="842" t="str">
        <f>'C3LPG Balance'!C27</f>
        <v>UGP</v>
      </c>
      <c r="C31" s="842" t="str">
        <f>'C3LPG Balance'!D27</f>
        <v>MT</v>
      </c>
      <c r="D31" s="551"/>
      <c r="E31" s="551"/>
      <c r="F31" s="703"/>
      <c r="G31" s="736"/>
      <c r="H31" s="736"/>
      <c r="I31" s="692"/>
      <c r="J31" s="692"/>
      <c r="K31" s="692"/>
      <c r="L31" s="692"/>
      <c r="M31" s="692"/>
      <c r="N31" s="692"/>
      <c r="O31" s="735"/>
      <c r="P31" s="708"/>
      <c r="Q31" s="583"/>
    </row>
    <row r="32" spans="1:29" ht="10.25" customHeight="1">
      <c r="A32" s="529" t="s">
        <v>318</v>
      </c>
      <c r="B32" s="842" t="str">
        <f>'C3LPG Balance'!C29</f>
        <v>PTTOR</v>
      </c>
      <c r="C32" s="842" t="str">
        <f>'C3LPG Balance'!D29</f>
        <v>MT</v>
      </c>
      <c r="D32" s="551"/>
      <c r="E32" s="551"/>
      <c r="F32" s="703"/>
      <c r="G32" s="736"/>
      <c r="H32" s="736"/>
      <c r="I32" s="692"/>
      <c r="J32" s="692"/>
      <c r="K32" s="692"/>
      <c r="L32" s="692"/>
      <c r="M32" s="692"/>
      <c r="N32" s="692"/>
      <c r="O32" s="735"/>
      <c r="Q32" s="687"/>
    </row>
    <row r="33" spans="1:19" ht="10.25" customHeight="1">
      <c r="A33" s="529" t="s">
        <v>318</v>
      </c>
      <c r="B33" s="842" t="str">
        <f>'C3LPG Balance'!C30</f>
        <v>PTTOR</v>
      </c>
      <c r="C33" s="842" t="str">
        <f>'C3LPG Balance'!D30</f>
        <v xml:space="preserve">BRP </v>
      </c>
      <c r="D33" s="551"/>
      <c r="E33" s="551"/>
      <c r="F33" s="703"/>
      <c r="G33" s="736"/>
      <c r="H33" s="736"/>
      <c r="I33" s="692"/>
      <c r="J33" s="692"/>
      <c r="K33" s="692"/>
      <c r="L33" s="692"/>
      <c r="M33" s="692"/>
      <c r="N33" s="692"/>
      <c r="O33" s="735"/>
      <c r="P33" s="707"/>
      <c r="Q33" s="687"/>
    </row>
    <row r="34" spans="1:19" ht="10.25" customHeight="1">
      <c r="A34" s="529" t="s">
        <v>318</v>
      </c>
      <c r="B34" s="842" t="str">
        <f>'C3LPG Balance'!C31</f>
        <v>PTTOR</v>
      </c>
      <c r="C34" s="842" t="str">
        <f>'C3LPG Balance'!D31</f>
        <v>PTT TANK</v>
      </c>
      <c r="D34" s="551"/>
      <c r="E34" s="551"/>
      <c r="F34" s="703"/>
      <c r="G34" s="736"/>
      <c r="H34" s="736"/>
      <c r="I34" s="692"/>
      <c r="J34" s="692"/>
      <c r="K34" s="692"/>
      <c r="L34" s="692"/>
      <c r="M34" s="692"/>
      <c r="N34" s="692"/>
      <c r="O34" s="735"/>
      <c r="P34" s="707"/>
      <c r="Q34" s="688"/>
      <c r="R34" s="688"/>
      <c r="S34" s="707"/>
    </row>
    <row r="35" spans="1:19" ht="10.25" customHeight="1">
      <c r="A35" s="529" t="s">
        <v>318</v>
      </c>
      <c r="B35" s="842" t="str">
        <f>'C3LPG Balance'!C32</f>
        <v>PTTOR</v>
      </c>
      <c r="C35" s="842" t="str">
        <f>'C3LPG Balance'!D32</f>
        <v>PTT TANK (Truck)</v>
      </c>
      <c r="D35" s="551"/>
      <c r="E35" s="551"/>
      <c r="F35" s="703"/>
      <c r="G35" s="736"/>
      <c r="H35" s="736"/>
      <c r="I35" s="692"/>
      <c r="J35" s="692"/>
      <c r="K35" s="692"/>
      <c r="L35" s="692"/>
      <c r="M35" s="692"/>
      <c r="N35" s="692"/>
      <c r="O35" s="735"/>
      <c r="P35" s="707"/>
      <c r="Q35" s="688"/>
      <c r="R35" s="688"/>
      <c r="S35" s="707"/>
    </row>
    <row r="36" spans="1:19" ht="10.25" customHeight="1">
      <c r="A36" s="529" t="s">
        <v>318</v>
      </c>
      <c r="B36" s="842" t="str">
        <f>'C3LPG Balance'!C33</f>
        <v>SGP</v>
      </c>
      <c r="C36" s="842" t="str">
        <f>'C3LPG Balance'!D33</f>
        <v>MT</v>
      </c>
      <c r="D36" s="551"/>
      <c r="E36" s="551"/>
      <c r="F36" s="703"/>
      <c r="G36" s="736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9" ht="10.25" customHeight="1">
      <c r="A37" s="529" t="s">
        <v>318</v>
      </c>
      <c r="B37" s="842" t="str">
        <f>'C3LPG Balance'!C34</f>
        <v>UGP</v>
      </c>
      <c r="C37" s="842" t="str">
        <f>'C3LPG Balance'!D34</f>
        <v>MT</v>
      </c>
      <c r="D37" s="551"/>
      <c r="E37" s="551"/>
      <c r="F37" s="703"/>
      <c r="G37" s="736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9" ht="10.25" customHeight="1">
      <c r="A38" s="529" t="s">
        <v>318</v>
      </c>
      <c r="B38" s="842" t="str">
        <f>'C3LPG Balance'!C35</f>
        <v>BCP</v>
      </c>
      <c r="C38" s="842" t="str">
        <f>'C3LPG Balance'!D35</f>
        <v>MT</v>
      </c>
      <c r="D38" s="551"/>
      <c r="E38" s="642"/>
      <c r="F38" s="757"/>
      <c r="G38" s="736"/>
      <c r="H38" s="736"/>
      <c r="I38" s="692"/>
      <c r="J38" s="692"/>
      <c r="K38" s="692"/>
      <c r="L38" s="692"/>
      <c r="M38" s="692"/>
      <c r="N38" s="692"/>
      <c r="O38" s="735"/>
    </row>
    <row r="39" spans="1:19" ht="10.25" customHeight="1">
      <c r="A39" s="529" t="s">
        <v>318</v>
      </c>
      <c r="B39" s="842" t="str">
        <f>'C3LPG Balance'!C36</f>
        <v>BCP</v>
      </c>
      <c r="C39" s="842" t="str">
        <f>'C3LPG Balance'!D36</f>
        <v>PTT TANK</v>
      </c>
      <c r="D39" s="551"/>
      <c r="E39" s="642"/>
      <c r="F39" s="757"/>
      <c r="G39" s="736"/>
      <c r="H39" s="736"/>
      <c r="I39" s="692"/>
      <c r="J39" s="692"/>
      <c r="K39" s="692"/>
      <c r="L39" s="692"/>
      <c r="M39" s="692"/>
      <c r="N39" s="692"/>
      <c r="O39" s="735"/>
    </row>
    <row r="40" spans="1:19" ht="10.25" customHeight="1">
      <c r="A40" s="529" t="s">
        <v>318</v>
      </c>
      <c r="B40" s="842" t="str">
        <f>'C3LPG Balance'!C37</f>
        <v>Big gas</v>
      </c>
      <c r="C40" s="842" t="str">
        <f>'C3LPG Balance'!D37</f>
        <v>MT</v>
      </c>
      <c r="D40" s="551"/>
      <c r="E40" s="642"/>
      <c r="F40" s="757"/>
      <c r="G40" s="736"/>
      <c r="H40" s="736"/>
      <c r="I40" s="692"/>
      <c r="J40" s="692"/>
      <c r="K40" s="692"/>
      <c r="L40" s="692"/>
      <c r="M40" s="692"/>
      <c r="N40" s="692"/>
      <c r="O40" s="735"/>
    </row>
    <row r="41" spans="1:19" ht="10.25" customHeight="1">
      <c r="A41" s="529" t="s">
        <v>318</v>
      </c>
      <c r="B41" s="842" t="str">
        <f>'C3LPG Balance'!C38</f>
        <v>Big gas</v>
      </c>
      <c r="C41" s="842" t="str">
        <f>'C3LPG Balance'!D38</f>
        <v>PTT TANK</v>
      </c>
      <c r="D41" s="551"/>
      <c r="E41" s="642"/>
      <c r="F41" s="757"/>
      <c r="G41" s="736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9" ht="10.25" customHeight="1">
      <c r="A42" s="529" t="s">
        <v>318</v>
      </c>
      <c r="B42" s="842" t="str">
        <f>'C3LPG Balance'!C39</f>
        <v>PAP</v>
      </c>
      <c r="C42" s="842" t="str">
        <f>'C3LPG Balance'!D39</f>
        <v>MT</v>
      </c>
      <c r="D42" s="551"/>
      <c r="E42" s="551"/>
      <c r="F42" s="703"/>
      <c r="G42" s="736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9" ht="10.25" customHeight="1">
      <c r="A43" s="529" t="s">
        <v>318</v>
      </c>
      <c r="B43" s="842" t="str">
        <f>'C3LPG Balance'!C40</f>
        <v>PAP</v>
      </c>
      <c r="C43" s="842" t="str">
        <f>'C3LPG Balance'!D40</f>
        <v>PTT TANK</v>
      </c>
      <c r="D43" s="551"/>
      <c r="E43" s="551"/>
      <c r="F43" s="703"/>
      <c r="G43" s="736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9" ht="10.25" customHeight="1">
      <c r="A44" s="529" t="s">
        <v>318</v>
      </c>
      <c r="B44" s="842" t="str">
        <f>'C3LPG Balance'!C41</f>
        <v>PAP</v>
      </c>
      <c r="C44" s="842" t="str">
        <f>'C3LPG Balance'!D41</f>
        <v>PTT TANK (Truck)</v>
      </c>
      <c r="D44" s="551"/>
      <c r="E44" s="551"/>
      <c r="F44" s="703"/>
      <c r="G44" s="736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9" ht="10.25" customHeight="1">
      <c r="A45" s="529" t="s">
        <v>318</v>
      </c>
      <c r="B45" s="842" t="str">
        <f>'C3LPG Balance'!C42</f>
        <v>WP</v>
      </c>
      <c r="C45" s="842" t="str">
        <f>'C3LPG Balance'!D42</f>
        <v>MT</v>
      </c>
      <c r="D45" s="551"/>
      <c r="E45" s="642"/>
      <c r="F45" s="703"/>
      <c r="G45" s="736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9" ht="10.25" customHeight="1">
      <c r="A46" s="529" t="s">
        <v>318</v>
      </c>
      <c r="B46" s="842" t="str">
        <f>'C3LPG Balance'!C43</f>
        <v>WP</v>
      </c>
      <c r="C46" s="842" t="str">
        <f>'C3LPG Balance'!D43</f>
        <v>PTT TANK</v>
      </c>
      <c r="D46" s="551"/>
      <c r="E46" s="551"/>
      <c r="F46" s="703"/>
      <c r="G46" s="736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9" ht="10.25" customHeight="1">
      <c r="A47" s="529" t="s">
        <v>318</v>
      </c>
      <c r="B47" s="842" t="str">
        <f>'C3LPG Balance'!C44</f>
        <v>Chevron</v>
      </c>
      <c r="C47" s="842" t="str">
        <f>'C3LPG Balance'!D44</f>
        <v>PTT TANK</v>
      </c>
      <c r="D47" s="551"/>
      <c r="E47" s="551"/>
      <c r="F47" s="703"/>
      <c r="G47" s="736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9" ht="10.25" customHeight="1">
      <c r="A48" s="529" t="s">
        <v>318</v>
      </c>
      <c r="B48" s="842" t="str">
        <f>'C3LPG Balance'!C45</f>
        <v>IRPC</v>
      </c>
      <c r="C48" s="842" t="str">
        <f>'C3LPG Balance'!D45</f>
        <v>MT</v>
      </c>
      <c r="D48" s="551"/>
      <c r="E48" s="642"/>
      <c r="F48" s="639"/>
      <c r="G48" s="736"/>
      <c r="H48" s="736"/>
      <c r="I48" s="692"/>
      <c r="J48" s="692"/>
      <c r="K48" s="692"/>
      <c r="L48" s="692"/>
      <c r="M48" s="692"/>
      <c r="N48" s="692"/>
      <c r="O48" s="735"/>
      <c r="P48" s="584"/>
    </row>
    <row r="49" spans="1:16" ht="10.25" customHeight="1">
      <c r="A49" s="529" t="s">
        <v>318</v>
      </c>
      <c r="B49" s="842" t="str">
        <f>'C3LPG Balance'!C46</f>
        <v>IRPC</v>
      </c>
      <c r="C49" s="842" t="str">
        <f>'C3LPG Balance'!D46</f>
        <v>PTT TANK</v>
      </c>
      <c r="D49" s="551"/>
      <c r="E49" s="551"/>
      <c r="F49" s="639"/>
      <c r="G49" s="736"/>
      <c r="H49" s="736"/>
      <c r="I49" s="692"/>
      <c r="J49" s="692"/>
      <c r="K49" s="692"/>
      <c r="L49" s="692"/>
      <c r="M49" s="692"/>
      <c r="N49" s="692"/>
      <c r="O49" s="735"/>
      <c r="P49" s="584"/>
    </row>
    <row r="50" spans="1:16" ht="10.25" customHeight="1">
      <c r="A50" s="529" t="s">
        <v>318</v>
      </c>
      <c r="B50" s="842" t="str">
        <f>'C3LPG Balance'!C47</f>
        <v>Atlas</v>
      </c>
      <c r="C50" s="842" t="str">
        <f>'C3LPG Balance'!D47</f>
        <v>MT</v>
      </c>
      <c r="D50" s="623"/>
      <c r="E50" s="644"/>
      <c r="F50" s="639"/>
      <c r="G50" s="736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6" ht="10.25" customHeight="1">
      <c r="A51" s="529" t="s">
        <v>318</v>
      </c>
      <c r="B51" s="842" t="str">
        <f>'C3LPG Balance'!C48</f>
        <v>Atlas</v>
      </c>
      <c r="C51" s="842" t="str">
        <f>'C3LPG Balance'!D48</f>
        <v>PTT TANK</v>
      </c>
      <c r="D51" s="551"/>
      <c r="E51" s="642"/>
      <c r="F51" s="639"/>
      <c r="G51" s="736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6" ht="10.25" customHeight="1">
      <c r="A52" s="529" t="s">
        <v>318</v>
      </c>
      <c r="B52" s="842" t="str">
        <f>'C3LPG Balance'!C49</f>
        <v>ESSO</v>
      </c>
      <c r="C52" s="842" t="str">
        <f>'C3LPG Balance'!D49</f>
        <v>MT</v>
      </c>
      <c r="D52" s="551"/>
      <c r="E52" s="642"/>
      <c r="F52" s="639"/>
      <c r="G52" s="736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6" ht="10.25" customHeight="1">
      <c r="A53" s="529" t="s">
        <v>318</v>
      </c>
      <c r="B53" s="842" t="str">
        <f>'C3LPG Balance'!C50</f>
        <v>ESSO</v>
      </c>
      <c r="C53" s="842" t="str">
        <f>'C3LPG Balance'!D50</f>
        <v xml:space="preserve">BRP </v>
      </c>
      <c r="D53" s="551"/>
      <c r="E53" s="642"/>
      <c r="F53" s="694"/>
      <c r="G53" s="736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6" ht="10.25" customHeight="1">
      <c r="A54" s="529" t="s">
        <v>318</v>
      </c>
      <c r="B54" s="842" t="str">
        <f>'C3LPG Balance'!C51</f>
        <v>ESSO</v>
      </c>
      <c r="C54" s="842" t="str">
        <f>'C3LPG Balance'!D51</f>
        <v>PTT TANK</v>
      </c>
      <c r="D54" s="551"/>
      <c r="E54" s="642"/>
      <c r="F54" s="694"/>
      <c r="G54" s="736"/>
      <c r="H54" s="736"/>
      <c r="I54" s="692"/>
      <c r="J54" s="692"/>
      <c r="K54" s="692"/>
      <c r="L54" s="692"/>
      <c r="M54" s="692"/>
      <c r="N54" s="692"/>
      <c r="O54" s="735"/>
      <c r="P54" s="584"/>
    </row>
    <row r="55" spans="1:16" ht="10.25" customHeight="1">
      <c r="A55" s="529" t="s">
        <v>318</v>
      </c>
      <c r="B55" s="842" t="str">
        <f>'C3LPG Balance'!C52</f>
        <v>UNO</v>
      </c>
      <c r="C55" s="842" t="str">
        <f>'C3LPG Balance'!D52</f>
        <v>PTT TANK</v>
      </c>
      <c r="D55" s="551"/>
      <c r="E55" s="642"/>
      <c r="F55" s="694"/>
      <c r="G55" s="736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6" ht="10.25" customHeight="1">
      <c r="A56" s="529" t="s">
        <v>318</v>
      </c>
      <c r="B56" s="842" t="str">
        <f>'C3LPG Balance'!C53</f>
        <v>Orchid</v>
      </c>
      <c r="C56" s="842" t="str">
        <f>'C3LPG Balance'!D53</f>
        <v>PTT TANK</v>
      </c>
      <c r="D56" s="551"/>
      <c r="E56" s="642"/>
      <c r="F56" s="639"/>
      <c r="G56" s="736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6" ht="10.25" customHeight="1">
      <c r="A57" s="529" t="s">
        <v>313</v>
      </c>
      <c r="B57" s="842" t="str">
        <f>'C3LPG Balance'!C54</f>
        <v>PTTOR</v>
      </c>
      <c r="C57" s="842" t="str">
        <f>'C3LPG Balance'!D54</f>
        <v>IRPC</v>
      </c>
      <c r="D57" s="623"/>
      <c r="E57" s="623"/>
      <c r="F57" s="639"/>
      <c r="G57" s="692"/>
      <c r="H57" s="692"/>
      <c r="I57" s="692"/>
      <c r="J57" s="692"/>
      <c r="K57" s="692"/>
      <c r="L57" s="692"/>
      <c r="M57" s="692"/>
      <c r="N57" s="692"/>
      <c r="O57" s="735"/>
      <c r="P57" s="584"/>
    </row>
    <row r="58" spans="1:16" ht="10.25" customHeight="1">
      <c r="A58" s="529" t="s">
        <v>313</v>
      </c>
      <c r="B58" s="842" t="str">
        <f>'C3LPG Balance'!C55</f>
        <v>WP</v>
      </c>
      <c r="C58" s="842" t="str">
        <f>'C3LPG Balance'!D55</f>
        <v>IRPC</v>
      </c>
      <c r="D58" s="623"/>
      <c r="E58" s="623"/>
      <c r="F58" s="639"/>
      <c r="G58" s="692"/>
      <c r="H58" s="692"/>
      <c r="I58" s="692"/>
      <c r="J58" s="692"/>
      <c r="K58" s="692"/>
      <c r="L58" s="692"/>
      <c r="M58" s="692"/>
      <c r="N58" s="692"/>
      <c r="O58" s="735"/>
      <c r="P58" s="584"/>
    </row>
    <row r="59" spans="1:16" ht="10.25" customHeight="1">
      <c r="A59" s="529" t="s">
        <v>313</v>
      </c>
      <c r="B59" s="842" t="str">
        <f>'C3LPG Balance'!C56</f>
        <v>Atlas</v>
      </c>
      <c r="C59" s="842" t="str">
        <f>'C3LPG Balance'!D56</f>
        <v>IRPC</v>
      </c>
      <c r="D59" s="623"/>
      <c r="E59" s="623"/>
      <c r="F59" s="639"/>
      <c r="G59" s="736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6" ht="10.25" customHeight="1">
      <c r="A60" s="529" t="s">
        <v>284</v>
      </c>
      <c r="B60" s="842" t="str">
        <f>'C3LPG Balance'!C57</f>
        <v>PTTOR</v>
      </c>
      <c r="C60" s="842" t="str">
        <f>'C3LPG Balance'!D57</f>
        <v>MT</v>
      </c>
      <c r="D60" s="551"/>
      <c r="E60" s="551"/>
      <c r="F60" s="639"/>
      <c r="G60" s="736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6" ht="10.25" customHeight="1">
      <c r="A61" s="529" t="s">
        <v>284</v>
      </c>
      <c r="B61" s="842" t="str">
        <f>'C3LPG Balance'!C58</f>
        <v>PTTOR</v>
      </c>
      <c r="C61" s="842" t="str">
        <f>'C3LPG Balance'!D58</f>
        <v>PTT TANK</v>
      </c>
      <c r="D61" s="551"/>
      <c r="E61" s="642"/>
      <c r="F61" s="639"/>
      <c r="G61" s="736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6" ht="10.25" customHeight="1">
      <c r="A62" s="529" t="s">
        <v>284</v>
      </c>
      <c r="B62" s="842" t="str">
        <f>'C3LPG Balance'!C59</f>
        <v>PTTOR</v>
      </c>
      <c r="C62" s="842" t="str">
        <f>'C3LPG Balance'!D59</f>
        <v>PTT TANK (Truck)</v>
      </c>
      <c r="D62" s="551"/>
      <c r="E62" s="551"/>
      <c r="F62" s="639"/>
      <c r="G62" s="736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6" ht="10.25" customHeight="1">
      <c r="A63" s="529" t="s">
        <v>284</v>
      </c>
      <c r="B63" s="842" t="str">
        <f>'C3LPG Balance'!C60</f>
        <v>BCP</v>
      </c>
      <c r="C63" s="842" t="str">
        <f>'C3LPG Balance'!D60</f>
        <v>MT</v>
      </c>
      <c r="D63" s="551"/>
      <c r="E63" s="642"/>
      <c r="F63" s="746"/>
      <c r="G63" s="736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6" ht="10.25" customHeight="1">
      <c r="A64" s="529" t="s">
        <v>284</v>
      </c>
      <c r="B64" s="842" t="str">
        <f>'C3LPG Balance'!C61</f>
        <v>BCP</v>
      </c>
      <c r="C64" s="842" t="str">
        <f>'C3LPG Balance'!D61</f>
        <v>PTT TANK</v>
      </c>
      <c r="D64" s="551"/>
      <c r="E64" s="642"/>
      <c r="F64" s="746"/>
      <c r="G64" s="736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0.25" customHeight="1">
      <c r="A65" s="529" t="s">
        <v>284</v>
      </c>
      <c r="B65" s="842" t="str">
        <f>'C3LPG Balance'!C62</f>
        <v>PAP</v>
      </c>
      <c r="C65" s="842" t="str">
        <f>'C3LPG Balance'!D62</f>
        <v>MT</v>
      </c>
      <c r="D65" s="551"/>
      <c r="E65" s="642"/>
      <c r="F65" s="759"/>
      <c r="G65" s="643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0.25" customHeight="1">
      <c r="A66" s="529" t="s">
        <v>284</v>
      </c>
      <c r="B66" s="842" t="str">
        <f>'C3LPG Balance'!C63</f>
        <v>PAP</v>
      </c>
      <c r="C66" s="842" t="str">
        <f>'C3LPG Balance'!D63</f>
        <v>PTT TANK</v>
      </c>
      <c r="D66" s="551"/>
      <c r="E66" s="642"/>
      <c r="F66" s="759"/>
      <c r="G66" s="643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0.25" customHeight="1">
      <c r="A67" s="529" t="s">
        <v>284</v>
      </c>
      <c r="B67" s="842" t="str">
        <f>'C3LPG Balance'!C64</f>
        <v>PAP</v>
      </c>
      <c r="C67" s="842" t="str">
        <f>'C3LPG Balance'!D64</f>
        <v>PTT TANK (Truck)</v>
      </c>
      <c r="D67" s="551"/>
      <c r="E67" s="642"/>
      <c r="F67" s="757"/>
      <c r="G67" s="643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0.25" customHeight="1">
      <c r="A68" s="529" t="s">
        <v>284</v>
      </c>
      <c r="B68" s="842" t="str">
        <f>'C3LPG Balance'!C65</f>
        <v>WP</v>
      </c>
      <c r="C68" s="842" t="str">
        <f>'C3LPG Balance'!D65</f>
        <v>MT</v>
      </c>
      <c r="D68" s="551"/>
      <c r="E68" s="642"/>
      <c r="F68" s="759"/>
      <c r="G68" s="643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0.25" customHeight="1">
      <c r="A69" s="529" t="s">
        <v>284</v>
      </c>
      <c r="B69" s="842" t="str">
        <f>'C3LPG Balance'!C66</f>
        <v>WP</v>
      </c>
      <c r="C69" s="842" t="str">
        <f>'C3LPG Balance'!D66</f>
        <v>PTT TANK</v>
      </c>
      <c r="D69" s="624"/>
      <c r="E69" s="624"/>
      <c r="F69" s="703"/>
      <c r="G69" s="619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0.25" customHeight="1">
      <c r="A70" s="529" t="s">
        <v>284</v>
      </c>
      <c r="B70" s="842" t="str">
        <f>'C3LPG Balance'!C67</f>
        <v>IRPC</v>
      </c>
      <c r="C70" s="842" t="str">
        <f>'C3LPG Balance'!D67</f>
        <v>MT</v>
      </c>
      <c r="D70" s="551"/>
      <c r="E70" s="642"/>
      <c r="F70" s="759"/>
      <c r="G70" s="643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0.25" customHeight="1">
      <c r="A71" s="529" t="s">
        <v>284</v>
      </c>
      <c r="B71" s="842" t="str">
        <f>'C3LPG Balance'!C68</f>
        <v>IRPC</v>
      </c>
      <c r="C71" s="842" t="str">
        <f>'C3LPG Balance'!D68</f>
        <v>PTT TANK</v>
      </c>
      <c r="D71" s="551"/>
      <c r="E71" s="642"/>
      <c r="F71" s="759"/>
      <c r="G71" s="643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0.25" customHeight="1">
      <c r="A72" s="529" t="s">
        <v>284</v>
      </c>
      <c r="B72" s="842" t="str">
        <f>'C3LPG Balance'!C69</f>
        <v>Atlas</v>
      </c>
      <c r="C72" s="842" t="str">
        <f>'C3LPG Balance'!D69</f>
        <v>MT</v>
      </c>
      <c r="D72" s="551"/>
      <c r="E72" s="642"/>
      <c r="F72" s="759"/>
      <c r="G72" s="643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0.25" customHeight="1">
      <c r="A73" s="529" t="s">
        <v>284</v>
      </c>
      <c r="B73" s="842" t="str">
        <f>'C3LPG Balance'!C70</f>
        <v>Atlas</v>
      </c>
      <c r="C73" s="842" t="str">
        <f>'C3LPG Balance'!D70</f>
        <v>PTT TANK</v>
      </c>
      <c r="D73" s="551"/>
      <c r="E73" s="642"/>
      <c r="F73" s="759"/>
      <c r="G73" s="643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0.25" customHeight="1">
      <c r="A74" s="529" t="s">
        <v>284</v>
      </c>
      <c r="B74" s="842" t="str">
        <f>'C3LPG Balance'!C71</f>
        <v>ESSO</v>
      </c>
      <c r="C74" s="842" t="str">
        <f>'C3LPG Balance'!D71</f>
        <v>MT</v>
      </c>
      <c r="D74" s="551"/>
      <c r="E74" s="642"/>
      <c r="F74" s="759"/>
      <c r="G74" s="643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0.25" customHeight="1">
      <c r="A75" s="529" t="s">
        <v>284</v>
      </c>
      <c r="B75" s="842" t="str">
        <f>'C3LPG Balance'!C72</f>
        <v>ESSO</v>
      </c>
      <c r="C75" s="842" t="str">
        <f>'C3LPG Balance'!D72</f>
        <v>PTT TANK</v>
      </c>
      <c r="D75" s="551"/>
      <c r="E75" s="642"/>
      <c r="F75" s="759"/>
      <c r="G75" s="643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0.25" customHeight="1">
      <c r="A76" s="529" t="s">
        <v>284</v>
      </c>
      <c r="B76" s="842" t="str">
        <f>'C3LPG Balance'!C73</f>
        <v>Orchid</v>
      </c>
      <c r="C76" s="842" t="str">
        <f>'C3LPG Balance'!D73</f>
        <v>PTT TANK</v>
      </c>
      <c r="D76" s="551"/>
      <c r="E76" s="642"/>
      <c r="F76" s="759"/>
      <c r="G76" s="643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0.25" customHeight="1">
      <c r="A77" s="529" t="s">
        <v>314</v>
      </c>
      <c r="B77" s="842" t="str">
        <f>'C3LPG Balance'!C74</f>
        <v>PTTOR</v>
      </c>
      <c r="C77" s="842" t="str">
        <f>'C3LPG Balance'!D74</f>
        <v>MT</v>
      </c>
      <c r="D77" s="551"/>
      <c r="E77" s="551"/>
      <c r="F77" s="703"/>
      <c r="G77" s="643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0.25" customHeight="1">
      <c r="A78" s="529" t="s">
        <v>314</v>
      </c>
      <c r="B78" s="842" t="str">
        <f>'C3LPG Balance'!C75</f>
        <v>PTTOR</v>
      </c>
      <c r="C78" s="842" t="str">
        <f>'C3LPG Balance'!D75</f>
        <v xml:space="preserve">SPRC </v>
      </c>
      <c r="D78" s="551"/>
      <c r="E78" s="642"/>
      <c r="F78" s="757"/>
      <c r="G78" s="643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0.25" customHeight="1">
      <c r="A79" s="529" t="s">
        <v>314</v>
      </c>
      <c r="B79" s="842" t="str">
        <f>'C3LPG Balance'!C76</f>
        <v>PAP</v>
      </c>
      <c r="C79" s="842" t="str">
        <f>'C3LPG Balance'!D76</f>
        <v xml:space="preserve">SPRC </v>
      </c>
      <c r="D79" s="551"/>
      <c r="E79" s="642"/>
      <c r="F79" s="759"/>
      <c r="G79" s="643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0.25" customHeight="1">
      <c r="A80" s="529" t="s">
        <v>314</v>
      </c>
      <c r="B80" s="842" t="str">
        <f>'C3LPG Balance'!C77</f>
        <v>WP</v>
      </c>
      <c r="C80" s="842" t="str">
        <f>'C3LPG Balance'!D77</f>
        <v xml:space="preserve">SPRC </v>
      </c>
      <c r="D80" s="551"/>
      <c r="E80" s="551"/>
      <c r="F80" s="703"/>
      <c r="G80" s="643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0.25" customHeight="1">
      <c r="A81" s="529" t="s">
        <v>314</v>
      </c>
      <c r="B81" s="842" t="str">
        <f>'C3LPG Balance'!C78</f>
        <v>Atlas</v>
      </c>
      <c r="C81" s="842" t="str">
        <f>'C3LPG Balance'!D78</f>
        <v xml:space="preserve">SPRC </v>
      </c>
      <c r="D81" s="551"/>
      <c r="E81" s="551"/>
      <c r="F81" s="703"/>
      <c r="G81" s="643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0.25" customHeight="1">
      <c r="A82" s="529" t="s">
        <v>315</v>
      </c>
      <c r="B82" s="842" t="str">
        <f>'C3LPG Balance'!C79</f>
        <v>PTTOR</v>
      </c>
      <c r="C82" s="842" t="str">
        <f>'C3LPG Balance'!D79</f>
        <v>PTTEP/LKB (Truck)</v>
      </c>
      <c r="D82" s="551"/>
      <c r="E82" s="551"/>
      <c r="F82" s="703"/>
      <c r="G82" s="643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0.25" customHeight="1">
      <c r="A83" s="529" t="s">
        <v>316</v>
      </c>
      <c r="B83" s="842" t="str">
        <f>'C3LPG Balance'!C80</f>
        <v>PTTOR</v>
      </c>
      <c r="C83" s="842" t="str">
        <f>'C3LPG Balance'!D80</f>
        <v>GSP KHM</v>
      </c>
      <c r="D83" s="514"/>
      <c r="E83" s="514"/>
      <c r="F83" s="703"/>
      <c r="G83" s="643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0.25" customHeight="1">
      <c r="A84" s="964" t="s">
        <v>16</v>
      </c>
      <c r="B84" s="962"/>
      <c r="C84" s="963"/>
      <c r="D84" s="563">
        <f>SUM(D27:D83)</f>
        <v>0</v>
      </c>
      <c r="E84" s="563">
        <f>SUM(E27:E83)</f>
        <v>0</v>
      </c>
      <c r="F84" s="753"/>
      <c r="G84" s="621"/>
      <c r="H84" s="741"/>
      <c r="I84" s="741"/>
      <c r="J84" s="741"/>
      <c r="K84" s="741"/>
      <c r="L84" s="741"/>
      <c r="M84" s="741"/>
      <c r="N84" s="741"/>
      <c r="O84" s="742"/>
    </row>
    <row r="85" spans="1:16" ht="10.25" customHeight="1">
      <c r="A85" s="964" t="s">
        <v>342</v>
      </c>
      <c r="B85" s="962"/>
      <c r="C85" s="963"/>
      <c r="D85" s="519">
        <f>SUM(D60:D76)</f>
        <v>0</v>
      </c>
      <c r="E85" s="519">
        <f>SUM(E60:E76)</f>
        <v>0</v>
      </c>
      <c r="F85" s="758"/>
      <c r="G85" s="599"/>
      <c r="H85" s="599"/>
      <c r="I85" s="599"/>
      <c r="J85" s="599"/>
      <c r="K85" s="599"/>
      <c r="L85" s="599"/>
      <c r="M85" s="599"/>
      <c r="N85" s="599"/>
      <c r="O85" s="600"/>
    </row>
    <row r="86" spans="1:16" ht="10.25" customHeight="1">
      <c r="A86" s="965" t="s">
        <v>322</v>
      </c>
      <c r="B86" s="966"/>
      <c r="C86" s="966"/>
      <c r="D86" s="583"/>
      <c r="E86" s="583"/>
      <c r="F86" s="726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0.25" customHeight="1">
      <c r="A87" s="944" t="s">
        <v>108</v>
      </c>
      <c r="B87" s="945"/>
      <c r="C87" s="946"/>
      <c r="D87" s="506" t="str">
        <f>D9</f>
        <v>แผนเดิม</v>
      </c>
      <c r="E87" s="506" t="str">
        <f>E9</f>
        <v>แผนใหม่</v>
      </c>
      <c r="F87" s="978" t="s">
        <v>133</v>
      </c>
      <c r="G87" s="954"/>
      <c r="H87" s="954"/>
      <c r="I87" s="954"/>
      <c r="J87" s="954"/>
      <c r="K87" s="954"/>
      <c r="L87" s="954"/>
      <c r="M87" s="954"/>
      <c r="N87" s="954"/>
      <c r="O87" s="955"/>
    </row>
    <row r="88" spans="1:16" ht="10.25" customHeight="1">
      <c r="A88" s="539" t="s">
        <v>241</v>
      </c>
      <c r="B88" s="540"/>
      <c r="C88" s="540"/>
      <c r="D88" s="512"/>
      <c r="E88" s="512"/>
      <c r="F88" s="638"/>
      <c r="G88" s="559"/>
      <c r="H88" s="559"/>
      <c r="I88" s="559"/>
      <c r="J88" s="559"/>
      <c r="K88" s="559"/>
      <c r="L88" s="559"/>
      <c r="M88" s="559"/>
      <c r="N88" s="559"/>
      <c r="O88" s="560"/>
    </row>
    <row r="89" spans="1:16" ht="10.25" customHeight="1">
      <c r="A89" s="971" t="s">
        <v>339</v>
      </c>
      <c r="B89" s="972"/>
      <c r="C89" s="542"/>
      <c r="D89" s="530"/>
      <c r="E89" s="551"/>
      <c r="F89" s="639"/>
      <c r="G89" s="561"/>
      <c r="H89" s="561"/>
      <c r="I89" s="561"/>
      <c r="J89" s="561"/>
      <c r="K89" s="561"/>
      <c r="L89" s="561"/>
      <c r="M89" s="561"/>
      <c r="N89" s="561"/>
      <c r="O89" s="562"/>
    </row>
    <row r="90" spans="1:16" ht="10.25" customHeight="1">
      <c r="A90" s="541" t="s">
        <v>192</v>
      </c>
      <c r="B90" s="542"/>
      <c r="C90" s="542"/>
      <c r="D90" s="530"/>
      <c r="E90" s="551"/>
      <c r="F90" s="703"/>
      <c r="G90" s="561"/>
      <c r="H90" s="561"/>
      <c r="I90" s="561"/>
      <c r="J90" s="561"/>
      <c r="K90" s="561"/>
      <c r="L90" s="561"/>
      <c r="M90" s="561"/>
      <c r="N90" s="561"/>
      <c r="O90" s="562"/>
    </row>
    <row r="91" spans="1:16" ht="10.25" customHeight="1">
      <c r="A91" s="541" t="s">
        <v>320</v>
      </c>
      <c r="B91" s="542"/>
      <c r="C91" s="542"/>
      <c r="D91" s="530"/>
      <c r="E91" s="551"/>
      <c r="F91" s="753"/>
      <c r="G91" s="754"/>
      <c r="H91" s="754"/>
      <c r="I91" s="754"/>
      <c r="J91" s="754"/>
      <c r="K91" s="754"/>
      <c r="L91" s="754"/>
      <c r="M91" s="754"/>
      <c r="N91" s="754"/>
      <c r="O91" s="755"/>
    </row>
    <row r="92" spans="1:16" ht="10.25" customHeight="1">
      <c r="A92" s="539" t="s">
        <v>125</v>
      </c>
      <c r="B92" s="473"/>
      <c r="C92" s="473"/>
      <c r="D92" s="573"/>
      <c r="E92" s="573"/>
      <c r="F92" s="703"/>
      <c r="G92" s="561"/>
      <c r="H92" s="561"/>
      <c r="I92" s="561"/>
      <c r="J92" s="561"/>
      <c r="K92" s="561"/>
      <c r="L92" s="561"/>
      <c r="M92" s="561"/>
      <c r="N92" s="561"/>
      <c r="O92" s="562"/>
    </row>
    <row r="93" spans="1:16" ht="10.25" customHeight="1">
      <c r="A93" s="556" t="s">
        <v>433</v>
      </c>
      <c r="B93" s="499"/>
      <c r="C93" s="499"/>
      <c r="D93" s="574"/>
      <c r="E93" s="574"/>
      <c r="F93" s="703"/>
      <c r="G93" s="561"/>
      <c r="H93" s="561"/>
      <c r="I93" s="561"/>
      <c r="J93" s="561"/>
      <c r="K93" s="561"/>
      <c r="L93" s="561"/>
      <c r="M93" s="561"/>
      <c r="N93" s="561"/>
      <c r="O93" s="562"/>
    </row>
    <row r="94" spans="1:16" ht="10.25" customHeight="1">
      <c r="A94" s="964" t="s">
        <v>16</v>
      </c>
      <c r="B94" s="962"/>
      <c r="C94" s="963"/>
      <c r="D94" s="544">
        <f>SUM(D88:D93)</f>
        <v>0</v>
      </c>
      <c r="E94" s="544">
        <f>SUM(E88:E93)</f>
        <v>0</v>
      </c>
      <c r="F94" s="614"/>
      <c r="G94" s="570"/>
      <c r="H94" s="570"/>
      <c r="I94" s="570"/>
      <c r="J94" s="570"/>
      <c r="K94" s="570"/>
      <c r="L94" s="570"/>
      <c r="M94" s="570"/>
      <c r="N94" s="570"/>
      <c r="O94" s="571"/>
    </row>
    <row r="95" spans="1:16" ht="10.25" customHeight="1">
      <c r="A95" s="973" t="s">
        <v>255</v>
      </c>
      <c r="B95" s="974"/>
      <c r="C95" s="974"/>
      <c r="D95" s="484"/>
      <c r="E95" s="484"/>
      <c r="F95" s="615"/>
      <c r="G95" s="484"/>
      <c r="H95" s="484"/>
      <c r="I95" s="484"/>
      <c r="J95" s="484"/>
      <c r="K95" s="501"/>
      <c r="L95" s="501"/>
      <c r="M95" s="501"/>
      <c r="N95" s="501"/>
      <c r="O95" s="572"/>
    </row>
    <row r="96" spans="1:16" ht="10.25" customHeight="1">
      <c r="A96" s="944" t="s">
        <v>108</v>
      </c>
      <c r="B96" s="945"/>
      <c r="C96" s="946"/>
      <c r="D96" s="839" t="str">
        <f>D87</f>
        <v>แผนเดิม</v>
      </c>
      <c r="E96" s="839" t="str">
        <f>E87</f>
        <v>แผนใหม่</v>
      </c>
      <c r="F96" s="978" t="s">
        <v>133</v>
      </c>
      <c r="G96" s="954"/>
      <c r="H96" s="954"/>
      <c r="I96" s="954"/>
      <c r="J96" s="954"/>
      <c r="K96" s="954"/>
      <c r="L96" s="954"/>
      <c r="M96" s="954"/>
      <c r="N96" s="954"/>
      <c r="O96" s="955"/>
    </row>
    <row r="97" spans="1:15" ht="10.25" customHeight="1">
      <c r="A97" s="539" t="s">
        <v>88</v>
      </c>
      <c r="B97" s="540"/>
      <c r="C97" s="540"/>
      <c r="D97" s="509"/>
      <c r="E97" s="512"/>
      <c r="F97" s="596"/>
      <c r="G97" s="559"/>
      <c r="H97" s="559"/>
      <c r="I97" s="559"/>
      <c r="J97" s="559"/>
      <c r="K97" s="559"/>
      <c r="L97" s="559"/>
      <c r="M97" s="559"/>
      <c r="N97" s="559"/>
      <c r="O97" s="560"/>
    </row>
    <row r="98" spans="1:15" ht="10.25" customHeight="1">
      <c r="A98" s="964" t="s">
        <v>16</v>
      </c>
      <c r="B98" s="962"/>
      <c r="C98" s="963"/>
      <c r="D98" s="544">
        <f>SUM(D97)</f>
        <v>0</v>
      </c>
      <c r="E98" s="575">
        <f>SUM(E97)</f>
        <v>0</v>
      </c>
      <c r="F98" s="598"/>
      <c r="G98" s="570"/>
      <c r="H98" s="570"/>
      <c r="I98" s="570"/>
      <c r="J98" s="570"/>
      <c r="K98" s="570"/>
      <c r="L98" s="570"/>
      <c r="M98" s="570"/>
      <c r="N98" s="570"/>
      <c r="O98" s="571"/>
    </row>
    <row r="99" spans="1:15" ht="10.25" customHeight="1">
      <c r="A99" s="547" t="s">
        <v>447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A95:C95"/>
    <mergeCell ref="A96:C96"/>
    <mergeCell ref="F96:O96"/>
    <mergeCell ref="A98:C98"/>
    <mergeCell ref="A85:C85"/>
    <mergeCell ref="A86:C86"/>
    <mergeCell ref="A87:C87"/>
    <mergeCell ref="F87:O87"/>
    <mergeCell ref="A89:B89"/>
    <mergeCell ref="A94:C94"/>
    <mergeCell ref="A84:C84"/>
    <mergeCell ref="A9:C9"/>
    <mergeCell ref="F9:O9"/>
    <mergeCell ref="B10:C10"/>
    <mergeCell ref="B11:C11"/>
    <mergeCell ref="B12:C12"/>
    <mergeCell ref="A13:C13"/>
    <mergeCell ref="A15:C15"/>
    <mergeCell ref="F15:O15"/>
    <mergeCell ref="A25:C25"/>
    <mergeCell ref="A26:C26"/>
    <mergeCell ref="F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C99"/>
  <sheetViews>
    <sheetView view="pageBreakPreview" topLeftCell="A76" zoomScale="115" zoomScaleNormal="100" zoomScaleSheetLayoutView="115" zoomScalePageLayoutView="55" workbookViewId="0">
      <selection activeCell="F88" sqref="F88"/>
    </sheetView>
  </sheetViews>
  <sheetFormatPr defaultColWidth="8.9140625" defaultRowHeight="12"/>
  <cols>
    <col min="1" max="1" width="16.9140625" style="549" customWidth="1"/>
    <col min="2" max="2" width="19.6640625" style="549" customWidth="1"/>
    <col min="3" max="3" width="17.33203125" style="549" bestFit="1" customWidth="1"/>
    <col min="4" max="5" width="7.9140625" style="550" customWidth="1"/>
    <col min="6" max="15" width="6.4140625" style="550" customWidth="1"/>
    <col min="16" max="16" width="9.08203125" style="581" bestFit="1" customWidth="1"/>
    <col min="17" max="16384" width="8.9140625" style="581"/>
  </cols>
  <sheetData>
    <row r="1" spans="1:24">
      <c r="A1" s="472" t="s">
        <v>129</v>
      </c>
      <c r="B1" s="473"/>
      <c r="C1" s="474"/>
      <c r="D1" s="975" t="s">
        <v>130</v>
      </c>
      <c r="E1" s="976"/>
      <c r="F1" s="976"/>
      <c r="G1" s="976"/>
      <c r="H1" s="976"/>
      <c r="I1" s="977"/>
      <c r="J1" s="477" t="s">
        <v>101</v>
      </c>
      <c r="K1" s="477" t="s">
        <v>490</v>
      </c>
      <c r="L1" s="477"/>
      <c r="M1" s="478"/>
      <c r="N1" s="478"/>
      <c r="O1" s="479"/>
    </row>
    <row r="2" spans="1:24">
      <c r="A2" s="481" t="s">
        <v>331</v>
      </c>
      <c r="B2" s="482"/>
      <c r="C2" s="483"/>
      <c r="D2" s="927" t="s">
        <v>461</v>
      </c>
      <c r="E2" s="928"/>
      <c r="F2" s="928"/>
      <c r="G2" s="928"/>
      <c r="H2" s="928"/>
      <c r="I2" s="929"/>
      <c r="J2" s="489" t="s">
        <v>103</v>
      </c>
      <c r="K2" s="490" t="s">
        <v>484</v>
      </c>
      <c r="L2" s="491"/>
      <c r="M2" s="491"/>
      <c r="N2" s="491"/>
      <c r="O2" s="492"/>
    </row>
    <row r="3" spans="1:24">
      <c r="A3" s="493"/>
      <c r="B3" s="482"/>
      <c r="C3" s="483"/>
      <c r="D3" s="927" t="s">
        <v>460</v>
      </c>
      <c r="E3" s="928"/>
      <c r="F3" s="928"/>
      <c r="G3" s="928"/>
      <c r="H3" s="928"/>
      <c r="I3" s="929"/>
      <c r="J3" s="482" t="s">
        <v>104</v>
      </c>
      <c r="K3" s="482"/>
      <c r="L3" s="482"/>
      <c r="M3" s="482"/>
      <c r="N3" s="482"/>
      <c r="O3" s="483"/>
    </row>
    <row r="4" spans="1:24" ht="11.15" customHeight="1">
      <c r="A4" s="493"/>
      <c r="B4" s="482"/>
      <c r="C4" s="483"/>
      <c r="D4" s="485"/>
      <c r="E4" s="849"/>
      <c r="F4" s="849"/>
      <c r="G4" s="849"/>
      <c r="H4" s="849"/>
      <c r="I4" s="850"/>
      <c r="J4" s="849"/>
      <c r="K4" s="849"/>
      <c r="L4" s="849"/>
      <c r="M4" s="849"/>
      <c r="N4" s="849"/>
      <c r="O4" s="850"/>
    </row>
    <row r="5" spans="1:24" ht="8.4" customHeight="1">
      <c r="A5" s="493"/>
      <c r="B5" s="482"/>
      <c r="C5" s="483"/>
      <c r="D5" s="485"/>
      <c r="E5" s="849"/>
      <c r="F5" s="849"/>
      <c r="G5" s="849"/>
      <c r="H5" s="849"/>
      <c r="I5" s="850"/>
      <c r="J5" s="849"/>
      <c r="K5" s="849"/>
      <c r="L5" s="849"/>
      <c r="M5" s="849"/>
      <c r="N5" s="849"/>
      <c r="O5" s="850"/>
    </row>
    <row r="6" spans="1:24">
      <c r="A6" s="493"/>
      <c r="B6" s="482"/>
      <c r="C6" s="483"/>
      <c r="D6" s="927" t="s">
        <v>105</v>
      </c>
      <c r="E6" s="928"/>
      <c r="F6" s="928"/>
      <c r="G6" s="928"/>
      <c r="H6" s="928"/>
      <c r="I6" s="929"/>
      <c r="J6" s="930" t="s">
        <v>155</v>
      </c>
      <c r="K6" s="930"/>
      <c r="L6" s="930"/>
      <c r="M6" s="930"/>
      <c r="N6" s="930"/>
      <c r="O6" s="931"/>
    </row>
    <row r="7" spans="1:24">
      <c r="A7" s="498"/>
      <c r="B7" s="499"/>
      <c r="C7" s="500"/>
      <c r="D7" s="932" t="s">
        <v>106</v>
      </c>
      <c r="E7" s="933"/>
      <c r="F7" s="933"/>
      <c r="G7" s="933"/>
      <c r="H7" s="933"/>
      <c r="I7" s="934"/>
      <c r="J7" s="935" t="s">
        <v>191</v>
      </c>
      <c r="K7" s="935"/>
      <c r="L7" s="935"/>
      <c r="M7" s="935"/>
      <c r="N7" s="935"/>
      <c r="O7" s="936"/>
      <c r="Q7" s="582"/>
    </row>
    <row r="8" spans="1:24" ht="10.25" customHeight="1">
      <c r="A8" s="487" t="s">
        <v>253</v>
      </c>
      <c r="B8" s="499"/>
      <c r="C8" s="499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72"/>
      <c r="Q8" s="582"/>
    </row>
    <row r="9" spans="1:24" ht="10.25" customHeight="1">
      <c r="A9" s="959" t="s">
        <v>108</v>
      </c>
      <c r="B9" s="960"/>
      <c r="C9" s="970"/>
      <c r="D9" s="524" t="s">
        <v>131</v>
      </c>
      <c r="E9" s="524" t="s">
        <v>132</v>
      </c>
      <c r="F9" s="978" t="s">
        <v>133</v>
      </c>
      <c r="G9" s="954"/>
      <c r="H9" s="954"/>
      <c r="I9" s="954"/>
      <c r="J9" s="954"/>
      <c r="K9" s="954"/>
      <c r="L9" s="954"/>
      <c r="M9" s="954"/>
      <c r="N9" s="954"/>
      <c r="O9" s="955"/>
      <c r="Q9" s="582"/>
    </row>
    <row r="10" spans="1:24" ht="10.25" customHeight="1">
      <c r="A10" s="507" t="s">
        <v>54</v>
      </c>
      <c r="B10" s="947" t="s">
        <v>302</v>
      </c>
      <c r="C10" s="948"/>
      <c r="D10" s="690"/>
      <c r="E10" s="851"/>
      <c r="F10" s="638"/>
      <c r="G10" s="641"/>
      <c r="H10" s="617"/>
      <c r="I10" s="617"/>
      <c r="J10" s="617"/>
      <c r="K10" s="617"/>
      <c r="L10" s="617"/>
      <c r="M10" s="617"/>
      <c r="N10" s="617"/>
      <c r="O10" s="618"/>
      <c r="P10" s="638" t="s">
        <v>478</v>
      </c>
      <c r="Q10" s="582"/>
    </row>
    <row r="11" spans="1:24" ht="10.25" customHeight="1">
      <c r="A11" s="529" t="s">
        <v>53</v>
      </c>
      <c r="B11" s="979" t="s">
        <v>302</v>
      </c>
      <c r="C11" s="980"/>
      <c r="D11" s="551"/>
      <c r="E11" s="642"/>
      <c r="F11" s="820"/>
      <c r="G11" s="643"/>
      <c r="H11" s="619"/>
      <c r="I11" s="619"/>
      <c r="J11" s="619"/>
      <c r="K11" s="619"/>
      <c r="L11" s="619"/>
      <c r="M11" s="619"/>
      <c r="N11" s="619"/>
      <c r="O11" s="620"/>
      <c r="P11" s="820" t="s">
        <v>491</v>
      </c>
      <c r="Q11" s="582"/>
    </row>
    <row r="12" spans="1:24" ht="10.25" customHeight="1">
      <c r="A12" s="513" t="s">
        <v>53</v>
      </c>
      <c r="B12" s="981" t="s">
        <v>338</v>
      </c>
      <c r="C12" s="952"/>
      <c r="D12" s="515"/>
      <c r="E12" s="514"/>
      <c r="F12" s="820"/>
      <c r="G12" s="643"/>
      <c r="H12" s="619"/>
      <c r="I12" s="619"/>
      <c r="J12" s="619"/>
      <c r="K12" s="619"/>
      <c r="L12" s="619"/>
      <c r="M12" s="619"/>
      <c r="N12" s="619"/>
      <c r="O12" s="620"/>
      <c r="P12" s="820" t="s">
        <v>479</v>
      </c>
      <c r="Q12" s="582"/>
    </row>
    <row r="13" spans="1:24" ht="10.25" customHeight="1">
      <c r="A13" s="953" t="s">
        <v>16</v>
      </c>
      <c r="B13" s="982"/>
      <c r="C13" s="983"/>
      <c r="D13" s="563">
        <f>SUM(D10:D12)</f>
        <v>0</v>
      </c>
      <c r="E13" s="563">
        <f>SUM(E10:E12)</f>
        <v>0</v>
      </c>
      <c r="F13" s="875"/>
      <c r="G13" s="621"/>
      <c r="H13" s="621"/>
      <c r="I13" s="621"/>
      <c r="J13" s="621"/>
      <c r="K13" s="621"/>
      <c r="L13" s="621"/>
      <c r="M13" s="621"/>
      <c r="N13" s="621"/>
      <c r="O13" s="622"/>
      <c r="P13" s="582" t="s">
        <v>492</v>
      </c>
      <c r="Q13" s="582"/>
    </row>
    <row r="14" spans="1:24" ht="10.25" customHeight="1">
      <c r="A14" s="472" t="s">
        <v>254</v>
      </c>
      <c r="B14" s="473"/>
      <c r="C14" s="473"/>
      <c r="D14" s="521">
        <f>D16+D17</f>
        <v>51.900000000000006</v>
      </c>
      <c r="E14" s="521">
        <f>E16+E17</f>
        <v>36</v>
      </c>
      <c r="F14" s="564" t="e">
        <f t="shared" ref="F14:O14" si="0">F16+F17</f>
        <v>#VALUE!</v>
      </c>
      <c r="G14" s="564">
        <f t="shared" si="0"/>
        <v>0</v>
      </c>
      <c r="H14" s="564">
        <f t="shared" si="0"/>
        <v>0</v>
      </c>
      <c r="I14" s="564">
        <f t="shared" si="0"/>
        <v>0</v>
      </c>
      <c r="J14" s="564">
        <f t="shared" si="0"/>
        <v>0</v>
      </c>
      <c r="K14" s="564">
        <f t="shared" si="0"/>
        <v>0</v>
      </c>
      <c r="L14" s="564">
        <f t="shared" si="0"/>
        <v>0</v>
      </c>
      <c r="M14" s="564">
        <f t="shared" si="0"/>
        <v>0</v>
      </c>
      <c r="N14" s="564">
        <f t="shared" si="0"/>
        <v>0</v>
      </c>
      <c r="O14" s="565">
        <f t="shared" si="0"/>
        <v>0</v>
      </c>
      <c r="P14" s="582"/>
      <c r="Q14" s="582"/>
    </row>
    <row r="15" spans="1:24" ht="10.25" customHeight="1">
      <c r="A15" s="959" t="s">
        <v>108</v>
      </c>
      <c r="B15" s="945"/>
      <c r="C15" s="946"/>
      <c r="D15" s="524" t="str">
        <f>D9</f>
        <v>แผนเดิม</v>
      </c>
      <c r="E15" s="524" t="str">
        <f>E9</f>
        <v>แผนใหม่</v>
      </c>
      <c r="F15" s="964" t="s">
        <v>133</v>
      </c>
      <c r="G15" s="962"/>
      <c r="H15" s="962"/>
      <c r="I15" s="962"/>
      <c r="J15" s="962"/>
      <c r="K15" s="962"/>
      <c r="L15" s="962"/>
      <c r="M15" s="962"/>
      <c r="N15" s="962"/>
      <c r="O15" s="963"/>
      <c r="P15" s="582"/>
      <c r="Q15" s="582"/>
    </row>
    <row r="16" spans="1:24" ht="10.25" customHeight="1">
      <c r="A16" s="510" t="s">
        <v>317</v>
      </c>
      <c r="B16" s="767" t="s">
        <v>302</v>
      </c>
      <c r="C16" s="846" t="s">
        <v>286</v>
      </c>
      <c r="D16" s="512">
        <v>18.400000000000002</v>
      </c>
      <c r="E16" s="512">
        <v>12</v>
      </c>
      <c r="F16" s="638" t="s">
        <v>487</v>
      </c>
      <c r="G16" s="561"/>
      <c r="H16" s="561"/>
      <c r="I16" s="561"/>
      <c r="J16" s="561"/>
      <c r="K16" s="561"/>
      <c r="L16" s="561"/>
      <c r="M16" s="561"/>
      <c r="N16" s="561"/>
      <c r="O16" s="562"/>
      <c r="P16" s="582"/>
      <c r="Q16" s="582"/>
      <c r="R16" s="582"/>
      <c r="S16" s="582"/>
      <c r="T16" s="582"/>
      <c r="U16" s="582"/>
      <c r="V16" s="582"/>
      <c r="W16" s="582"/>
      <c r="X16" s="582"/>
    </row>
    <row r="17" spans="1:29" ht="10.25" customHeight="1">
      <c r="A17" s="529" t="s">
        <v>318</v>
      </c>
      <c r="B17" s="768" t="s">
        <v>302</v>
      </c>
      <c r="C17" s="847" t="s">
        <v>286</v>
      </c>
      <c r="D17" s="551">
        <v>33.5</v>
      </c>
      <c r="E17" s="551">
        <v>24</v>
      </c>
      <c r="F17" s="639" t="s">
        <v>489</v>
      </c>
      <c r="G17" s="561"/>
      <c r="H17" s="561"/>
      <c r="I17" s="561"/>
      <c r="J17" s="561"/>
      <c r="K17" s="561"/>
      <c r="L17" s="561"/>
      <c r="M17" s="561"/>
      <c r="N17" s="561"/>
      <c r="O17" s="562"/>
      <c r="P17" s="582"/>
      <c r="Q17" s="582"/>
      <c r="R17" s="582"/>
      <c r="S17" s="582"/>
      <c r="T17" s="582"/>
      <c r="U17" s="582"/>
      <c r="V17" s="582"/>
      <c r="W17" s="582"/>
      <c r="X17" s="582"/>
    </row>
    <row r="18" spans="1:29" ht="10.25" customHeight="1">
      <c r="A18" s="529" t="s">
        <v>317</v>
      </c>
      <c r="B18" s="768" t="s">
        <v>312</v>
      </c>
      <c r="C18" s="847" t="s">
        <v>286</v>
      </c>
      <c r="D18" s="551"/>
      <c r="E18" s="551"/>
      <c r="F18" s="639"/>
      <c r="G18" s="561"/>
      <c r="H18" s="561"/>
      <c r="I18" s="561"/>
      <c r="J18" s="561"/>
      <c r="K18" s="561"/>
      <c r="L18" s="561"/>
      <c r="M18" s="561"/>
      <c r="N18" s="561"/>
      <c r="O18" s="562"/>
      <c r="P18" s="582"/>
      <c r="Q18" s="582"/>
      <c r="R18" s="582"/>
      <c r="S18" s="582"/>
      <c r="T18" s="582"/>
      <c r="U18" s="582"/>
      <c r="V18" s="582"/>
      <c r="W18" s="582"/>
      <c r="X18" s="582"/>
    </row>
    <row r="19" spans="1:29" ht="10.25" customHeight="1">
      <c r="A19" s="529" t="s">
        <v>435</v>
      </c>
      <c r="B19" s="768" t="s">
        <v>312</v>
      </c>
      <c r="C19" s="847" t="s">
        <v>312</v>
      </c>
      <c r="D19" s="551"/>
      <c r="E19" s="551"/>
      <c r="F19" s="639"/>
      <c r="G19" s="561"/>
      <c r="H19" s="561"/>
      <c r="I19" s="561"/>
      <c r="J19" s="561"/>
      <c r="K19" s="561"/>
      <c r="L19" s="561"/>
      <c r="M19" s="561"/>
      <c r="N19" s="561"/>
      <c r="O19" s="562"/>
      <c r="P19" s="582"/>
      <c r="Q19" s="582"/>
      <c r="R19" s="582"/>
      <c r="S19" s="582"/>
      <c r="T19" s="582"/>
      <c r="U19" s="582"/>
      <c r="V19" s="582"/>
      <c r="W19" s="582"/>
      <c r="X19" s="582"/>
    </row>
    <row r="20" spans="1:29" ht="10.25" customHeight="1">
      <c r="A20" s="529" t="s">
        <v>434</v>
      </c>
      <c r="B20" s="768" t="s">
        <v>432</v>
      </c>
      <c r="C20" s="847" t="s">
        <v>286</v>
      </c>
      <c r="D20" s="551"/>
      <c r="E20" s="551"/>
      <c r="F20" s="639"/>
      <c r="G20" s="561"/>
      <c r="H20" s="561"/>
      <c r="I20" s="561"/>
      <c r="J20" s="561"/>
      <c r="K20" s="561"/>
      <c r="L20" s="561"/>
      <c r="M20" s="561"/>
      <c r="N20" s="561"/>
      <c r="O20" s="562"/>
      <c r="P20" s="582"/>
      <c r="Q20" s="582"/>
      <c r="R20" s="582"/>
      <c r="S20" s="582"/>
      <c r="T20" s="582"/>
      <c r="U20" s="582"/>
      <c r="V20" s="582"/>
      <c r="W20" s="582"/>
      <c r="X20" s="582"/>
    </row>
    <row r="21" spans="1:29" ht="10.25" customHeight="1">
      <c r="A21" s="529" t="s">
        <v>318</v>
      </c>
      <c r="B21" s="768" t="s">
        <v>339</v>
      </c>
      <c r="C21" s="847" t="s">
        <v>286</v>
      </c>
      <c r="D21" s="530">
        <v>23</v>
      </c>
      <c r="E21" s="530">
        <v>27.5</v>
      </c>
      <c r="F21" s="639" t="s">
        <v>485</v>
      </c>
      <c r="G21" s="561"/>
      <c r="H21" s="561"/>
      <c r="I21" s="561"/>
      <c r="J21" s="561"/>
      <c r="K21" s="561"/>
      <c r="L21" s="561"/>
      <c r="M21" s="561"/>
      <c r="N21" s="561"/>
      <c r="O21" s="562"/>
      <c r="P21" s="582"/>
      <c r="Q21" s="583"/>
    </row>
    <row r="22" spans="1:29" ht="10.25" customHeight="1">
      <c r="A22" s="529" t="s">
        <v>317</v>
      </c>
      <c r="B22" s="768" t="s">
        <v>121</v>
      </c>
      <c r="C22" s="847" t="s">
        <v>286</v>
      </c>
      <c r="D22" s="551">
        <v>31.2</v>
      </c>
      <c r="E22" s="551">
        <v>26.143000000000001</v>
      </c>
      <c r="F22" s="639" t="s">
        <v>488</v>
      </c>
      <c r="G22" s="561"/>
      <c r="H22" s="561"/>
      <c r="I22" s="561"/>
      <c r="J22" s="561"/>
      <c r="K22" s="561"/>
      <c r="L22" s="561"/>
      <c r="M22" s="561"/>
      <c r="N22" s="561"/>
      <c r="O22" s="562"/>
      <c r="P22" s="582"/>
      <c r="Q22" s="583"/>
    </row>
    <row r="23" spans="1:29" ht="10.25" customHeight="1">
      <c r="A23" s="529" t="s">
        <v>317</v>
      </c>
      <c r="B23" s="768" t="s">
        <v>122</v>
      </c>
      <c r="C23" s="847" t="s">
        <v>286</v>
      </c>
      <c r="D23" s="551">
        <v>22.795999999999999</v>
      </c>
      <c r="E23" s="551">
        <v>19.7</v>
      </c>
      <c r="F23" s="639" t="s">
        <v>489</v>
      </c>
      <c r="G23" s="561"/>
      <c r="H23" s="561"/>
      <c r="I23" s="561"/>
      <c r="J23" s="561"/>
      <c r="K23" s="561"/>
      <c r="L23" s="561"/>
      <c r="M23" s="561"/>
      <c r="N23" s="561"/>
      <c r="O23" s="562"/>
      <c r="P23" s="582"/>
      <c r="Q23" s="583"/>
    </row>
    <row r="24" spans="1:29" ht="10.25" customHeight="1">
      <c r="A24" s="513" t="s">
        <v>317</v>
      </c>
      <c r="B24" s="769" t="s">
        <v>457</v>
      </c>
      <c r="C24" s="847" t="s">
        <v>286</v>
      </c>
      <c r="D24" s="514">
        <v>7.2</v>
      </c>
      <c r="E24" s="514">
        <v>0</v>
      </c>
      <c r="F24" s="639" t="s">
        <v>486</v>
      </c>
      <c r="G24" s="561"/>
      <c r="H24" s="561"/>
      <c r="I24" s="561"/>
      <c r="J24" s="561"/>
      <c r="K24" s="561"/>
      <c r="L24" s="561"/>
      <c r="M24" s="561"/>
      <c r="N24" s="561"/>
      <c r="O24" s="562"/>
      <c r="P24" s="584"/>
      <c r="Q24" s="585"/>
      <c r="R24" s="582"/>
      <c r="S24" s="586"/>
      <c r="T24" s="586"/>
      <c r="U24" s="586"/>
      <c r="V24" s="586"/>
      <c r="W24" s="586"/>
      <c r="X24" s="586"/>
      <c r="Y24" s="586"/>
      <c r="Z24" s="586"/>
      <c r="AA24" s="586"/>
      <c r="AB24" s="586"/>
      <c r="AC24" s="586"/>
    </row>
    <row r="25" spans="1:29" ht="10.25" customHeight="1">
      <c r="A25" s="961" t="s">
        <v>16</v>
      </c>
      <c r="B25" s="962"/>
      <c r="C25" s="963"/>
      <c r="D25" s="579">
        <f>SUM(D16:D24)</f>
        <v>136.096</v>
      </c>
      <c r="E25" s="580">
        <f>SUM(E16:E24)</f>
        <v>109.343</v>
      </c>
      <c r="F25" s="697"/>
      <c r="G25" s="570"/>
      <c r="H25" s="570"/>
      <c r="I25" s="570"/>
      <c r="J25" s="570"/>
      <c r="K25" s="570"/>
      <c r="L25" s="570"/>
      <c r="M25" s="570"/>
      <c r="N25" s="570"/>
      <c r="O25" s="571"/>
      <c r="Q25" s="583"/>
    </row>
    <row r="26" spans="1:29" ht="10.25" customHeight="1">
      <c r="A26" s="944" t="s">
        <v>108</v>
      </c>
      <c r="B26" s="945"/>
      <c r="C26" s="946"/>
      <c r="D26" s="524" t="s">
        <v>131</v>
      </c>
      <c r="E26" s="524" t="s">
        <v>132</v>
      </c>
      <c r="F26" s="953" t="s">
        <v>133</v>
      </c>
      <c r="G26" s="982"/>
      <c r="H26" s="982"/>
      <c r="I26" s="982"/>
      <c r="J26" s="982"/>
      <c r="K26" s="982"/>
      <c r="L26" s="982"/>
      <c r="M26" s="982"/>
      <c r="N26" s="982"/>
      <c r="O26" s="983"/>
      <c r="Q26" s="583"/>
    </row>
    <row r="27" spans="1:29" ht="10.25" customHeight="1">
      <c r="A27" s="529" t="s">
        <v>317</v>
      </c>
      <c r="B27" s="848" t="str">
        <f>'C3LPG Balance'!C23</f>
        <v>PTTOR (C3)</v>
      </c>
      <c r="C27" s="848" t="str">
        <f>'C3LPG Balance'!D23</f>
        <v>GSP RY</v>
      </c>
      <c r="D27" s="512"/>
      <c r="E27" s="512"/>
      <c r="F27" s="638"/>
      <c r="G27" s="733"/>
      <c r="H27" s="733"/>
      <c r="I27" s="733"/>
      <c r="J27" s="733"/>
      <c r="K27" s="733"/>
      <c r="L27" s="733"/>
      <c r="M27" s="733"/>
      <c r="N27" s="733"/>
      <c r="O27" s="734"/>
      <c r="Q27" s="583"/>
    </row>
    <row r="28" spans="1:29" ht="10.25" customHeight="1">
      <c r="A28" s="529" t="s">
        <v>318</v>
      </c>
      <c r="B28" s="848" t="str">
        <f>'C3LPG Balance'!C24</f>
        <v>PTTOR (LPG ไม่มีกลิ่น)</v>
      </c>
      <c r="C28" s="848" t="str">
        <f>'C3LPG Balance'!D24</f>
        <v>GSP RY</v>
      </c>
      <c r="D28" s="551"/>
      <c r="E28" s="551"/>
      <c r="F28" s="703"/>
      <c r="G28" s="692"/>
      <c r="H28" s="692"/>
      <c r="I28" s="692"/>
      <c r="J28" s="692"/>
      <c r="K28" s="692"/>
      <c r="L28" s="692"/>
      <c r="M28" s="692"/>
      <c r="N28" s="692"/>
      <c r="O28" s="735"/>
      <c r="Q28" s="583"/>
    </row>
    <row r="29" spans="1:29" ht="10.25" customHeight="1">
      <c r="A29" s="529" t="s">
        <v>319</v>
      </c>
      <c r="B29" s="848" t="str">
        <f>'C3LPG Balance'!C25</f>
        <v>PTTOR</v>
      </c>
      <c r="C29" s="848" t="str">
        <f>'C3LPG Balance'!D25</f>
        <v>MT</v>
      </c>
      <c r="D29" s="551"/>
      <c r="E29" s="551"/>
      <c r="F29" s="703"/>
      <c r="G29" s="736"/>
      <c r="H29" s="736"/>
      <c r="I29" s="692"/>
      <c r="J29" s="692"/>
      <c r="K29" s="692"/>
      <c r="L29" s="692"/>
      <c r="M29" s="692"/>
      <c r="N29" s="692"/>
      <c r="O29" s="735"/>
      <c r="P29" s="708"/>
      <c r="Q29" s="583"/>
    </row>
    <row r="30" spans="1:29" ht="10.25" customHeight="1">
      <c r="A30" s="529" t="s">
        <v>319</v>
      </c>
      <c r="B30" s="848" t="str">
        <f>'C3LPG Balance'!C26</f>
        <v>SGP</v>
      </c>
      <c r="C30" s="848" t="str">
        <f>'C3LPG Balance'!D26</f>
        <v>MT</v>
      </c>
      <c r="D30" s="551"/>
      <c r="E30" s="551"/>
      <c r="F30" s="703"/>
      <c r="G30" s="736"/>
      <c r="H30" s="736"/>
      <c r="I30" s="692"/>
      <c r="J30" s="692"/>
      <c r="K30" s="692"/>
      <c r="L30" s="692"/>
      <c r="M30" s="692"/>
      <c r="N30" s="692"/>
      <c r="O30" s="735"/>
      <c r="P30" s="708"/>
      <c r="Q30" s="583"/>
    </row>
    <row r="31" spans="1:29" ht="10.25" customHeight="1">
      <c r="A31" s="529" t="s">
        <v>319</v>
      </c>
      <c r="B31" s="848" t="str">
        <f>'C3LPG Balance'!C27</f>
        <v>UGP</v>
      </c>
      <c r="C31" s="848" t="str">
        <f>'C3LPG Balance'!D27</f>
        <v>MT</v>
      </c>
      <c r="D31" s="551"/>
      <c r="E31" s="551"/>
      <c r="F31" s="703"/>
      <c r="G31" s="736"/>
      <c r="H31" s="736"/>
      <c r="I31" s="692"/>
      <c r="J31" s="692"/>
      <c r="K31" s="692"/>
      <c r="L31" s="692"/>
      <c r="M31" s="692"/>
      <c r="N31" s="692"/>
      <c r="O31" s="735"/>
      <c r="P31" s="708"/>
      <c r="Q31" s="583"/>
    </row>
    <row r="32" spans="1:29" ht="10.25" customHeight="1">
      <c r="A32" s="529" t="s">
        <v>318</v>
      </c>
      <c r="B32" s="848" t="str">
        <f>'C3LPG Balance'!C29</f>
        <v>PTTOR</v>
      </c>
      <c r="C32" s="848" t="str">
        <f>'C3LPG Balance'!D29</f>
        <v>MT</v>
      </c>
      <c r="D32" s="551"/>
      <c r="E32" s="551"/>
      <c r="F32" s="703"/>
      <c r="G32" s="736"/>
      <c r="H32" s="736"/>
      <c r="I32" s="692"/>
      <c r="J32" s="692"/>
      <c r="K32" s="692"/>
      <c r="L32" s="692"/>
      <c r="M32" s="692"/>
      <c r="N32" s="692"/>
      <c r="O32" s="735"/>
      <c r="Q32" s="687"/>
    </row>
    <row r="33" spans="1:19" ht="10.25" customHeight="1">
      <c r="A33" s="529" t="s">
        <v>318</v>
      </c>
      <c r="B33" s="848" t="str">
        <f>'C3LPG Balance'!C30</f>
        <v>PTTOR</v>
      </c>
      <c r="C33" s="848" t="str">
        <f>'C3LPG Balance'!D30</f>
        <v xml:space="preserve">BRP </v>
      </c>
      <c r="D33" s="551"/>
      <c r="E33" s="551"/>
      <c r="F33" s="703"/>
      <c r="G33" s="736"/>
      <c r="H33" s="736"/>
      <c r="I33" s="692"/>
      <c r="J33" s="692"/>
      <c r="K33" s="692"/>
      <c r="L33" s="692"/>
      <c r="M33" s="692"/>
      <c r="N33" s="692"/>
      <c r="O33" s="735"/>
      <c r="P33" s="707"/>
      <c r="Q33" s="687"/>
    </row>
    <row r="34" spans="1:19" ht="10.25" customHeight="1">
      <c r="A34" s="529" t="s">
        <v>318</v>
      </c>
      <c r="B34" s="848" t="str">
        <f>'C3LPG Balance'!C31</f>
        <v>PTTOR</v>
      </c>
      <c r="C34" s="848" t="str">
        <f>'C3LPG Balance'!D31</f>
        <v>PTT TANK</v>
      </c>
      <c r="D34" s="551"/>
      <c r="E34" s="551"/>
      <c r="F34" s="703"/>
      <c r="G34" s="736"/>
      <c r="H34" s="736"/>
      <c r="I34" s="692"/>
      <c r="J34" s="692"/>
      <c r="K34" s="692"/>
      <c r="L34" s="692"/>
      <c r="M34" s="692"/>
      <c r="N34" s="692"/>
      <c r="O34" s="735"/>
      <c r="P34" s="707"/>
      <c r="Q34" s="688"/>
      <c r="R34" s="688"/>
      <c r="S34" s="707"/>
    </row>
    <row r="35" spans="1:19" ht="10.25" customHeight="1">
      <c r="A35" s="529" t="s">
        <v>318</v>
      </c>
      <c r="B35" s="848" t="str">
        <f>'C3LPG Balance'!C32</f>
        <v>PTTOR</v>
      </c>
      <c r="C35" s="848" t="str">
        <f>'C3LPG Balance'!D32</f>
        <v>PTT TANK (Truck)</v>
      </c>
      <c r="D35" s="551"/>
      <c r="E35" s="551"/>
      <c r="F35" s="703"/>
      <c r="G35" s="736"/>
      <c r="H35" s="736"/>
      <c r="I35" s="692"/>
      <c r="J35" s="692"/>
      <c r="K35" s="692"/>
      <c r="L35" s="692"/>
      <c r="M35" s="692"/>
      <c r="N35" s="692"/>
      <c r="O35" s="735"/>
      <c r="P35" s="707"/>
      <c r="Q35" s="688"/>
      <c r="R35" s="688"/>
      <c r="S35" s="707"/>
    </row>
    <row r="36" spans="1:19" ht="10.25" customHeight="1">
      <c r="A36" s="529" t="s">
        <v>318</v>
      </c>
      <c r="B36" s="848" t="str">
        <f>'C3LPG Balance'!C33</f>
        <v>SGP</v>
      </c>
      <c r="C36" s="848" t="str">
        <f>'C3LPG Balance'!D33</f>
        <v>MT</v>
      </c>
      <c r="D36" s="551"/>
      <c r="E36" s="551"/>
      <c r="F36" s="703"/>
      <c r="G36" s="736"/>
      <c r="H36" s="736"/>
      <c r="I36" s="692"/>
      <c r="J36" s="692"/>
      <c r="K36" s="692"/>
      <c r="L36" s="692"/>
      <c r="M36" s="692"/>
      <c r="N36" s="692"/>
      <c r="O36" s="735"/>
      <c r="Q36" s="583"/>
    </row>
    <row r="37" spans="1:19" ht="10.25" customHeight="1">
      <c r="A37" s="529" t="s">
        <v>318</v>
      </c>
      <c r="B37" s="848" t="str">
        <f>'C3LPG Balance'!C34</f>
        <v>UGP</v>
      </c>
      <c r="C37" s="848" t="str">
        <f>'C3LPG Balance'!D34</f>
        <v>MT</v>
      </c>
      <c r="D37" s="551"/>
      <c r="E37" s="551"/>
      <c r="F37" s="703"/>
      <c r="G37" s="736"/>
      <c r="H37" s="736"/>
      <c r="I37" s="692"/>
      <c r="J37" s="692"/>
      <c r="K37" s="692"/>
      <c r="L37" s="692"/>
      <c r="M37" s="692"/>
      <c r="N37" s="692"/>
      <c r="O37" s="735"/>
      <c r="Q37" s="583"/>
    </row>
    <row r="38" spans="1:19" ht="10.25" customHeight="1">
      <c r="A38" s="529" t="s">
        <v>318</v>
      </c>
      <c r="B38" s="848" t="str">
        <f>'C3LPG Balance'!C35</f>
        <v>BCP</v>
      </c>
      <c r="C38" s="848" t="str">
        <f>'C3LPG Balance'!D35</f>
        <v>MT</v>
      </c>
      <c r="D38" s="551"/>
      <c r="E38" s="642"/>
      <c r="F38" s="757"/>
      <c r="G38" s="736"/>
      <c r="H38" s="736"/>
      <c r="I38" s="692"/>
      <c r="J38" s="692"/>
      <c r="K38" s="692"/>
      <c r="L38" s="692"/>
      <c r="M38" s="692"/>
      <c r="N38" s="692"/>
      <c r="O38" s="735"/>
    </row>
    <row r="39" spans="1:19" ht="10.25" customHeight="1">
      <c r="A39" s="529" t="s">
        <v>318</v>
      </c>
      <c r="B39" s="848" t="str">
        <f>'C3LPG Balance'!C36</f>
        <v>BCP</v>
      </c>
      <c r="C39" s="848" t="str">
        <f>'C3LPG Balance'!D36</f>
        <v>PTT TANK</v>
      </c>
      <c r="D39" s="551"/>
      <c r="E39" s="642"/>
      <c r="F39" s="757"/>
      <c r="G39" s="736"/>
      <c r="H39" s="736"/>
      <c r="I39" s="692"/>
      <c r="J39" s="692"/>
      <c r="K39" s="692"/>
      <c r="L39" s="692"/>
      <c r="M39" s="692"/>
      <c r="N39" s="692"/>
      <c r="O39" s="735"/>
    </row>
    <row r="40" spans="1:19" ht="10.25" customHeight="1">
      <c r="A40" s="529" t="s">
        <v>318</v>
      </c>
      <c r="B40" s="848" t="str">
        <f>'C3LPG Balance'!C37</f>
        <v>Big gas</v>
      </c>
      <c r="C40" s="848" t="str">
        <f>'C3LPG Balance'!D37</f>
        <v>MT</v>
      </c>
      <c r="D40" s="551"/>
      <c r="E40" s="642"/>
      <c r="F40" s="757"/>
      <c r="G40" s="736"/>
      <c r="H40" s="736"/>
      <c r="I40" s="692"/>
      <c r="J40" s="692"/>
      <c r="K40" s="692"/>
      <c r="L40" s="692"/>
      <c r="M40" s="692"/>
      <c r="N40" s="692"/>
      <c r="O40" s="735"/>
    </row>
    <row r="41" spans="1:19" ht="10.25" customHeight="1">
      <c r="A41" s="529" t="s">
        <v>318</v>
      </c>
      <c r="B41" s="848" t="str">
        <f>'C3LPG Balance'!C38</f>
        <v>Big gas</v>
      </c>
      <c r="C41" s="848" t="str">
        <f>'C3LPG Balance'!D38</f>
        <v>PTT TANK</v>
      </c>
      <c r="D41" s="551"/>
      <c r="E41" s="642"/>
      <c r="F41" s="757"/>
      <c r="G41" s="736"/>
      <c r="H41" s="736"/>
      <c r="I41" s="692"/>
      <c r="J41" s="692"/>
      <c r="K41" s="692"/>
      <c r="L41" s="692"/>
      <c r="M41" s="692"/>
      <c r="N41" s="692"/>
      <c r="O41" s="735"/>
      <c r="P41" s="584"/>
    </row>
    <row r="42" spans="1:19" ht="10.25" customHeight="1">
      <c r="A42" s="529" t="s">
        <v>318</v>
      </c>
      <c r="B42" s="848" t="str">
        <f>'C3LPG Balance'!C39</f>
        <v>PAP</v>
      </c>
      <c r="C42" s="848" t="str">
        <f>'C3LPG Balance'!D39</f>
        <v>MT</v>
      </c>
      <c r="D42" s="551"/>
      <c r="E42" s="551"/>
      <c r="F42" s="703"/>
      <c r="G42" s="736"/>
      <c r="H42" s="736"/>
      <c r="I42" s="692"/>
      <c r="J42" s="692"/>
      <c r="K42" s="692"/>
      <c r="L42" s="692"/>
      <c r="M42" s="692"/>
      <c r="N42" s="692"/>
      <c r="O42" s="735"/>
      <c r="P42" s="584"/>
    </row>
    <row r="43" spans="1:19" ht="10.25" customHeight="1">
      <c r="A43" s="529" t="s">
        <v>318</v>
      </c>
      <c r="B43" s="848" t="str">
        <f>'C3LPG Balance'!C40</f>
        <v>PAP</v>
      </c>
      <c r="C43" s="848" t="str">
        <f>'C3LPG Balance'!D40</f>
        <v>PTT TANK</v>
      </c>
      <c r="D43" s="551"/>
      <c r="E43" s="551"/>
      <c r="F43" s="703"/>
      <c r="G43" s="736"/>
      <c r="H43" s="736"/>
      <c r="I43" s="692"/>
      <c r="J43" s="692"/>
      <c r="K43" s="692"/>
      <c r="L43" s="692"/>
      <c r="M43" s="692"/>
      <c r="N43" s="692"/>
      <c r="O43" s="735"/>
      <c r="P43" s="584"/>
    </row>
    <row r="44" spans="1:19" ht="10.25" customHeight="1">
      <c r="A44" s="529" t="s">
        <v>318</v>
      </c>
      <c r="B44" s="848" t="str">
        <f>'C3LPG Balance'!C41</f>
        <v>PAP</v>
      </c>
      <c r="C44" s="848" t="str">
        <f>'C3LPG Balance'!D41</f>
        <v>PTT TANK (Truck)</v>
      </c>
      <c r="D44" s="551"/>
      <c r="E44" s="551"/>
      <c r="F44" s="703"/>
      <c r="G44" s="736"/>
      <c r="H44" s="736"/>
      <c r="I44" s="692"/>
      <c r="J44" s="692"/>
      <c r="K44" s="692"/>
      <c r="L44" s="692"/>
      <c r="M44" s="692"/>
      <c r="N44" s="692"/>
      <c r="O44" s="735"/>
      <c r="P44" s="584"/>
    </row>
    <row r="45" spans="1:19" ht="10.25" customHeight="1">
      <c r="A45" s="529" t="s">
        <v>318</v>
      </c>
      <c r="B45" s="848" t="str">
        <f>'C3LPG Balance'!C42</f>
        <v>WP</v>
      </c>
      <c r="C45" s="848" t="str">
        <f>'C3LPG Balance'!D42</f>
        <v>MT</v>
      </c>
      <c r="D45" s="551"/>
      <c r="E45" s="642"/>
      <c r="F45" s="703"/>
      <c r="G45" s="736"/>
      <c r="H45" s="736"/>
      <c r="I45" s="692"/>
      <c r="J45" s="692"/>
      <c r="K45" s="692"/>
      <c r="L45" s="692"/>
      <c r="M45" s="692"/>
      <c r="N45" s="692"/>
      <c r="O45" s="735"/>
      <c r="P45" s="584"/>
    </row>
    <row r="46" spans="1:19" ht="10.25" customHeight="1">
      <c r="A46" s="529" t="s">
        <v>318</v>
      </c>
      <c r="B46" s="848" t="str">
        <f>'C3LPG Balance'!C43</f>
        <v>WP</v>
      </c>
      <c r="C46" s="848" t="str">
        <f>'C3LPG Balance'!D43</f>
        <v>PTT TANK</v>
      </c>
      <c r="D46" s="551"/>
      <c r="E46" s="551"/>
      <c r="F46" s="703"/>
      <c r="G46" s="736"/>
      <c r="H46" s="736"/>
      <c r="I46" s="692"/>
      <c r="J46" s="692"/>
      <c r="K46" s="692"/>
      <c r="L46" s="692"/>
      <c r="M46" s="692"/>
      <c r="N46" s="692"/>
      <c r="O46" s="735"/>
      <c r="P46" s="584"/>
    </row>
    <row r="47" spans="1:19" ht="10.25" customHeight="1">
      <c r="A47" s="529" t="s">
        <v>318</v>
      </c>
      <c r="B47" s="848" t="str">
        <f>'C3LPG Balance'!C44</f>
        <v>Chevron</v>
      </c>
      <c r="C47" s="848" t="str">
        <f>'C3LPG Balance'!D44</f>
        <v>PTT TANK</v>
      </c>
      <c r="D47" s="551"/>
      <c r="E47" s="551"/>
      <c r="F47" s="703"/>
      <c r="G47" s="736"/>
      <c r="H47" s="736"/>
      <c r="I47" s="692"/>
      <c r="J47" s="692"/>
      <c r="K47" s="692"/>
      <c r="L47" s="692"/>
      <c r="M47" s="692"/>
      <c r="N47" s="692"/>
      <c r="O47" s="735"/>
      <c r="P47" s="584"/>
    </row>
    <row r="48" spans="1:19" ht="10.25" customHeight="1">
      <c r="A48" s="529" t="s">
        <v>318</v>
      </c>
      <c r="B48" s="848" t="str">
        <f>'C3LPG Balance'!C45</f>
        <v>IRPC</v>
      </c>
      <c r="C48" s="848" t="str">
        <f>'C3LPG Balance'!D45</f>
        <v>MT</v>
      </c>
      <c r="D48" s="551"/>
      <c r="E48" s="642"/>
      <c r="F48" s="639"/>
      <c r="G48" s="736"/>
      <c r="H48" s="736"/>
      <c r="I48" s="692"/>
      <c r="J48" s="692"/>
      <c r="K48" s="692"/>
      <c r="L48" s="692"/>
      <c r="M48" s="692"/>
      <c r="N48" s="692"/>
      <c r="O48" s="735"/>
      <c r="P48" s="584"/>
    </row>
    <row r="49" spans="1:16" ht="10.25" customHeight="1">
      <c r="A49" s="529" t="s">
        <v>318</v>
      </c>
      <c r="B49" s="848" t="str">
        <f>'C3LPG Balance'!C46</f>
        <v>IRPC</v>
      </c>
      <c r="C49" s="848" t="str">
        <f>'C3LPG Balance'!D46</f>
        <v>PTT TANK</v>
      </c>
      <c r="D49" s="551"/>
      <c r="E49" s="551"/>
      <c r="F49" s="639"/>
      <c r="G49" s="736"/>
      <c r="H49" s="736"/>
      <c r="I49" s="692"/>
      <c r="J49" s="692"/>
      <c r="K49" s="692"/>
      <c r="L49" s="692"/>
      <c r="M49" s="692"/>
      <c r="N49" s="692"/>
      <c r="O49" s="735"/>
      <c r="P49" s="584"/>
    </row>
    <row r="50" spans="1:16" ht="10.25" customHeight="1">
      <c r="A50" s="529" t="s">
        <v>318</v>
      </c>
      <c r="B50" s="848" t="str">
        <f>'C3LPG Balance'!C47</f>
        <v>Atlas</v>
      </c>
      <c r="C50" s="848" t="str">
        <f>'C3LPG Balance'!D47</f>
        <v>MT</v>
      </c>
      <c r="D50" s="623"/>
      <c r="E50" s="644"/>
      <c r="F50" s="639"/>
      <c r="G50" s="736"/>
      <c r="H50" s="736"/>
      <c r="I50" s="692"/>
      <c r="J50" s="692"/>
      <c r="K50" s="692"/>
      <c r="L50" s="692"/>
      <c r="M50" s="692"/>
      <c r="N50" s="692"/>
      <c r="O50" s="735"/>
      <c r="P50" s="584"/>
    </row>
    <row r="51" spans="1:16" ht="10.25" customHeight="1">
      <c r="A51" s="529" t="s">
        <v>318</v>
      </c>
      <c r="B51" s="848" t="str">
        <f>'C3LPG Balance'!C48</f>
        <v>Atlas</v>
      </c>
      <c r="C51" s="848" t="str">
        <f>'C3LPG Balance'!D48</f>
        <v>PTT TANK</v>
      </c>
      <c r="D51" s="551"/>
      <c r="E51" s="642"/>
      <c r="F51" s="639"/>
      <c r="G51" s="736"/>
      <c r="H51" s="736"/>
      <c r="I51" s="692"/>
      <c r="J51" s="692"/>
      <c r="K51" s="692"/>
      <c r="L51" s="692"/>
      <c r="M51" s="692"/>
      <c r="N51" s="692"/>
      <c r="O51" s="735"/>
      <c r="P51" s="584"/>
    </row>
    <row r="52" spans="1:16" ht="10.25" customHeight="1">
      <c r="A52" s="529" t="s">
        <v>318</v>
      </c>
      <c r="B52" s="848" t="str">
        <f>'C3LPG Balance'!C49</f>
        <v>ESSO</v>
      </c>
      <c r="C52" s="848" t="str">
        <f>'C3LPG Balance'!D49</f>
        <v>MT</v>
      </c>
      <c r="D52" s="551"/>
      <c r="E52" s="642"/>
      <c r="F52" s="639"/>
      <c r="G52" s="736"/>
      <c r="H52" s="736"/>
      <c r="I52" s="692"/>
      <c r="J52" s="692"/>
      <c r="K52" s="692"/>
      <c r="L52" s="692"/>
      <c r="M52" s="692"/>
      <c r="N52" s="692"/>
      <c r="O52" s="735"/>
      <c r="P52" s="584"/>
    </row>
    <row r="53" spans="1:16" ht="10.25" customHeight="1">
      <c r="A53" s="529" t="s">
        <v>318</v>
      </c>
      <c r="B53" s="848" t="str">
        <f>'C3LPG Balance'!C50</f>
        <v>ESSO</v>
      </c>
      <c r="C53" s="848" t="str">
        <f>'C3LPG Balance'!D50</f>
        <v xml:space="preserve">BRP </v>
      </c>
      <c r="D53" s="551"/>
      <c r="E53" s="642"/>
      <c r="F53" s="694"/>
      <c r="G53" s="736"/>
      <c r="H53" s="736"/>
      <c r="I53" s="692"/>
      <c r="J53" s="692"/>
      <c r="K53" s="692"/>
      <c r="L53" s="692"/>
      <c r="M53" s="692"/>
      <c r="N53" s="692"/>
      <c r="O53" s="735"/>
      <c r="P53" s="584"/>
    </row>
    <row r="54" spans="1:16" ht="10.25" customHeight="1">
      <c r="A54" s="529" t="s">
        <v>318</v>
      </c>
      <c r="B54" s="848" t="str">
        <f>'C3LPG Balance'!C51</f>
        <v>ESSO</v>
      </c>
      <c r="C54" s="848" t="str">
        <f>'C3LPG Balance'!D51</f>
        <v>PTT TANK</v>
      </c>
      <c r="D54" s="551"/>
      <c r="E54" s="642"/>
      <c r="F54" s="694"/>
      <c r="G54" s="736"/>
      <c r="H54" s="736"/>
      <c r="I54" s="692"/>
      <c r="J54" s="692"/>
      <c r="K54" s="692"/>
      <c r="L54" s="692"/>
      <c r="M54" s="692"/>
      <c r="N54" s="692"/>
      <c r="O54" s="735"/>
      <c r="P54" s="584"/>
    </row>
    <row r="55" spans="1:16" ht="10.25" customHeight="1">
      <c r="A55" s="529" t="s">
        <v>318</v>
      </c>
      <c r="B55" s="848" t="str">
        <f>'C3LPG Balance'!C52</f>
        <v>UNO</v>
      </c>
      <c r="C55" s="848" t="str">
        <f>'C3LPG Balance'!D52</f>
        <v>PTT TANK</v>
      </c>
      <c r="D55" s="551"/>
      <c r="E55" s="642"/>
      <c r="F55" s="694"/>
      <c r="G55" s="736"/>
      <c r="H55" s="736"/>
      <c r="I55" s="692"/>
      <c r="J55" s="692"/>
      <c r="K55" s="692"/>
      <c r="L55" s="692"/>
      <c r="M55" s="692"/>
      <c r="N55" s="692"/>
      <c r="O55" s="735"/>
      <c r="P55" s="584"/>
    </row>
    <row r="56" spans="1:16" ht="10.25" customHeight="1">
      <c r="A56" s="529" t="s">
        <v>318</v>
      </c>
      <c r="B56" s="848" t="str">
        <f>'C3LPG Balance'!C53</f>
        <v>Orchid</v>
      </c>
      <c r="C56" s="848" t="str">
        <f>'C3LPG Balance'!D53</f>
        <v>PTT TANK</v>
      </c>
      <c r="D56" s="551"/>
      <c r="E56" s="642"/>
      <c r="F56" s="639"/>
      <c r="G56" s="736"/>
      <c r="H56" s="736"/>
      <c r="I56" s="692"/>
      <c r="J56" s="692"/>
      <c r="K56" s="692"/>
      <c r="L56" s="692"/>
      <c r="M56" s="692"/>
      <c r="N56" s="692"/>
      <c r="O56" s="735"/>
      <c r="P56" s="584"/>
    </row>
    <row r="57" spans="1:16" ht="10.25" customHeight="1">
      <c r="A57" s="529" t="s">
        <v>313</v>
      </c>
      <c r="B57" s="848" t="str">
        <f>'C3LPG Balance'!C54</f>
        <v>PTTOR</v>
      </c>
      <c r="C57" s="848" t="str">
        <f>'C3LPG Balance'!D54</f>
        <v>IRPC</v>
      </c>
      <c r="D57" s="623"/>
      <c r="E57" s="623"/>
      <c r="F57" s="639"/>
      <c r="G57" s="692"/>
      <c r="H57" s="692"/>
      <c r="I57" s="692"/>
      <c r="J57" s="692"/>
      <c r="K57" s="692"/>
      <c r="L57" s="692"/>
      <c r="M57" s="692"/>
      <c r="N57" s="692"/>
      <c r="O57" s="735"/>
      <c r="P57" s="584"/>
    </row>
    <row r="58" spans="1:16" ht="10.25" customHeight="1">
      <c r="A58" s="529" t="s">
        <v>313</v>
      </c>
      <c r="B58" s="848" t="str">
        <f>'C3LPG Balance'!C55</f>
        <v>WP</v>
      </c>
      <c r="C58" s="848" t="str">
        <f>'C3LPG Balance'!D55</f>
        <v>IRPC</v>
      </c>
      <c r="D58" s="623"/>
      <c r="E58" s="623"/>
      <c r="F58" s="639"/>
      <c r="G58" s="692"/>
      <c r="H58" s="692"/>
      <c r="I58" s="692"/>
      <c r="J58" s="692"/>
      <c r="K58" s="692"/>
      <c r="L58" s="692"/>
      <c r="M58" s="692"/>
      <c r="N58" s="692"/>
      <c r="O58" s="735"/>
      <c r="P58" s="584"/>
    </row>
    <row r="59" spans="1:16" ht="10.25" customHeight="1">
      <c r="A59" s="529" t="s">
        <v>313</v>
      </c>
      <c r="B59" s="848" t="str">
        <f>'C3LPG Balance'!C56</f>
        <v>Atlas</v>
      </c>
      <c r="C59" s="848" t="str">
        <f>'C3LPG Balance'!D56</f>
        <v>IRPC</v>
      </c>
      <c r="D59" s="623"/>
      <c r="E59" s="623"/>
      <c r="F59" s="639"/>
      <c r="G59" s="736"/>
      <c r="H59" s="736"/>
      <c r="I59" s="692"/>
      <c r="J59" s="692"/>
      <c r="K59" s="692"/>
      <c r="L59" s="692"/>
      <c r="M59" s="692"/>
      <c r="N59" s="692"/>
      <c r="O59" s="735"/>
      <c r="P59" s="584"/>
    </row>
    <row r="60" spans="1:16" ht="10.25" customHeight="1">
      <c r="A60" s="529" t="s">
        <v>284</v>
      </c>
      <c r="B60" s="848" t="str">
        <f>'C3LPG Balance'!C57</f>
        <v>PTTOR</v>
      </c>
      <c r="C60" s="848" t="str">
        <f>'C3LPG Balance'!D57</f>
        <v>MT</v>
      </c>
      <c r="D60" s="551"/>
      <c r="E60" s="551"/>
      <c r="F60" s="639"/>
      <c r="G60" s="736"/>
      <c r="H60" s="736"/>
      <c r="I60" s="692"/>
      <c r="J60" s="692"/>
      <c r="K60" s="692"/>
      <c r="L60" s="692"/>
      <c r="M60" s="692"/>
      <c r="N60" s="692"/>
      <c r="O60" s="735"/>
      <c r="P60" s="584"/>
    </row>
    <row r="61" spans="1:16" ht="10.25" customHeight="1">
      <c r="A61" s="529" t="s">
        <v>284</v>
      </c>
      <c r="B61" s="848" t="str">
        <f>'C3LPG Balance'!C58</f>
        <v>PTTOR</v>
      </c>
      <c r="C61" s="848" t="str">
        <f>'C3LPG Balance'!D58</f>
        <v>PTT TANK</v>
      </c>
      <c r="D61" s="551"/>
      <c r="E61" s="642"/>
      <c r="F61" s="639"/>
      <c r="G61" s="736"/>
      <c r="H61" s="736"/>
      <c r="I61" s="692"/>
      <c r="J61" s="692"/>
      <c r="K61" s="692"/>
      <c r="L61" s="692"/>
      <c r="M61" s="692"/>
      <c r="N61" s="692"/>
      <c r="O61" s="735"/>
      <c r="P61" s="584"/>
    </row>
    <row r="62" spans="1:16" ht="10.25" customHeight="1">
      <c r="A62" s="529" t="s">
        <v>284</v>
      </c>
      <c r="B62" s="848" t="str">
        <f>'C3LPG Balance'!C59</f>
        <v>PTTOR</v>
      </c>
      <c r="C62" s="848" t="str">
        <f>'C3LPG Balance'!D59</f>
        <v>PTT TANK (Truck)</v>
      </c>
      <c r="D62" s="551"/>
      <c r="E62" s="551"/>
      <c r="F62" s="639"/>
      <c r="G62" s="736"/>
      <c r="H62" s="736"/>
      <c r="I62" s="692"/>
      <c r="J62" s="692"/>
      <c r="K62" s="692"/>
      <c r="L62" s="692"/>
      <c r="M62" s="692"/>
      <c r="N62" s="692"/>
      <c r="O62" s="735"/>
      <c r="P62" s="584"/>
    </row>
    <row r="63" spans="1:16" ht="10.25" customHeight="1">
      <c r="A63" s="529" t="s">
        <v>284</v>
      </c>
      <c r="B63" s="848" t="str">
        <f>'C3LPG Balance'!C60</f>
        <v>BCP</v>
      </c>
      <c r="C63" s="848" t="str">
        <f>'C3LPG Balance'!D60</f>
        <v>MT</v>
      </c>
      <c r="D63" s="551"/>
      <c r="E63" s="642"/>
      <c r="F63" s="746"/>
      <c r="G63" s="736"/>
      <c r="H63" s="736"/>
      <c r="I63" s="692"/>
      <c r="J63" s="692"/>
      <c r="K63" s="692"/>
      <c r="L63" s="692"/>
      <c r="M63" s="692"/>
      <c r="N63" s="692"/>
      <c r="O63" s="735"/>
      <c r="P63" s="584"/>
    </row>
    <row r="64" spans="1:16" ht="10.25" customHeight="1">
      <c r="A64" s="529" t="s">
        <v>284</v>
      </c>
      <c r="B64" s="848" t="str">
        <f>'C3LPG Balance'!C61</f>
        <v>BCP</v>
      </c>
      <c r="C64" s="848" t="str">
        <f>'C3LPG Balance'!D61</f>
        <v>PTT TANK</v>
      </c>
      <c r="D64" s="551"/>
      <c r="E64" s="642"/>
      <c r="F64" s="746"/>
      <c r="G64" s="736"/>
      <c r="H64" s="736"/>
      <c r="I64" s="692"/>
      <c r="J64" s="692"/>
      <c r="K64" s="692"/>
      <c r="L64" s="692"/>
      <c r="M64" s="692"/>
      <c r="N64" s="692"/>
      <c r="O64" s="735"/>
      <c r="P64" s="584"/>
    </row>
    <row r="65" spans="1:16" ht="10.25" customHeight="1">
      <c r="A65" s="529" t="s">
        <v>284</v>
      </c>
      <c r="B65" s="848" t="str">
        <f>'C3LPG Balance'!C62</f>
        <v>PAP</v>
      </c>
      <c r="C65" s="848" t="str">
        <f>'C3LPG Balance'!D62</f>
        <v>MT</v>
      </c>
      <c r="D65" s="551"/>
      <c r="E65" s="642"/>
      <c r="F65" s="759"/>
      <c r="G65" s="643"/>
      <c r="H65" s="736"/>
      <c r="I65" s="692"/>
      <c r="J65" s="692"/>
      <c r="K65" s="692"/>
      <c r="L65" s="692"/>
      <c r="M65" s="692"/>
      <c r="N65" s="692"/>
      <c r="O65" s="735"/>
      <c r="P65" s="584"/>
    </row>
    <row r="66" spans="1:16" ht="10.25" customHeight="1">
      <c r="A66" s="529" t="s">
        <v>284</v>
      </c>
      <c r="B66" s="848" t="str">
        <f>'C3LPG Balance'!C63</f>
        <v>PAP</v>
      </c>
      <c r="C66" s="848" t="str">
        <f>'C3LPG Balance'!D63</f>
        <v>PTT TANK</v>
      </c>
      <c r="D66" s="551"/>
      <c r="E66" s="642"/>
      <c r="F66" s="759"/>
      <c r="G66" s="643"/>
      <c r="H66" s="736"/>
      <c r="I66" s="692"/>
      <c r="J66" s="692"/>
      <c r="K66" s="692"/>
      <c r="L66" s="692"/>
      <c r="M66" s="692"/>
      <c r="N66" s="692"/>
      <c r="O66" s="735"/>
      <c r="P66" s="584"/>
    </row>
    <row r="67" spans="1:16" ht="10.25" customHeight="1">
      <c r="A67" s="529" t="s">
        <v>284</v>
      </c>
      <c r="B67" s="848" t="str">
        <f>'C3LPG Balance'!C64</f>
        <v>PAP</v>
      </c>
      <c r="C67" s="848" t="str">
        <f>'C3LPG Balance'!D64</f>
        <v>PTT TANK (Truck)</v>
      </c>
      <c r="D67" s="551"/>
      <c r="E67" s="642"/>
      <c r="F67" s="757"/>
      <c r="G67" s="643"/>
      <c r="H67" s="736"/>
      <c r="I67" s="692"/>
      <c r="J67" s="692"/>
      <c r="K67" s="692"/>
      <c r="L67" s="692"/>
      <c r="M67" s="692"/>
      <c r="N67" s="692"/>
      <c r="O67" s="735"/>
      <c r="P67" s="584"/>
    </row>
    <row r="68" spans="1:16" ht="10.25" customHeight="1">
      <c r="A68" s="529" t="s">
        <v>284</v>
      </c>
      <c r="B68" s="848" t="str">
        <f>'C3LPG Balance'!C65</f>
        <v>WP</v>
      </c>
      <c r="C68" s="848" t="str">
        <f>'C3LPG Balance'!D65</f>
        <v>MT</v>
      </c>
      <c r="D68" s="551"/>
      <c r="E68" s="642"/>
      <c r="F68" s="759"/>
      <c r="G68" s="643"/>
      <c r="H68" s="736"/>
      <c r="I68" s="692"/>
      <c r="J68" s="692"/>
      <c r="K68" s="692"/>
      <c r="L68" s="692"/>
      <c r="M68" s="692"/>
      <c r="N68" s="692"/>
      <c r="O68" s="735"/>
      <c r="P68" s="584"/>
    </row>
    <row r="69" spans="1:16" ht="10.25" customHeight="1">
      <c r="A69" s="529" t="s">
        <v>284</v>
      </c>
      <c r="B69" s="848" t="str">
        <f>'C3LPG Balance'!C66</f>
        <v>WP</v>
      </c>
      <c r="C69" s="848" t="str">
        <f>'C3LPG Balance'!D66</f>
        <v>PTT TANK</v>
      </c>
      <c r="D69" s="624"/>
      <c r="E69" s="624"/>
      <c r="F69" s="703"/>
      <c r="G69" s="619"/>
      <c r="H69" s="736"/>
      <c r="I69" s="692"/>
      <c r="J69" s="692"/>
      <c r="K69" s="692"/>
      <c r="L69" s="692"/>
      <c r="M69" s="692"/>
      <c r="N69" s="692"/>
      <c r="O69" s="735"/>
      <c r="P69" s="584"/>
    </row>
    <row r="70" spans="1:16" ht="10.25" customHeight="1">
      <c r="A70" s="529" t="s">
        <v>284</v>
      </c>
      <c r="B70" s="848" t="str">
        <f>'C3LPG Balance'!C67</f>
        <v>IRPC</v>
      </c>
      <c r="C70" s="848" t="str">
        <f>'C3LPG Balance'!D67</f>
        <v>MT</v>
      </c>
      <c r="D70" s="551"/>
      <c r="E70" s="642"/>
      <c r="F70" s="759"/>
      <c r="G70" s="643"/>
      <c r="H70" s="736"/>
      <c r="I70" s="692"/>
      <c r="J70" s="692"/>
      <c r="K70" s="692"/>
      <c r="L70" s="692"/>
      <c r="M70" s="692"/>
      <c r="N70" s="692"/>
      <c r="O70" s="735"/>
      <c r="P70" s="584"/>
    </row>
    <row r="71" spans="1:16" ht="10.25" customHeight="1">
      <c r="A71" s="529" t="s">
        <v>284</v>
      </c>
      <c r="B71" s="848" t="str">
        <f>'C3LPG Balance'!C68</f>
        <v>IRPC</v>
      </c>
      <c r="C71" s="848" t="str">
        <f>'C3LPG Balance'!D68</f>
        <v>PTT TANK</v>
      </c>
      <c r="D71" s="551"/>
      <c r="E71" s="642"/>
      <c r="F71" s="759"/>
      <c r="G71" s="643"/>
      <c r="H71" s="736"/>
      <c r="I71" s="692"/>
      <c r="J71" s="692"/>
      <c r="K71" s="692"/>
      <c r="L71" s="692"/>
      <c r="M71" s="692"/>
      <c r="N71" s="692"/>
      <c r="O71" s="735"/>
      <c r="P71" s="584"/>
    </row>
    <row r="72" spans="1:16" ht="10.25" customHeight="1">
      <c r="A72" s="529" t="s">
        <v>284</v>
      </c>
      <c r="B72" s="848" t="str">
        <f>'C3LPG Balance'!C69</f>
        <v>Atlas</v>
      </c>
      <c r="C72" s="848" t="str">
        <f>'C3LPG Balance'!D69</f>
        <v>MT</v>
      </c>
      <c r="D72" s="551"/>
      <c r="E72" s="642"/>
      <c r="F72" s="759"/>
      <c r="G72" s="643"/>
      <c r="H72" s="736"/>
      <c r="I72" s="692"/>
      <c r="J72" s="692"/>
      <c r="K72" s="692"/>
      <c r="L72" s="692"/>
      <c r="M72" s="692"/>
      <c r="N72" s="692"/>
      <c r="O72" s="735"/>
      <c r="P72" s="584"/>
    </row>
    <row r="73" spans="1:16" ht="10.25" customHeight="1">
      <c r="A73" s="529" t="s">
        <v>284</v>
      </c>
      <c r="B73" s="848" t="str">
        <f>'C3LPG Balance'!C70</f>
        <v>Atlas</v>
      </c>
      <c r="C73" s="848" t="str">
        <f>'C3LPG Balance'!D70</f>
        <v>PTT TANK</v>
      </c>
      <c r="D73" s="551"/>
      <c r="E73" s="642"/>
      <c r="F73" s="759"/>
      <c r="G73" s="643"/>
      <c r="H73" s="736"/>
      <c r="I73" s="692"/>
      <c r="J73" s="692"/>
      <c r="K73" s="692"/>
      <c r="L73" s="692"/>
      <c r="M73" s="692"/>
      <c r="N73" s="692"/>
      <c r="O73" s="735"/>
      <c r="P73" s="584"/>
    </row>
    <row r="74" spans="1:16" ht="10.25" customHeight="1">
      <c r="A74" s="529" t="s">
        <v>284</v>
      </c>
      <c r="B74" s="848" t="str">
        <f>'C3LPG Balance'!C71</f>
        <v>ESSO</v>
      </c>
      <c r="C74" s="848" t="str">
        <f>'C3LPG Balance'!D71</f>
        <v>MT</v>
      </c>
      <c r="D74" s="551"/>
      <c r="E74" s="642"/>
      <c r="F74" s="759"/>
      <c r="G74" s="643"/>
      <c r="H74" s="736"/>
      <c r="I74" s="692"/>
      <c r="J74" s="692"/>
      <c r="K74" s="692"/>
      <c r="L74" s="692"/>
      <c r="M74" s="692"/>
      <c r="N74" s="692"/>
      <c r="O74" s="735"/>
      <c r="P74" s="584"/>
    </row>
    <row r="75" spans="1:16" ht="10.25" customHeight="1">
      <c r="A75" s="529" t="s">
        <v>284</v>
      </c>
      <c r="B75" s="848" t="str">
        <f>'C3LPG Balance'!C72</f>
        <v>ESSO</v>
      </c>
      <c r="C75" s="848" t="str">
        <f>'C3LPG Balance'!D72</f>
        <v>PTT TANK</v>
      </c>
      <c r="D75" s="551"/>
      <c r="E75" s="642"/>
      <c r="F75" s="759"/>
      <c r="G75" s="643"/>
      <c r="H75" s="736"/>
      <c r="I75" s="692"/>
      <c r="J75" s="692"/>
      <c r="K75" s="692"/>
      <c r="L75" s="692"/>
      <c r="M75" s="692"/>
      <c r="N75" s="692"/>
      <c r="O75" s="735"/>
      <c r="P75" s="584"/>
    </row>
    <row r="76" spans="1:16" ht="10.25" customHeight="1">
      <c r="A76" s="529" t="s">
        <v>284</v>
      </c>
      <c r="B76" s="848" t="str">
        <f>'C3LPG Balance'!C73</f>
        <v>Orchid</v>
      </c>
      <c r="C76" s="848" t="str">
        <f>'C3LPG Balance'!D73</f>
        <v>PTT TANK</v>
      </c>
      <c r="D76" s="551"/>
      <c r="E76" s="642"/>
      <c r="F76" s="759"/>
      <c r="G76" s="643"/>
      <c r="H76" s="736"/>
      <c r="I76" s="692"/>
      <c r="J76" s="692"/>
      <c r="K76" s="692"/>
      <c r="L76" s="692"/>
      <c r="M76" s="692"/>
      <c r="N76" s="692"/>
      <c r="O76" s="735"/>
      <c r="P76" s="584"/>
    </row>
    <row r="77" spans="1:16" ht="10.25" customHeight="1">
      <c r="A77" s="529" t="s">
        <v>314</v>
      </c>
      <c r="B77" s="848" t="str">
        <f>'C3LPG Balance'!C74</f>
        <v>PTTOR</v>
      </c>
      <c r="C77" s="848" t="str">
        <f>'C3LPG Balance'!D74</f>
        <v>MT</v>
      </c>
      <c r="D77" s="551"/>
      <c r="E77" s="551"/>
      <c r="F77" s="703"/>
      <c r="G77" s="643"/>
      <c r="H77" s="736"/>
      <c r="I77" s="692"/>
      <c r="J77" s="692"/>
      <c r="K77" s="692"/>
      <c r="L77" s="692"/>
      <c r="M77" s="692"/>
      <c r="N77" s="692"/>
      <c r="O77" s="735"/>
      <c r="P77" s="584"/>
    </row>
    <row r="78" spans="1:16" ht="10.25" customHeight="1">
      <c r="A78" s="529" t="s">
        <v>314</v>
      </c>
      <c r="B78" s="848" t="str">
        <f>'C3LPG Balance'!C75</f>
        <v>PTTOR</v>
      </c>
      <c r="C78" s="848" t="str">
        <f>'C3LPG Balance'!D75</f>
        <v xml:space="preserve">SPRC </v>
      </c>
      <c r="D78" s="551"/>
      <c r="E78" s="642"/>
      <c r="F78" s="757"/>
      <c r="G78" s="643"/>
      <c r="H78" s="736"/>
      <c r="I78" s="692"/>
      <c r="J78" s="692"/>
      <c r="K78" s="692"/>
      <c r="L78" s="692"/>
      <c r="M78" s="692"/>
      <c r="N78" s="692"/>
      <c r="O78" s="735"/>
      <c r="P78" s="584"/>
    </row>
    <row r="79" spans="1:16" ht="10.25" customHeight="1">
      <c r="A79" s="529" t="s">
        <v>314</v>
      </c>
      <c r="B79" s="848" t="str">
        <f>'C3LPG Balance'!C76</f>
        <v>PAP</v>
      </c>
      <c r="C79" s="848" t="str">
        <f>'C3LPG Balance'!D76</f>
        <v xml:space="preserve">SPRC </v>
      </c>
      <c r="D79" s="551"/>
      <c r="E79" s="642"/>
      <c r="F79" s="759"/>
      <c r="G79" s="643"/>
      <c r="H79" s="736"/>
      <c r="I79" s="692"/>
      <c r="J79" s="692"/>
      <c r="K79" s="692"/>
      <c r="L79" s="692"/>
      <c r="M79" s="692"/>
      <c r="N79" s="692"/>
      <c r="O79" s="735"/>
      <c r="P79" s="584"/>
    </row>
    <row r="80" spans="1:16" ht="10.25" customHeight="1">
      <c r="A80" s="529" t="s">
        <v>314</v>
      </c>
      <c r="B80" s="848" t="str">
        <f>'C3LPG Balance'!C77</f>
        <v>WP</v>
      </c>
      <c r="C80" s="848" t="str">
        <f>'C3LPG Balance'!D77</f>
        <v xml:space="preserve">SPRC </v>
      </c>
      <c r="D80" s="551"/>
      <c r="E80" s="551"/>
      <c r="F80" s="703"/>
      <c r="G80" s="643"/>
      <c r="H80" s="736"/>
      <c r="I80" s="692"/>
      <c r="J80" s="692"/>
      <c r="K80" s="692"/>
      <c r="L80" s="692"/>
      <c r="M80" s="692"/>
      <c r="N80" s="692"/>
      <c r="O80" s="735"/>
      <c r="P80" s="584"/>
    </row>
    <row r="81" spans="1:16" ht="10.25" customHeight="1">
      <c r="A81" s="529" t="s">
        <v>314</v>
      </c>
      <c r="B81" s="848" t="str">
        <f>'C3LPG Balance'!C78</f>
        <v>Atlas</v>
      </c>
      <c r="C81" s="848" t="str">
        <f>'C3LPG Balance'!D78</f>
        <v xml:space="preserve">SPRC </v>
      </c>
      <c r="D81" s="551"/>
      <c r="E81" s="551"/>
      <c r="F81" s="703"/>
      <c r="G81" s="643"/>
      <c r="H81" s="736"/>
      <c r="I81" s="692"/>
      <c r="J81" s="692"/>
      <c r="K81" s="692"/>
      <c r="L81" s="692"/>
      <c r="M81" s="692"/>
      <c r="N81" s="692"/>
      <c r="O81" s="735"/>
      <c r="P81" s="584"/>
    </row>
    <row r="82" spans="1:16" ht="10.25" customHeight="1">
      <c r="A82" s="529" t="s">
        <v>315</v>
      </c>
      <c r="B82" s="848" t="str">
        <f>'C3LPG Balance'!C79</f>
        <v>PTTOR</v>
      </c>
      <c r="C82" s="848" t="str">
        <f>'C3LPG Balance'!D79</f>
        <v>PTTEP/LKB (Truck)</v>
      </c>
      <c r="D82" s="551"/>
      <c r="E82" s="551"/>
      <c r="F82" s="703"/>
      <c r="G82" s="643"/>
      <c r="H82" s="736"/>
      <c r="I82" s="692"/>
      <c r="J82" s="692"/>
      <c r="K82" s="692"/>
      <c r="L82" s="692"/>
      <c r="M82" s="692"/>
      <c r="N82" s="692"/>
      <c r="O82" s="735"/>
      <c r="P82" s="584"/>
    </row>
    <row r="83" spans="1:16" ht="10.25" customHeight="1">
      <c r="A83" s="529" t="s">
        <v>316</v>
      </c>
      <c r="B83" s="848" t="str">
        <f>'C3LPG Balance'!C80</f>
        <v>PTTOR</v>
      </c>
      <c r="C83" s="848" t="str">
        <f>'C3LPG Balance'!D80</f>
        <v>GSP KHM</v>
      </c>
      <c r="D83" s="514"/>
      <c r="E83" s="514"/>
      <c r="F83" s="703"/>
      <c r="G83" s="643"/>
      <c r="H83" s="736"/>
      <c r="I83" s="692"/>
      <c r="J83" s="692"/>
      <c r="K83" s="692"/>
      <c r="L83" s="692"/>
      <c r="M83" s="692"/>
      <c r="N83" s="692"/>
      <c r="O83" s="735"/>
      <c r="P83" s="584"/>
    </row>
    <row r="84" spans="1:16" ht="10.25" customHeight="1">
      <c r="A84" s="964" t="s">
        <v>16</v>
      </c>
      <c r="B84" s="962"/>
      <c r="C84" s="963"/>
      <c r="D84" s="563">
        <f>SUM(D27:D83)</f>
        <v>0</v>
      </c>
      <c r="E84" s="563">
        <f>SUM(E27:E83)</f>
        <v>0</v>
      </c>
      <c r="F84" s="753"/>
      <c r="G84" s="621"/>
      <c r="H84" s="741"/>
      <c r="I84" s="741"/>
      <c r="J84" s="741"/>
      <c r="K84" s="741"/>
      <c r="L84" s="741"/>
      <c r="M84" s="741"/>
      <c r="N84" s="741"/>
      <c r="O84" s="742"/>
    </row>
    <row r="85" spans="1:16" ht="10.25" customHeight="1">
      <c r="A85" s="964" t="s">
        <v>342</v>
      </c>
      <c r="B85" s="962"/>
      <c r="C85" s="963"/>
      <c r="D85" s="519">
        <f>SUM(D60:D76)</f>
        <v>0</v>
      </c>
      <c r="E85" s="519">
        <f>SUM(E60:E76)</f>
        <v>0</v>
      </c>
      <c r="F85" s="758"/>
      <c r="G85" s="599"/>
      <c r="H85" s="599"/>
      <c r="I85" s="599"/>
      <c r="J85" s="599"/>
      <c r="K85" s="599"/>
      <c r="L85" s="599"/>
      <c r="M85" s="599"/>
      <c r="N85" s="599"/>
      <c r="O85" s="600"/>
    </row>
    <row r="86" spans="1:16" ht="10.25" customHeight="1">
      <c r="A86" s="965" t="s">
        <v>322</v>
      </c>
      <c r="B86" s="966"/>
      <c r="C86" s="966"/>
      <c r="D86" s="583"/>
      <c r="E86" s="583"/>
      <c r="F86" s="726"/>
      <c r="G86" s="484"/>
      <c r="H86" s="484"/>
      <c r="I86" s="484"/>
      <c r="J86" s="484"/>
      <c r="K86" s="501"/>
      <c r="L86" s="501"/>
      <c r="M86" s="501"/>
      <c r="N86" s="501"/>
      <c r="O86" s="572"/>
    </row>
    <row r="87" spans="1:16" ht="10.25" customHeight="1">
      <c r="A87" s="944" t="s">
        <v>108</v>
      </c>
      <c r="B87" s="945"/>
      <c r="C87" s="946"/>
      <c r="D87" s="506" t="str">
        <f>D9</f>
        <v>แผนเดิม</v>
      </c>
      <c r="E87" s="506" t="str">
        <f>E9</f>
        <v>แผนใหม่</v>
      </c>
      <c r="F87" s="978" t="s">
        <v>133</v>
      </c>
      <c r="G87" s="954"/>
      <c r="H87" s="954"/>
      <c r="I87" s="954"/>
      <c r="J87" s="954"/>
      <c r="K87" s="954"/>
      <c r="L87" s="954"/>
      <c r="M87" s="954"/>
      <c r="N87" s="954"/>
      <c r="O87" s="955"/>
    </row>
    <row r="88" spans="1:16" ht="10.25" customHeight="1">
      <c r="A88" s="539" t="s">
        <v>241</v>
      </c>
      <c r="B88" s="540"/>
      <c r="C88" s="540"/>
      <c r="D88" s="512">
        <v>31.64</v>
      </c>
      <c r="E88" s="512">
        <v>29.32</v>
      </c>
      <c r="F88" s="638" t="s">
        <v>477</v>
      </c>
      <c r="G88" s="559"/>
      <c r="H88" s="559"/>
      <c r="I88" s="559"/>
      <c r="J88" s="559"/>
      <c r="K88" s="559"/>
      <c r="L88" s="559"/>
      <c r="M88" s="559"/>
      <c r="N88" s="559"/>
      <c r="O88" s="560"/>
    </row>
    <row r="89" spans="1:16" ht="10.25" customHeight="1">
      <c r="A89" s="971" t="s">
        <v>339</v>
      </c>
      <c r="B89" s="972"/>
      <c r="C89" s="542"/>
      <c r="D89" s="530"/>
      <c r="E89" s="551"/>
      <c r="F89" s="639"/>
      <c r="G89" s="561"/>
      <c r="H89" s="561"/>
      <c r="I89" s="561"/>
      <c r="J89" s="561"/>
      <c r="K89" s="561"/>
      <c r="L89" s="561"/>
      <c r="M89" s="561"/>
      <c r="N89" s="561"/>
      <c r="O89" s="562"/>
    </row>
    <row r="90" spans="1:16" ht="10.25" customHeight="1">
      <c r="A90" s="541" t="s">
        <v>192</v>
      </c>
      <c r="B90" s="542"/>
      <c r="C90" s="542"/>
      <c r="D90" s="530"/>
      <c r="E90" s="551"/>
      <c r="F90" s="703"/>
      <c r="G90" s="561"/>
      <c r="H90" s="561"/>
      <c r="I90" s="561"/>
      <c r="J90" s="561"/>
      <c r="K90" s="561"/>
      <c r="L90" s="561"/>
      <c r="M90" s="561"/>
      <c r="N90" s="561"/>
      <c r="O90" s="562"/>
    </row>
    <row r="91" spans="1:16" ht="10.25" customHeight="1">
      <c r="A91" s="541" t="s">
        <v>320</v>
      </c>
      <c r="B91" s="542"/>
      <c r="C91" s="542"/>
      <c r="D91" s="530"/>
      <c r="E91" s="551"/>
      <c r="F91" s="753"/>
      <c r="G91" s="754"/>
      <c r="H91" s="754"/>
      <c r="I91" s="754"/>
      <c r="J91" s="754"/>
      <c r="K91" s="754"/>
      <c r="L91" s="754"/>
      <c r="M91" s="754"/>
      <c r="N91" s="754"/>
      <c r="O91" s="755"/>
    </row>
    <row r="92" spans="1:16" ht="10.25" customHeight="1">
      <c r="A92" s="539" t="s">
        <v>125</v>
      </c>
      <c r="B92" s="473"/>
      <c r="C92" s="473"/>
      <c r="D92" s="573"/>
      <c r="E92" s="573"/>
      <c r="F92" s="703"/>
      <c r="G92" s="561"/>
      <c r="H92" s="561"/>
      <c r="I92" s="561"/>
      <c r="J92" s="561"/>
      <c r="K92" s="561"/>
      <c r="L92" s="561"/>
      <c r="M92" s="561"/>
      <c r="N92" s="561"/>
      <c r="O92" s="562"/>
    </row>
    <row r="93" spans="1:16" ht="10.25" customHeight="1">
      <c r="A93" s="556" t="s">
        <v>433</v>
      </c>
      <c r="B93" s="499"/>
      <c r="C93" s="499"/>
      <c r="D93" s="574"/>
      <c r="E93" s="574"/>
      <c r="F93" s="703"/>
      <c r="G93" s="561"/>
      <c r="H93" s="561"/>
      <c r="I93" s="561"/>
      <c r="J93" s="561"/>
      <c r="K93" s="561"/>
      <c r="L93" s="561"/>
      <c r="M93" s="561"/>
      <c r="N93" s="561"/>
      <c r="O93" s="562"/>
    </row>
    <row r="94" spans="1:16" ht="10.25" customHeight="1">
      <c r="A94" s="964" t="s">
        <v>16</v>
      </c>
      <c r="B94" s="962"/>
      <c r="C94" s="963"/>
      <c r="D94" s="544">
        <f>SUM(D88:D93)</f>
        <v>31.64</v>
      </c>
      <c r="E94" s="544">
        <f>SUM(E88:E93)</f>
        <v>29.32</v>
      </c>
      <c r="F94" s="614"/>
      <c r="G94" s="570"/>
      <c r="H94" s="570"/>
      <c r="I94" s="570"/>
      <c r="J94" s="570"/>
      <c r="K94" s="570"/>
      <c r="L94" s="570"/>
      <c r="M94" s="570"/>
      <c r="N94" s="570"/>
      <c r="O94" s="571"/>
    </row>
    <row r="95" spans="1:16" ht="10.25" customHeight="1">
      <c r="A95" s="973" t="s">
        <v>255</v>
      </c>
      <c r="B95" s="974"/>
      <c r="C95" s="974"/>
      <c r="D95" s="484"/>
      <c r="E95" s="484"/>
      <c r="F95" s="615"/>
      <c r="G95" s="484"/>
      <c r="H95" s="484"/>
      <c r="I95" s="484"/>
      <c r="J95" s="484"/>
      <c r="K95" s="501"/>
      <c r="L95" s="501"/>
      <c r="M95" s="501"/>
      <c r="N95" s="501"/>
      <c r="O95" s="572"/>
    </row>
    <row r="96" spans="1:16" ht="10.25" customHeight="1">
      <c r="A96" s="944" t="s">
        <v>108</v>
      </c>
      <c r="B96" s="945"/>
      <c r="C96" s="946"/>
      <c r="D96" s="845" t="str">
        <f>D87</f>
        <v>แผนเดิม</v>
      </c>
      <c r="E96" s="845" t="str">
        <f>E87</f>
        <v>แผนใหม่</v>
      </c>
      <c r="F96" s="978" t="s">
        <v>133</v>
      </c>
      <c r="G96" s="954"/>
      <c r="H96" s="954"/>
      <c r="I96" s="954"/>
      <c r="J96" s="954"/>
      <c r="K96" s="954"/>
      <c r="L96" s="954"/>
      <c r="M96" s="954"/>
      <c r="N96" s="954"/>
      <c r="O96" s="955"/>
    </row>
    <row r="97" spans="1:15" ht="10.25" customHeight="1">
      <c r="A97" s="539" t="s">
        <v>88</v>
      </c>
      <c r="B97" s="540"/>
      <c r="C97" s="540"/>
      <c r="D97" s="509"/>
      <c r="E97" s="512"/>
      <c r="F97" s="596"/>
      <c r="G97" s="559"/>
      <c r="H97" s="559"/>
      <c r="I97" s="559"/>
      <c r="J97" s="559"/>
      <c r="K97" s="559"/>
      <c r="L97" s="559"/>
      <c r="M97" s="559"/>
      <c r="N97" s="559"/>
      <c r="O97" s="560"/>
    </row>
    <row r="98" spans="1:15" ht="10.25" customHeight="1">
      <c r="A98" s="964" t="s">
        <v>16</v>
      </c>
      <c r="B98" s="962"/>
      <c r="C98" s="963"/>
      <c r="D98" s="544">
        <f>SUM(D97)</f>
        <v>0</v>
      </c>
      <c r="E98" s="575">
        <f>SUM(E97)</f>
        <v>0</v>
      </c>
      <c r="F98" s="598"/>
      <c r="G98" s="570"/>
      <c r="H98" s="570"/>
      <c r="I98" s="570"/>
      <c r="J98" s="570"/>
      <c r="K98" s="570"/>
      <c r="L98" s="570"/>
      <c r="M98" s="570"/>
      <c r="N98" s="570"/>
      <c r="O98" s="571"/>
    </row>
    <row r="99" spans="1:15" ht="10.25" customHeight="1">
      <c r="A99" s="547" t="s">
        <v>447</v>
      </c>
      <c r="B99" s="547"/>
      <c r="C99" s="547"/>
      <c r="D99" s="548"/>
      <c r="E99" s="548"/>
      <c r="F99" s="548"/>
      <c r="G99" s="548"/>
      <c r="H99" s="548"/>
      <c r="I99" s="548"/>
      <c r="J99" s="548"/>
      <c r="K99" s="548"/>
      <c r="L99" s="548"/>
      <c r="M99" s="548"/>
      <c r="N99" s="548"/>
      <c r="O99" s="548"/>
    </row>
  </sheetData>
  <mergeCells count="29">
    <mergeCell ref="A95:C95"/>
    <mergeCell ref="A96:C96"/>
    <mergeCell ref="F96:O96"/>
    <mergeCell ref="A98:C98"/>
    <mergeCell ref="A85:C85"/>
    <mergeCell ref="A86:C86"/>
    <mergeCell ref="A87:C87"/>
    <mergeCell ref="F87:O87"/>
    <mergeCell ref="A89:B89"/>
    <mergeCell ref="A94:C94"/>
    <mergeCell ref="A84:C84"/>
    <mergeCell ref="A9:C9"/>
    <mergeCell ref="F9:O9"/>
    <mergeCell ref="B10:C10"/>
    <mergeCell ref="B11:C11"/>
    <mergeCell ref="B12:C12"/>
    <mergeCell ref="A13:C13"/>
    <mergeCell ref="A15:C15"/>
    <mergeCell ref="F15:O15"/>
    <mergeCell ref="A25:C25"/>
    <mergeCell ref="A26:C26"/>
    <mergeCell ref="F26:O26"/>
    <mergeCell ref="D7:I7"/>
    <mergeCell ref="J7:O7"/>
    <mergeCell ref="D1:I1"/>
    <mergeCell ref="D2:I2"/>
    <mergeCell ref="D3:I3"/>
    <mergeCell ref="D6:I6"/>
    <mergeCell ref="J6:O6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Ability</vt:lpstr>
      <vt:lpstr>Ethane Balance</vt:lpstr>
      <vt:lpstr>C3LPG Balance</vt:lpstr>
      <vt:lpstr>NGL Balance</vt:lpstr>
      <vt:lpstr>Pentane Balance</vt:lpstr>
      <vt:lpstr>แผนจำหน่าย เม.ย. 64</vt:lpstr>
      <vt:lpstr>ปรับแผนจำหน่าย เม.ย. 64 (1)</vt:lpstr>
      <vt:lpstr>ปรับแผนจำหน่าย เม.ย. 64 (2)</vt:lpstr>
      <vt:lpstr>ปรับแผนจำหน่าย เม.ย. 64 (3)</vt:lpstr>
      <vt:lpstr>ปรับแผนจำหน่าย เม.ย. 64 (4)</vt:lpstr>
      <vt:lpstr>สรุปแผนจำหน่าย เม.ย. (Final)</vt:lpstr>
      <vt:lpstr>แผนจำหน่าย พ.ค. 64</vt:lpstr>
      <vt:lpstr>ปรับแผนจำหน่าย พ.ค. 64 (1)</vt:lpstr>
      <vt:lpstr>สรุปแผนจำหน่าย พ.ค. (Final)</vt:lpstr>
      <vt:lpstr>Link 2021</vt:lpstr>
      <vt:lpstr>Form แผนจำหน่าย</vt:lpstr>
      <vt:lpstr>Form ปรับแผนจำหน่าย</vt:lpstr>
      <vt:lpstr>'Form ปรับแผนจำหน่าย'!Print_Area</vt:lpstr>
      <vt:lpstr>'Form แผนจำหน่าย'!Print_Area</vt:lpstr>
      <vt:lpstr>'ปรับแผนจำหน่าย พ.ค. 64 (1)'!Print_Area</vt:lpstr>
      <vt:lpstr>'ปรับแผนจำหน่าย เม.ย. 64 (1)'!Print_Area</vt:lpstr>
      <vt:lpstr>'ปรับแผนจำหน่าย เม.ย. 64 (2)'!Print_Area</vt:lpstr>
      <vt:lpstr>'ปรับแผนจำหน่าย เม.ย. 64 (3)'!Print_Area</vt:lpstr>
      <vt:lpstr>'ปรับแผนจำหน่าย เม.ย. 64 (4)'!Print_Area</vt:lpstr>
      <vt:lpstr>'แผนจำหน่าย พ.ค. 64'!Print_Area</vt:lpstr>
      <vt:lpstr>'แผนจำหน่าย เม.ย. 64'!Print_Area</vt:lpstr>
      <vt:lpstr>'สรุปแผนจำหน่าย พ.ค. (Final)'!Print_Area</vt:lpstr>
      <vt:lpstr>'สรุปแผนจำหน่าย เม.ย. (Final)'!Print_Area</vt:lpstr>
    </vt:vector>
  </TitlesOfParts>
  <Company>PTTPLC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SAOWANI DETJAREANSRI</dc:creator>
  <cp:lastModifiedBy>Alongkot Burutarchanai</cp:lastModifiedBy>
  <cp:lastPrinted>2021-05-18T07:16:35Z</cp:lastPrinted>
  <dcterms:created xsi:type="dcterms:W3CDTF">2017-03-23T03:24:20Z</dcterms:created>
  <dcterms:modified xsi:type="dcterms:W3CDTF">2021-05-21T10:10:25Z</dcterms:modified>
</cp:coreProperties>
</file>